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C:\Users\tuitert.FEV\Downloads\"/>
    </mc:Choice>
  </mc:AlternateContent>
  <xr:revisionPtr revIDLastSave="0" documentId="13_ncr:1_{078DBD18-B983-49AF-A4B9-0F8293B81D12}" xr6:coauthVersionLast="47" xr6:coauthVersionMax="47" xr10:uidLastSave="{00000000-0000-0000-0000-000000000000}"/>
  <bookViews>
    <workbookView xWindow="28680" yWindow="-120" windowWidth="29040" windowHeight="15840" tabRatio="938" xr2:uid="{00000000-000D-0000-FFFF-FFFF00000000}"/>
  </bookViews>
  <sheets>
    <sheet name="Read_Me" sheetId="33" r:id="rId1"/>
    <sheet name="Version History" sheetId="35" r:id="rId2"/>
    <sheet name="Rules Clarifications" sheetId="41" r:id="rId3"/>
    <sheet name="Cover Sheet" sheetId="14" r:id="rId4"/>
    <sheet name="Chassis Pics" sheetId="15" r:id="rId5"/>
    <sheet name="MaterialData" sheetId="2" r:id="rId6"/>
    <sheet name="A2.2 Significant Changes" sheetId="85" r:id="rId7"/>
    <sheet name="T3.8 Main Hoop Tubing" sheetId="1" r:id="rId8"/>
    <sheet name="T3.9 Front Hoop Tubing" sheetId="7" r:id="rId9"/>
    <sheet name="T3.10 Main Hoop Bracing" sheetId="8" r:id="rId10"/>
    <sheet name="T3.10.5 T3.5 MHoop Brace Spt" sheetId="12" r:id="rId11"/>
    <sheet name="T3.11 T3.5 FHoop Bracing" sheetId="34" r:id="rId12"/>
    <sheet name="T3.13 T3.5 Ft Bulkhead" sheetId="90" r:id="rId13"/>
    <sheet name="T3.17.3 IA AI Plate" sheetId="19" r:id="rId14"/>
    <sheet name="T3.14 T3.5 FBH Spt Structure" sheetId="6" r:id="rId15"/>
    <sheet name="T3.15 T3.5 SIS" sheetId="3" r:id="rId16"/>
    <sheet name="T4.5 Shoulder Harness Bar" sheetId="13" r:id="rId17"/>
    <sheet name="EV5.5.1&amp;2 Accumulator Protect." sheetId="39" r:id="rId18"/>
    <sheet name="EV4.4 Tract. System Prot'n" sheetId="38" r:id="rId19"/>
    <sheet name="T3.5 Laminate Test" sheetId="21" r:id="rId20"/>
    <sheet name="T3.5 FBHS" sheetId="36" r:id="rId21"/>
    <sheet name="T3.5 FBH" sheetId="82" r:id="rId22"/>
    <sheet name="T3.5 Different Layups" sheetId="77" r:id="rId23"/>
    <sheet name="T3.5.9 Shear Tests" sheetId="22" r:id="rId24"/>
    <sheet name="Other 1 Matt´l Shear" sheetId="70" r:id="rId25"/>
    <sheet name="T3.16 Main Hoop Attachments" sheetId="18" r:id="rId26"/>
    <sheet name="T3.16 Front Hoop Attachments" sheetId="27" r:id="rId27"/>
    <sheet name="T3.16 Hoop B'ing Attachments" sheetId="28" r:id="rId28"/>
    <sheet name="T3.17.5 IA Attachments" sheetId="58" r:id="rId29"/>
    <sheet name="T4.5 Harness Attachments" sheetId="24" r:id="rId30"/>
    <sheet name="T1.2.1 T4.8 Firewall" sheetId="79" r:id="rId31"/>
    <sheet name="EV5 Accumulator Container" sheetId="61" r:id="rId32"/>
    <sheet name="EV5 Acc. Stack Construction" sheetId="87" r:id="rId33"/>
    <sheet name="EV5.5. Acc. Attachments" sheetId="66" r:id="rId34"/>
    <sheet name="EV5.5.4 Alt. Matl - 3pt Bending" sheetId="72" r:id="rId35"/>
    <sheet name="EV5.5.4 Alt. Matl - Shear" sheetId="71" r:id="rId36"/>
    <sheet name="EV5.5.4 Alt. Matls Summary" sheetId="63" r:id="rId37"/>
    <sheet name="Monocoque Lap Joints" sheetId="75" r:id="rId38"/>
    <sheet name="Welded Tube Inserts" sheetId="32" r:id="rId39"/>
    <sheet name="Steering Rack Collars" sheetId="76" r:id="rId40"/>
    <sheet name="Additional Info" sheetId="30" r:id="rId41"/>
    <sheet name="T3.3.3 Additional Info" sheetId="80" r:id="rId42"/>
    <sheet name="T3.10.5 T3.5 Guidance Notes" sheetId="48" r:id="rId43"/>
    <sheet name="T3.11 T3.5 Guidance Notes" sheetId="50" r:id="rId44"/>
    <sheet name="T3.14 T3.5 Guidance Notes" sheetId="51" r:id="rId45"/>
    <sheet name="T3.17.3 Guidance Notes" sheetId="54" r:id="rId46"/>
    <sheet name="T3.15 T3.5 Guidance Notes" sheetId="56" r:id="rId47"/>
    <sheet name="T3.5.9 Guidance Notes" sheetId="55" r:id="rId48"/>
    <sheet name="EV4.4 Guidance Notes" sheetId="91" r:id="rId49"/>
    <sheet name="EV5.5 Cell Stack Guidance" sheetId="88" r:id="rId50"/>
    <sheet name="EV5.5 TSAC Attachment Guidance" sheetId="81" r:id="rId51"/>
    <sheet name="Monocoque Attachments Guidance" sheetId="57" r:id="rId52"/>
    <sheet name="Front Hoop Attachment Guidance" sheetId="86" r:id="rId53"/>
  </sheets>
  <definedNames>
    <definedName name="_xlnm._FilterDatabase" localSheetId="5" hidden="1">MaterialData!$C$3:$I$10</definedName>
    <definedName name="AIP" localSheetId="12">MaterialData!$C$3:$E$3,MaterialData!$O$3</definedName>
    <definedName name="AIP">MaterialData!$C$3:$E$3,MaterialData!$O$3</definedName>
    <definedName name="ConstructionType" localSheetId="12">MaterialData!$B$23:$B$25</definedName>
    <definedName name="ConstructionType">MaterialData!$B$23:$B$25</definedName>
    <definedName name="Guidance_notes_FBHS" localSheetId="48">'EV4.4 Guidance Notes'!$A$1</definedName>
    <definedName name="Guidance_notes_FBHS">'T3.14 T3.5 Guidance Notes'!$A$1</definedName>
    <definedName name="Guidance_notes_FHB">'T3.11 T3.5 Guidance Notes'!$A$1</definedName>
    <definedName name="Guidance_notes_IA_and_AIP">'T3.17.3 Guidance Notes'!$A$1</definedName>
    <definedName name="Guidance_notes_MHBS">'T3.10.5 T3.5 Guidance Notes'!$A$1</definedName>
    <definedName name="Guidance_notes_Monocoque_Attachments">'Monocoque Attachments Guidance'!$A$1</definedName>
    <definedName name="Guidance_notes_Perimeter_Shear">'T3.5.9 Guidance Notes'!$A$1</definedName>
    <definedName name="Guidance_notes_SIS">'T3.15 T3.5 Guidance Notes'!$A$1</definedName>
    <definedName name="Guidance_notes_TSPS">'EV4.4 Guidance Notes'!$A$1</definedName>
    <definedName name="Innertable" localSheetId="32">MaterialData!$C$6:$R$11</definedName>
    <definedName name="Innertable" localSheetId="49">MaterialData!$C$6:$R$11</definedName>
    <definedName name="Innertable" localSheetId="35">MaterialData!$C$6:$R$11</definedName>
    <definedName name="Innertable" localSheetId="52">MaterialData!$C$6:$R$11</definedName>
    <definedName name="Innertable" localSheetId="24">MaterialData!$C$6:$R$11</definedName>
    <definedName name="Innertable" localSheetId="30">MaterialData!$C$6:$R$11</definedName>
    <definedName name="Innertable" localSheetId="12">MaterialData!$C$6:$R$11</definedName>
    <definedName name="Innertable">MaterialData!$C$6:$R$11</definedName>
    <definedName name="Link_to_guidance_notes">'EV5.5 Cell Stack Guidance'!$A$1</definedName>
    <definedName name="Link_to_guidance_notes__Front_Hoop__FH__attachments" localSheetId="49">'EV5.5 Cell Stack Guidance'!$A$1:$S$1</definedName>
    <definedName name="Link_to_guidance_notes__Front_Hoop__FH__attachments">'Front Hoop Attachment Guidance'!$A$1:$S$1</definedName>
    <definedName name="Link_to_guidance_notes_cell_stacks">'EV5.5 Cell Stack Guidance'!$A$1</definedName>
    <definedName name="Link_to_guidance_notes_TSAC_attachment">'EV5.5 TSAC Attachment Guidance'!$A$1</definedName>
    <definedName name="Material" localSheetId="32">MaterialData!$C$3:$R$3</definedName>
    <definedName name="Material" localSheetId="49">MaterialData!$C$3:$R$3</definedName>
    <definedName name="Material" localSheetId="52">MaterialData!$C$3:$R$3</definedName>
    <definedName name="Material" localSheetId="30">MaterialData!$C$3:$R$3</definedName>
    <definedName name="Material" localSheetId="12">MaterialData!$C$3:$R$3</definedName>
    <definedName name="Material">MaterialData!$C$3:$R$3</definedName>
    <definedName name="Materialname">MaterialData!$C$4:$R$4</definedName>
    <definedName name="Materials" localSheetId="32">MaterialData!$C$3:$R$3</definedName>
    <definedName name="Materials" localSheetId="49">MaterialData!$C$3:$R$3</definedName>
    <definedName name="Materials" localSheetId="35">MaterialData!$C$3:$R$3</definedName>
    <definedName name="Materials" localSheetId="52">MaterialData!$C$3:$R$3</definedName>
    <definedName name="Materials" localSheetId="24">MaterialData!$C$3:$R$3</definedName>
    <definedName name="Materials" localSheetId="30">MaterialData!$C$3:$R$3</definedName>
    <definedName name="Materials" localSheetId="12">MaterialData!$C$3:$R$3</definedName>
    <definedName name="Materials">MaterialData!$C$3:$R$3</definedName>
    <definedName name="Metallic_Mats" localSheetId="32">MaterialData!$C$3:$E$3</definedName>
    <definedName name="Metallic_Mats" localSheetId="49">MaterialData!$C$3:$E$3</definedName>
    <definedName name="Metallic_Mats" localSheetId="35">MaterialData!$C$3:$E$3</definedName>
    <definedName name="Metallic_Mats" localSheetId="52">MaterialData!$C$3:$E$3</definedName>
    <definedName name="Metallic_Mats" localSheetId="24">MaterialData!$C$3:$E$3</definedName>
    <definedName name="Metallic_Mats" localSheetId="30">MaterialData!$C$3:$E$3</definedName>
    <definedName name="Metallic_Mats" localSheetId="12">MaterialData!$C$3:$E$3</definedName>
    <definedName name="Metallic_Mats">MaterialData!$C$3:$E$3</definedName>
    <definedName name="_xlnm.Print_Area" localSheetId="4">'Chassis Pics'!$A$1:$AD$66</definedName>
    <definedName name="_xlnm.Print_Area" localSheetId="48">'EV4.4 Guidance Notes'!$A$1:$AL$57</definedName>
    <definedName name="_xlnm.Print_Area" localSheetId="32">'EV5 Acc. Stack Construction'!$A$1:$AI$130</definedName>
    <definedName name="_xlnm.Print_Area" localSheetId="49">'EV5.5 Cell Stack Guidance'!$A$1:$S$56</definedName>
    <definedName name="_xlnm.Print_Area" localSheetId="50">'EV5.5 TSAC Attachment Guidance'!$A$1:$S$54</definedName>
    <definedName name="_xlnm.Print_Area" localSheetId="35">'EV5.5.4 Alt. Matl - Shear'!$A$1:$S$54</definedName>
    <definedName name="_xlnm.Print_Area" localSheetId="36">'EV5.5.4 Alt. Matls Summary'!$A$1:$J$26</definedName>
    <definedName name="_xlnm.Print_Area" localSheetId="52">'Front Hoop Attachment Guidance'!$A$1:$S$57</definedName>
    <definedName name="_xlnm.Print_Area" localSheetId="51">'Monocoque Attachments Guidance'!$A$1:$AL$57</definedName>
    <definedName name="_xlnm.Print_Area" localSheetId="24">'Other 1 Matt´l Shear'!$A$1:$S$54</definedName>
    <definedName name="_xlnm.Print_Area" localSheetId="39">'Steering Rack Collars'!$A$1:$J$164</definedName>
    <definedName name="_xlnm.Print_Area" localSheetId="11">'T3.11 T3.5 FHoop Bracing'!$A$1:$M$190</definedName>
    <definedName name="_xlnm.Print_Area" localSheetId="43">'T3.11 T3.5 Guidance Notes'!$A$1:$S$57</definedName>
    <definedName name="_xlnm.Print_Area" localSheetId="12">'T3.13 T3.5 Ft Bulkhead'!$A$1:$AA$194</definedName>
    <definedName name="_xlnm.Print_Area" localSheetId="14">'T3.14 T3.5 FBH Spt Structure'!$A$1:$P$191</definedName>
    <definedName name="_xlnm.Print_Area" localSheetId="44">'T3.14 T3.5 Guidance Notes'!$A$1:$AL$57</definedName>
    <definedName name="_xlnm.Print_Area" localSheetId="46">'T3.15 T3.5 Guidance Notes'!$A$1:$S$54</definedName>
    <definedName name="_xlnm.Print_Area" localSheetId="15">'T3.15 T3.5 SIS'!$A$1:$Q$191</definedName>
    <definedName name="_xlnm.Print_Area" localSheetId="45">'T3.17.3 Guidance Notes'!$A$1:$S$57</definedName>
    <definedName name="_xlnm.Print_Area" localSheetId="13">'T3.17.3 IA AI Plate'!$A$1:$P$185</definedName>
    <definedName name="_xlnm.Print_Area" localSheetId="47">'T3.5.9 Guidance Notes'!$A$1:$S$56</definedName>
    <definedName name="_xlnm.Print_Area" localSheetId="23">'T3.5.9 Shear Tests'!$A$1:$AL$55</definedName>
    <definedName name="_xlnm.Print_Area" localSheetId="29">'T4.5 Harness Attachments'!$A$1:$S$52</definedName>
    <definedName name="_xlnm.Print_Area" localSheetId="38">'Welded Tube Inserts'!$A$1:$J$165</definedName>
    <definedName name="Table">MaterialData!$B$3:$O$11</definedName>
    <definedName name="Tube_Type" localSheetId="12">MaterialData!$B$27:$B$28</definedName>
    <definedName name="Tube_Type">MaterialData!$B$27:$B$28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90" l="1"/>
  <c r="F8" i="90" s="1"/>
  <c r="E7" i="90"/>
  <c r="E9" i="90" s="1"/>
  <c r="C13" i="90"/>
  <c r="F12" i="90"/>
  <c r="C12" i="90"/>
  <c r="F11" i="90"/>
  <c r="C10" i="90"/>
  <c r="F9" i="90"/>
  <c r="E11" i="90"/>
  <c r="C11" i="90"/>
  <c r="F10" i="90"/>
  <c r="E10" i="90"/>
  <c r="C9" i="90"/>
  <c r="C8" i="90"/>
  <c r="C7" i="90"/>
  <c r="R6" i="90"/>
  <c r="R5" i="90"/>
  <c r="Q10" i="90" s="1"/>
  <c r="S19" i="90"/>
  <c r="AB14" i="15"/>
  <c r="AB13" i="15"/>
  <c r="AB12" i="15"/>
  <c r="AB11" i="15"/>
  <c r="AB10" i="15"/>
  <c r="AB9" i="15"/>
  <c r="AB8" i="15"/>
  <c r="W14" i="15"/>
  <c r="W13" i="15"/>
  <c r="W12" i="15"/>
  <c r="W11" i="15"/>
  <c r="W10" i="15"/>
  <c r="W9" i="15"/>
  <c r="W8" i="15"/>
  <c r="C4" i="58"/>
  <c r="C13" i="58"/>
  <c r="C23" i="18"/>
  <c r="C11" i="58"/>
  <c r="K33" i="87"/>
  <c r="J33" i="87"/>
  <c r="K32" i="87"/>
  <c r="J32" i="87"/>
  <c r="K31" i="87"/>
  <c r="J31" i="87"/>
  <c r="K30" i="87"/>
  <c r="J30" i="87"/>
  <c r="Z10" i="15"/>
  <c r="AT46" i="14"/>
  <c r="J28" i="61"/>
  <c r="K28" i="61"/>
  <c r="K27" i="61"/>
  <c r="J27" i="61"/>
  <c r="K26" i="61"/>
  <c r="J26" i="61"/>
  <c r="K25" i="61"/>
  <c r="J25" i="61"/>
  <c r="G47" i="14"/>
  <c r="G46" i="14"/>
  <c r="A32" i="14"/>
  <c r="C32" i="14" s="1"/>
  <c r="A29" i="14"/>
  <c r="Z29" i="14" s="1"/>
  <c r="A28" i="14"/>
  <c r="A27" i="14"/>
  <c r="C27" i="14" s="1"/>
  <c r="A26" i="14"/>
  <c r="C26" i="14" s="1"/>
  <c r="A25" i="14"/>
  <c r="C25" i="14" s="1"/>
  <c r="A24" i="14"/>
  <c r="C28" i="14"/>
  <c r="E52" i="61"/>
  <c r="AS35" i="14"/>
  <c r="AR35" i="14"/>
  <c r="AQ35" i="14"/>
  <c r="AP35" i="14"/>
  <c r="AO35" i="14"/>
  <c r="AF35" i="14"/>
  <c r="AE35" i="14"/>
  <c r="AD35" i="14"/>
  <c r="AC35" i="14"/>
  <c r="A35" i="14"/>
  <c r="D17" i="19"/>
  <c r="E23" i="19" s="1"/>
  <c r="D16" i="19"/>
  <c r="E22" i="19" s="1"/>
  <c r="F29" i="90"/>
  <c r="F36" i="90" s="1"/>
  <c r="E28" i="90"/>
  <c r="C28" i="90"/>
  <c r="E27" i="90"/>
  <c r="E31" i="90" s="1"/>
  <c r="C27" i="90"/>
  <c r="C31" i="90" s="1"/>
  <c r="F25" i="90"/>
  <c r="F21" i="90"/>
  <c r="Q14" i="90"/>
  <c r="Q15" i="90" s="1"/>
  <c r="Q13" i="90"/>
  <c r="C39" i="90"/>
  <c r="Q12" i="90"/>
  <c r="R7" i="90"/>
  <c r="Q7" i="90"/>
  <c r="S11" i="90"/>
  <c r="Q6" i="90"/>
  <c r="Q5" i="90"/>
  <c r="S8" i="90" s="1"/>
  <c r="F16" i="19" l="1"/>
  <c r="F13" i="90"/>
  <c r="E12" i="90"/>
  <c r="E8" i="90"/>
  <c r="S10" i="90"/>
  <c r="E29" i="90"/>
  <c r="G29" i="90" s="1"/>
  <c r="AA29" i="14"/>
  <c r="AF29" i="14"/>
  <c r="C29" i="14"/>
  <c r="AB29" i="14"/>
  <c r="T29" i="14"/>
  <c r="X29" i="14"/>
  <c r="U29" i="14"/>
  <c r="AC29" i="14"/>
  <c r="V29" i="14"/>
  <c r="AD29" i="14"/>
  <c r="W29" i="14"/>
  <c r="AE29" i="14"/>
  <c r="Y29" i="14"/>
  <c r="C35" i="90"/>
  <c r="C32" i="90"/>
  <c r="E35" i="90"/>
  <c r="E32" i="90"/>
  <c r="F31" i="90"/>
  <c r="F34" i="90" s="1"/>
  <c r="G31" i="90"/>
  <c r="H31" i="90" s="1"/>
  <c r="I31" i="90" s="1"/>
  <c r="C34" i="90"/>
  <c r="Q9" i="90"/>
  <c r="E34" i="90"/>
  <c r="S9" i="90"/>
  <c r="F30" i="90"/>
  <c r="F37" i="90" s="1"/>
  <c r="E33" i="90"/>
  <c r="C36" i="90"/>
  <c r="Q11" i="90"/>
  <c r="C17" i="58"/>
  <c r="F39" i="90"/>
  <c r="G39" i="90" s="1"/>
  <c r="H39" i="90" s="1"/>
  <c r="Q8" i="90"/>
  <c r="C29" i="90"/>
  <c r="F32" i="90"/>
  <c r="E36" i="90" l="1"/>
  <c r="E30" i="90"/>
  <c r="E37" i="90" s="1"/>
  <c r="F35" i="90"/>
  <c r="G35" i="90" s="1"/>
  <c r="H35" i="90" s="1"/>
  <c r="I35" i="90" s="1"/>
  <c r="F38" i="90"/>
  <c r="G30" i="90"/>
  <c r="G37" i="90" s="1"/>
  <c r="F33" i="90"/>
  <c r="G32" i="90"/>
  <c r="H32" i="90" s="1"/>
  <c r="I32" i="90" s="1"/>
  <c r="G33" i="90"/>
  <c r="G34" i="90"/>
  <c r="H34" i="90" s="1"/>
  <c r="I34" i="90" s="1"/>
  <c r="U35" i="14"/>
  <c r="Q16" i="90"/>
  <c r="S14" i="90" s="1"/>
  <c r="C33" i="90"/>
  <c r="C30" i="90"/>
  <c r="E38" i="90"/>
  <c r="G36" i="90"/>
  <c r="H36" i="90" s="1"/>
  <c r="H33" i="90" l="1"/>
  <c r="I33" i="90" s="1"/>
  <c r="G38" i="90"/>
  <c r="H30" i="90"/>
  <c r="T35" i="14" s="1"/>
  <c r="S12" i="90"/>
  <c r="S17" i="90" s="1"/>
  <c r="S13" i="90"/>
  <c r="S15" i="90"/>
  <c r="S18" i="90" s="1"/>
  <c r="C37" i="90"/>
  <c r="H37" i="90" s="1"/>
  <c r="C38" i="90"/>
  <c r="H38" i="90" l="1"/>
  <c r="D15" i="63"/>
  <c r="C15" i="63" s="1"/>
  <c r="H15" i="63"/>
  <c r="G15" i="63" s="1"/>
  <c r="G16" i="63" s="1"/>
  <c r="E23" i="28"/>
  <c r="E28" i="28" s="1"/>
  <c r="F28" i="28" s="1"/>
  <c r="C23" i="28"/>
  <c r="C26" i="28" s="1"/>
  <c r="D26" i="28" s="1"/>
  <c r="I23" i="27"/>
  <c r="G23" i="27"/>
  <c r="E23" i="27"/>
  <c r="C23" i="27"/>
  <c r="E26" i="28"/>
  <c r="C28" i="27"/>
  <c r="E22" i="28"/>
  <c r="C22" i="28"/>
  <c r="I7" i="38"/>
  <c r="I12" i="38" s="1"/>
  <c r="I7" i="39"/>
  <c r="I12" i="39" s="1"/>
  <c r="I18" i="39"/>
  <c r="G7" i="38"/>
  <c r="G12" i="38" s="1"/>
  <c r="F7" i="38"/>
  <c r="F12" i="38" s="1"/>
  <c r="E7" i="38"/>
  <c r="E12" i="38" s="1"/>
  <c r="C7" i="38"/>
  <c r="C12" i="38" s="1"/>
  <c r="C32" i="38" s="1"/>
  <c r="G7" i="39"/>
  <c r="G12" i="39" s="1"/>
  <c r="F7" i="39"/>
  <c r="F12" i="39" s="1"/>
  <c r="E7" i="39"/>
  <c r="E12" i="39" s="1"/>
  <c r="C7" i="39"/>
  <c r="C12" i="39" s="1"/>
  <c r="Z14" i="15"/>
  <c r="Z13" i="15"/>
  <c r="Z12" i="15"/>
  <c r="Z11" i="15"/>
  <c r="Z9" i="15"/>
  <c r="Z8" i="15"/>
  <c r="E26" i="13"/>
  <c r="F13" i="19"/>
  <c r="F7" i="13"/>
  <c r="F12" i="13" s="1"/>
  <c r="E11" i="13"/>
  <c r="E10" i="13"/>
  <c r="E8" i="13"/>
  <c r="E27" i="13" s="1"/>
  <c r="E7" i="13"/>
  <c r="E12" i="13" s="1"/>
  <c r="J7" i="3"/>
  <c r="J12" i="3" s="1"/>
  <c r="I7" i="3"/>
  <c r="I12" i="3" s="1"/>
  <c r="G7" i="3"/>
  <c r="G12" i="3" s="1"/>
  <c r="F7" i="3"/>
  <c r="F9" i="3" s="1"/>
  <c r="E7" i="3"/>
  <c r="E12" i="3" s="1"/>
  <c r="G9" i="6"/>
  <c r="E11" i="6"/>
  <c r="I7" i="6"/>
  <c r="I12" i="6" s="1"/>
  <c r="F7" i="34"/>
  <c r="F12" i="34" s="1"/>
  <c r="E7" i="34"/>
  <c r="E12" i="34" s="1"/>
  <c r="F7" i="12"/>
  <c r="F12" i="12" s="1"/>
  <c r="E7" i="12"/>
  <c r="E12" i="12" s="1"/>
  <c r="E22" i="87"/>
  <c r="AT47" i="14" s="1"/>
  <c r="I24" i="27"/>
  <c r="I25" i="27"/>
  <c r="G25" i="27"/>
  <c r="G24" i="27"/>
  <c r="E25" i="27"/>
  <c r="E24" i="27"/>
  <c r="C25" i="27"/>
  <c r="C24" i="27"/>
  <c r="I22" i="27"/>
  <c r="G22" i="27"/>
  <c r="E22" i="27"/>
  <c r="C22" i="27"/>
  <c r="F12" i="18"/>
  <c r="I22" i="18"/>
  <c r="G22" i="18"/>
  <c r="E22" i="18"/>
  <c r="C22" i="18"/>
  <c r="I25" i="18"/>
  <c r="I24" i="18"/>
  <c r="G25" i="18"/>
  <c r="G24" i="18"/>
  <c r="E25" i="18"/>
  <c r="E24" i="18"/>
  <c r="C25" i="18"/>
  <c r="C24" i="18"/>
  <c r="D15" i="19"/>
  <c r="D19" i="19" s="1"/>
  <c r="A33" i="14" s="1"/>
  <c r="T33" i="14" s="1"/>
  <c r="V59" i="72"/>
  <c r="F6" i="63" s="1"/>
  <c r="V58" i="72"/>
  <c r="V60" i="72" s="1"/>
  <c r="F8" i="63" s="1"/>
  <c r="D3" i="87"/>
  <c r="O3" i="87"/>
  <c r="K34" i="87"/>
  <c r="J34" i="87"/>
  <c r="K29" i="87"/>
  <c r="J29" i="87"/>
  <c r="K28" i="87"/>
  <c r="J28" i="87"/>
  <c r="K27" i="87"/>
  <c r="J27" i="87"/>
  <c r="K26" i="87"/>
  <c r="J26" i="87"/>
  <c r="K25" i="87"/>
  <c r="J25" i="87"/>
  <c r="J24" i="87"/>
  <c r="J7" i="87"/>
  <c r="V62" i="72" a="1"/>
  <c r="V62" i="72" s="1"/>
  <c r="C62" i="72" a="1"/>
  <c r="C62" i="72" s="1"/>
  <c r="BH62" i="72" a="1"/>
  <c r="BH62" i="72" s="1"/>
  <c r="AO62" i="72" a="1"/>
  <c r="AO62" i="72" s="1"/>
  <c r="G24" i="38"/>
  <c r="G26" i="38" s="1"/>
  <c r="F24" i="38"/>
  <c r="F25" i="38" s="1"/>
  <c r="E24" i="38"/>
  <c r="G24" i="39"/>
  <c r="G25" i="39" s="1"/>
  <c r="F24" i="39"/>
  <c r="F32" i="39" s="1"/>
  <c r="E24" i="39"/>
  <c r="E25" i="39" s="1"/>
  <c r="G36" i="38"/>
  <c r="F36" i="38"/>
  <c r="C25" i="38"/>
  <c r="C24" i="38"/>
  <c r="C28" i="38"/>
  <c r="I18" i="38"/>
  <c r="M11" i="38" s="1"/>
  <c r="G18" i="38"/>
  <c r="F18" i="38"/>
  <c r="E18" i="38"/>
  <c r="N6" i="38"/>
  <c r="M6" i="38"/>
  <c r="M10" i="38" s="1"/>
  <c r="M5" i="38"/>
  <c r="N5" i="38"/>
  <c r="G36" i="39"/>
  <c r="F36" i="39"/>
  <c r="C25" i="39"/>
  <c r="C24" i="39"/>
  <c r="C28" i="39" s="1"/>
  <c r="M11" i="39"/>
  <c r="G18" i="39"/>
  <c r="F18" i="39"/>
  <c r="E18" i="39"/>
  <c r="N6" i="39"/>
  <c r="M6" i="39"/>
  <c r="M10" i="39" s="1"/>
  <c r="M5" i="39"/>
  <c r="F12" i="27"/>
  <c r="D5" i="19"/>
  <c r="D12" i="66"/>
  <c r="D17" i="66"/>
  <c r="C21" i="66"/>
  <c r="D21" i="66" s="1"/>
  <c r="C58" i="82"/>
  <c r="C60" i="82"/>
  <c r="H8" i="2" s="1"/>
  <c r="H7" i="2" s="1"/>
  <c r="AG50" i="82"/>
  <c r="AI50" i="82" s="1"/>
  <c r="V50" i="82"/>
  <c r="AG46" i="82"/>
  <c r="AG51" i="82" s="1"/>
  <c r="AI51" i="82" s="1"/>
  <c r="AH3" i="82"/>
  <c r="W3" i="82"/>
  <c r="O3" i="82"/>
  <c r="D3" i="82"/>
  <c r="O3" i="80"/>
  <c r="D3" i="80"/>
  <c r="E11" i="79"/>
  <c r="E12" i="79" s="1"/>
  <c r="E20" i="79"/>
  <c r="E26" i="79"/>
  <c r="E27" i="79" s="1"/>
  <c r="K23" i="61"/>
  <c r="J23" i="61"/>
  <c r="C16" i="13"/>
  <c r="C25" i="13"/>
  <c r="C15" i="13"/>
  <c r="C24" i="13"/>
  <c r="C26" i="13"/>
  <c r="C14" i="7"/>
  <c r="C13" i="7"/>
  <c r="C14" i="1"/>
  <c r="C18" i="1" s="1"/>
  <c r="C13" i="1"/>
  <c r="C58" i="77"/>
  <c r="C60" i="77"/>
  <c r="AG50" i="77"/>
  <c r="AI50" i="77"/>
  <c r="V50" i="77"/>
  <c r="AG46" i="77"/>
  <c r="AG51" i="77" s="1"/>
  <c r="AH3" i="77"/>
  <c r="W3" i="77"/>
  <c r="O3" i="77"/>
  <c r="D3" i="77"/>
  <c r="J20" i="61"/>
  <c r="J21" i="61"/>
  <c r="J22" i="61"/>
  <c r="J24" i="61"/>
  <c r="J19" i="61"/>
  <c r="D8" i="58"/>
  <c r="D7" i="58"/>
  <c r="BS46" i="72"/>
  <c r="AZ46" i="72"/>
  <c r="AG46" i="72"/>
  <c r="N46" i="72"/>
  <c r="J14" i="63"/>
  <c r="J13" i="63"/>
  <c r="H14" i="63"/>
  <c r="H13" i="63"/>
  <c r="F14" i="63"/>
  <c r="F13" i="63"/>
  <c r="D14" i="63"/>
  <c r="D13" i="63"/>
  <c r="D12" i="63"/>
  <c r="F12" i="63"/>
  <c r="H12" i="63"/>
  <c r="J12" i="63"/>
  <c r="C25" i="76"/>
  <c r="D19" i="76"/>
  <c r="C19" i="76"/>
  <c r="C10" i="76"/>
  <c r="C11" i="76"/>
  <c r="C26" i="76" s="1"/>
  <c r="E26" i="76" s="1"/>
  <c r="C9" i="76"/>
  <c r="C8" i="76"/>
  <c r="C7" i="76"/>
  <c r="C24" i="76" s="1"/>
  <c r="C6" i="76"/>
  <c r="D6" i="76" s="1"/>
  <c r="D4" i="76"/>
  <c r="AS38" i="14"/>
  <c r="AR38" i="14"/>
  <c r="AQ38" i="14"/>
  <c r="AO38" i="14"/>
  <c r="A38" i="14"/>
  <c r="C38" i="14" s="1"/>
  <c r="AR50" i="14"/>
  <c r="AR49" i="14"/>
  <c r="AR39" i="14"/>
  <c r="AQ39" i="14"/>
  <c r="AR37" i="14"/>
  <c r="AR36" i="14"/>
  <c r="AR32" i="14"/>
  <c r="AQ32" i="14"/>
  <c r="AR34" i="14"/>
  <c r="D6" i="58"/>
  <c r="D14" i="58"/>
  <c r="C12" i="75"/>
  <c r="C14" i="75"/>
  <c r="C3" i="75"/>
  <c r="C8" i="75"/>
  <c r="I8" i="27"/>
  <c r="G8" i="27"/>
  <c r="I8" i="18"/>
  <c r="G8" i="18"/>
  <c r="BT3" i="71"/>
  <c r="BA3" i="71"/>
  <c r="AH3" i="71"/>
  <c r="O3" i="71"/>
  <c r="BI3" i="71"/>
  <c r="AP3" i="71"/>
  <c r="W3" i="71"/>
  <c r="D3" i="71"/>
  <c r="W53" i="71"/>
  <c r="F11" i="63"/>
  <c r="AP53" i="71"/>
  <c r="H11" i="63"/>
  <c r="BI53" i="71"/>
  <c r="J11" i="63"/>
  <c r="BH59" i="72"/>
  <c r="J6" i="63" s="1"/>
  <c r="BH58" i="72"/>
  <c r="BT3" i="72"/>
  <c r="BI3" i="72"/>
  <c r="AH3" i="72"/>
  <c r="W3" i="72"/>
  <c r="AO59" i="72"/>
  <c r="H6" i="63" s="1"/>
  <c r="AO58" i="72"/>
  <c r="AO60" i="72" s="1"/>
  <c r="H8" i="63" s="1"/>
  <c r="BA3" i="72"/>
  <c r="AP3" i="72"/>
  <c r="CM3" i="72"/>
  <c r="O3" i="72"/>
  <c r="CB3" i="72"/>
  <c r="D3" i="72"/>
  <c r="C59" i="72"/>
  <c r="D6" i="63" s="1"/>
  <c r="C58" i="72"/>
  <c r="C60" i="72" s="1"/>
  <c r="D8" i="63" s="1"/>
  <c r="CL50" i="72"/>
  <c r="CA50" i="72"/>
  <c r="CL46" i="72"/>
  <c r="D53" i="71"/>
  <c r="D11" i="63"/>
  <c r="O3" i="70"/>
  <c r="D3" i="70"/>
  <c r="D53" i="70"/>
  <c r="H11" i="2" s="1"/>
  <c r="J15" i="63"/>
  <c r="J18" i="63" s="1"/>
  <c r="F15" i="63"/>
  <c r="E15" i="63" s="1"/>
  <c r="D18" i="63"/>
  <c r="I5" i="63"/>
  <c r="I9" i="63" s="1"/>
  <c r="G5" i="63"/>
  <c r="G10" i="63" s="1"/>
  <c r="E5" i="63"/>
  <c r="E8" i="63" s="1"/>
  <c r="C5" i="63"/>
  <c r="C7" i="63" s="1"/>
  <c r="K20" i="61"/>
  <c r="K21" i="61"/>
  <c r="K22" i="61"/>
  <c r="K24" i="61"/>
  <c r="K19" i="61"/>
  <c r="J17" i="61"/>
  <c r="J14" i="61"/>
  <c r="J11" i="61"/>
  <c r="J8" i="61"/>
  <c r="O3" i="61"/>
  <c r="D3" i="61"/>
  <c r="N20" i="3"/>
  <c r="F26" i="13"/>
  <c r="K6" i="13"/>
  <c r="L9" i="13"/>
  <c r="J6" i="13"/>
  <c r="J10" i="13"/>
  <c r="J5" i="13"/>
  <c r="F18" i="13"/>
  <c r="J11" i="13"/>
  <c r="G50" i="14"/>
  <c r="G49" i="14"/>
  <c r="G48" i="14"/>
  <c r="J18" i="18"/>
  <c r="H18" i="18"/>
  <c r="F18" i="18"/>
  <c r="D18" i="18"/>
  <c r="C52" i="21"/>
  <c r="K34" i="3"/>
  <c r="J34" i="3"/>
  <c r="I34" i="3"/>
  <c r="O16" i="3"/>
  <c r="N16" i="3"/>
  <c r="O15" i="3"/>
  <c r="N15" i="3"/>
  <c r="J18" i="3"/>
  <c r="N21" i="3"/>
  <c r="N22" i="3"/>
  <c r="G24" i="3"/>
  <c r="G30" i="3" s="1"/>
  <c r="F24" i="3"/>
  <c r="F30" i="3" s="1"/>
  <c r="E24" i="3"/>
  <c r="E25" i="3" s="1"/>
  <c r="O6" i="3"/>
  <c r="P9" i="3"/>
  <c r="N6" i="3"/>
  <c r="N10" i="3"/>
  <c r="N5" i="3"/>
  <c r="I18" i="3"/>
  <c r="N11" i="3"/>
  <c r="F18" i="6"/>
  <c r="G18" i="6"/>
  <c r="E18" i="6"/>
  <c r="N6" i="6"/>
  <c r="M6" i="6"/>
  <c r="M10" i="6" s="1"/>
  <c r="M5" i="6"/>
  <c r="I18" i="6"/>
  <c r="M11" i="6" s="1"/>
  <c r="K6" i="34"/>
  <c r="J6" i="34"/>
  <c r="J5" i="34"/>
  <c r="F18" i="34"/>
  <c r="J11" i="34" s="1"/>
  <c r="K6" i="12"/>
  <c r="J6" i="12"/>
  <c r="J10" i="12" s="1"/>
  <c r="J5" i="12"/>
  <c r="F18" i="12"/>
  <c r="J11" i="12" s="1"/>
  <c r="Y49" i="22"/>
  <c r="F49" i="22"/>
  <c r="AS50" i="14"/>
  <c r="AQ50" i="14"/>
  <c r="AO50" i="14"/>
  <c r="AN50" i="14"/>
  <c r="AM50" i="14"/>
  <c r="AL50" i="14"/>
  <c r="AK50" i="14"/>
  <c r="AJ50" i="14"/>
  <c r="AI50" i="14"/>
  <c r="AH50" i="14"/>
  <c r="AG50" i="14"/>
  <c r="AF50" i="14"/>
  <c r="AE50" i="14"/>
  <c r="AD50" i="14"/>
  <c r="AC50" i="14"/>
  <c r="AS49" i="14"/>
  <c r="AQ49" i="14"/>
  <c r="AP49" i="14"/>
  <c r="AO49" i="14"/>
  <c r="AN49" i="14"/>
  <c r="AM49" i="14"/>
  <c r="AL49" i="14"/>
  <c r="AK49" i="14"/>
  <c r="AJ49" i="14"/>
  <c r="AI49" i="14"/>
  <c r="AH49" i="14"/>
  <c r="AG49" i="14"/>
  <c r="AF49" i="14"/>
  <c r="AE49" i="14"/>
  <c r="AD49" i="14"/>
  <c r="AC49" i="14"/>
  <c r="AG50" i="36"/>
  <c r="V50" i="36"/>
  <c r="AG46" i="36"/>
  <c r="AG51" i="36" s="1"/>
  <c r="AH3" i="36"/>
  <c r="W3" i="36"/>
  <c r="O3" i="36"/>
  <c r="D3" i="36"/>
  <c r="D27" i="32"/>
  <c r="D26" i="32"/>
  <c r="E26" i="32" s="1"/>
  <c r="C24" i="34"/>
  <c r="C25" i="12"/>
  <c r="C25" i="3"/>
  <c r="C24" i="3"/>
  <c r="C28" i="3"/>
  <c r="F24" i="6"/>
  <c r="G24" i="6"/>
  <c r="G26" i="6" s="1"/>
  <c r="C25" i="6"/>
  <c r="C24" i="6"/>
  <c r="E25" i="34"/>
  <c r="E24" i="34"/>
  <c r="E28" i="34" s="1"/>
  <c r="C21" i="32"/>
  <c r="C7" i="13"/>
  <c r="C7" i="3"/>
  <c r="C11" i="3" s="1"/>
  <c r="C31" i="3" s="1"/>
  <c r="C5" i="19"/>
  <c r="C9" i="19" s="1"/>
  <c r="F7" i="6"/>
  <c r="F12" i="6" s="1"/>
  <c r="G7" i="6"/>
  <c r="G12" i="6" s="1"/>
  <c r="E7" i="6"/>
  <c r="E9" i="6" s="1"/>
  <c r="E29" i="6" s="1"/>
  <c r="E24" i="6"/>
  <c r="E25" i="6" s="1"/>
  <c r="C7" i="6"/>
  <c r="C12" i="6" s="1"/>
  <c r="C32" i="6" s="1"/>
  <c r="C7" i="34"/>
  <c r="C11" i="34" s="1"/>
  <c r="C31" i="34" s="1"/>
  <c r="AS34" i="14"/>
  <c r="AQ34" i="14"/>
  <c r="AO34" i="14"/>
  <c r="AP34" i="14"/>
  <c r="AF34" i="14"/>
  <c r="AE34" i="14"/>
  <c r="AD34" i="14"/>
  <c r="AC34" i="14"/>
  <c r="A34" i="14"/>
  <c r="C34" i="14" s="1"/>
  <c r="C7" i="12"/>
  <c r="C8" i="12" s="1"/>
  <c r="C27" i="12" s="1"/>
  <c r="D6" i="8"/>
  <c r="D11" i="8" s="1"/>
  <c r="D25" i="8" s="1"/>
  <c r="C6" i="8"/>
  <c r="C10" i="8" s="1"/>
  <c r="C24" i="8" s="1"/>
  <c r="D6" i="7"/>
  <c r="D7" i="7" s="1"/>
  <c r="D20" i="7" s="1"/>
  <c r="C6" i="7"/>
  <c r="C11" i="7" s="1"/>
  <c r="C25" i="7" s="1"/>
  <c r="C6" i="1"/>
  <c r="C10" i="1" s="1"/>
  <c r="D6" i="1"/>
  <c r="D7" i="1" s="1"/>
  <c r="C62" i="21"/>
  <c r="C64" i="21" s="1"/>
  <c r="F8" i="2" s="1"/>
  <c r="AG47" i="21"/>
  <c r="E18" i="3"/>
  <c r="A45" i="14"/>
  <c r="T45" i="14" s="1"/>
  <c r="A42" i="14"/>
  <c r="C42" i="14" s="1"/>
  <c r="D11" i="28"/>
  <c r="D12" i="28"/>
  <c r="D54" i="22"/>
  <c r="G11" i="2" s="1"/>
  <c r="F14" i="28"/>
  <c r="F12" i="28"/>
  <c r="F11" i="28"/>
  <c r="D14" i="28"/>
  <c r="W54" i="22"/>
  <c r="E23" i="18" s="1"/>
  <c r="F18" i="28"/>
  <c r="D18" i="28"/>
  <c r="F15" i="28"/>
  <c r="D15" i="28"/>
  <c r="D21" i="1"/>
  <c r="D21" i="8"/>
  <c r="C11" i="2"/>
  <c r="A36" i="14"/>
  <c r="D10" i="27"/>
  <c r="D11" i="27"/>
  <c r="D14" i="27"/>
  <c r="D15" i="27"/>
  <c r="D18" i="27"/>
  <c r="F14" i="27"/>
  <c r="F10" i="27"/>
  <c r="F11" i="27"/>
  <c r="F15" i="27"/>
  <c r="F18" i="27"/>
  <c r="J14" i="27"/>
  <c r="H14" i="27"/>
  <c r="J18" i="27"/>
  <c r="H18" i="27"/>
  <c r="J15" i="27"/>
  <c r="H15" i="27"/>
  <c r="J11" i="27"/>
  <c r="H11" i="27"/>
  <c r="J10" i="27"/>
  <c r="H10" i="27"/>
  <c r="A37" i="14"/>
  <c r="A40" i="14" s="1"/>
  <c r="T40" i="14" s="1"/>
  <c r="D10" i="18"/>
  <c r="D11" i="18"/>
  <c r="D14" i="18"/>
  <c r="D15" i="18"/>
  <c r="F10" i="18"/>
  <c r="F11" i="18"/>
  <c r="F14" i="18"/>
  <c r="F15" i="18"/>
  <c r="F52" i="24"/>
  <c r="F40" i="24"/>
  <c r="F44" i="24"/>
  <c r="F48" i="24"/>
  <c r="A35" i="24"/>
  <c r="J10" i="18"/>
  <c r="J11" i="18"/>
  <c r="J14" i="18"/>
  <c r="J15" i="18"/>
  <c r="H10" i="18"/>
  <c r="H11" i="18"/>
  <c r="H14" i="18"/>
  <c r="H15" i="18"/>
  <c r="AH3" i="22"/>
  <c r="W3" i="22"/>
  <c r="D4" i="32"/>
  <c r="C9" i="32"/>
  <c r="C24" i="32" s="1"/>
  <c r="C8" i="32"/>
  <c r="C23" i="32" s="1"/>
  <c r="C6" i="32"/>
  <c r="D6" i="32" s="1"/>
  <c r="C7" i="32"/>
  <c r="C20" i="32" s="1"/>
  <c r="C17" i="32"/>
  <c r="C18" i="32"/>
  <c r="C19" i="32"/>
  <c r="D21" i="7"/>
  <c r="E25" i="12"/>
  <c r="E24" i="12"/>
  <c r="E25" i="13"/>
  <c r="E24" i="13"/>
  <c r="A44" i="14"/>
  <c r="A39" i="14"/>
  <c r="AC39" i="14" s="1"/>
  <c r="F34" i="13"/>
  <c r="D17" i="8"/>
  <c r="D18" i="8"/>
  <c r="D18" i="7"/>
  <c r="D17" i="7"/>
  <c r="D19" i="7"/>
  <c r="D17" i="1"/>
  <c r="D18" i="1"/>
  <c r="D19" i="1" s="1"/>
  <c r="D3" i="30"/>
  <c r="O3" i="30"/>
  <c r="AS32" i="14"/>
  <c r="AP32" i="14"/>
  <c r="AO32" i="14"/>
  <c r="AE32" i="14"/>
  <c r="AF32" i="14"/>
  <c r="AD32" i="14"/>
  <c r="AC32" i="14"/>
  <c r="AS39" i="14"/>
  <c r="AO39" i="14"/>
  <c r="AN37" i="14"/>
  <c r="AM37" i="14"/>
  <c r="AL37" i="14"/>
  <c r="AK37" i="14"/>
  <c r="AJ37" i="14"/>
  <c r="AI37" i="14"/>
  <c r="AH37" i="14"/>
  <c r="AG37" i="14"/>
  <c r="AF37" i="14"/>
  <c r="AE37" i="14"/>
  <c r="AD37" i="14"/>
  <c r="AC37" i="14"/>
  <c r="AF36" i="14"/>
  <c r="AE36" i="14"/>
  <c r="AD36" i="14"/>
  <c r="AC36" i="14"/>
  <c r="AS37" i="14"/>
  <c r="AQ37" i="14"/>
  <c r="AO37" i="14"/>
  <c r="D3" i="24"/>
  <c r="O3" i="24"/>
  <c r="D3" i="22"/>
  <c r="O3" i="22"/>
  <c r="D3" i="21"/>
  <c r="O3" i="21"/>
  <c r="W3" i="21"/>
  <c r="AH3" i="21"/>
  <c r="AG54" i="21"/>
  <c r="V54" i="21"/>
  <c r="D3" i="15"/>
  <c r="O3" i="15"/>
  <c r="AC24" i="14"/>
  <c r="AD24" i="14"/>
  <c r="AE24" i="14"/>
  <c r="AF24" i="14"/>
  <c r="AC25" i="14"/>
  <c r="AD25" i="14"/>
  <c r="AE25" i="14"/>
  <c r="AF25" i="14"/>
  <c r="AC26" i="14"/>
  <c r="AD26" i="14"/>
  <c r="AE26" i="14"/>
  <c r="AF26" i="14"/>
  <c r="AC30" i="14"/>
  <c r="AD30" i="14"/>
  <c r="AE30" i="14"/>
  <c r="AF30" i="14"/>
  <c r="AG30" i="14"/>
  <c r="AH30" i="14"/>
  <c r="AI30" i="14"/>
  <c r="AJ30" i="14"/>
  <c r="AK30" i="14"/>
  <c r="AL30" i="14"/>
  <c r="AM30" i="14"/>
  <c r="AN30" i="14"/>
  <c r="AC31" i="14"/>
  <c r="AD31" i="14"/>
  <c r="AE31" i="14"/>
  <c r="AF31" i="14"/>
  <c r="AG31" i="14"/>
  <c r="AH31" i="14"/>
  <c r="AI31" i="14"/>
  <c r="AJ31" i="14"/>
  <c r="AK31" i="14"/>
  <c r="AL31" i="14"/>
  <c r="AM31" i="14"/>
  <c r="AN31" i="14"/>
  <c r="AG36" i="14"/>
  <c r="AH36" i="14"/>
  <c r="AI36" i="14"/>
  <c r="AJ36" i="14"/>
  <c r="AK36" i="14"/>
  <c r="AL36" i="14"/>
  <c r="AM36" i="14"/>
  <c r="AN36" i="14"/>
  <c r="AO36" i="14"/>
  <c r="AQ36" i="14"/>
  <c r="AS36" i="14"/>
  <c r="C48" i="14"/>
  <c r="G18" i="3"/>
  <c r="F18" i="3"/>
  <c r="C58" i="36"/>
  <c r="C60" i="36"/>
  <c r="G8" i="2" s="1"/>
  <c r="G7" i="2" s="1"/>
  <c r="C24" i="12"/>
  <c r="C25" i="34"/>
  <c r="C26" i="34" s="1"/>
  <c r="G36" i="3"/>
  <c r="G36" i="6"/>
  <c r="F36" i="6"/>
  <c r="BH60" i="72"/>
  <c r="J8" i="63" s="1"/>
  <c r="J7" i="63" s="1"/>
  <c r="G35" i="3"/>
  <c r="G27" i="3"/>
  <c r="C20" i="76"/>
  <c r="C23" i="76"/>
  <c r="D8" i="76"/>
  <c r="D7" i="76"/>
  <c r="D20" i="76"/>
  <c r="D22" i="76"/>
  <c r="O5" i="3"/>
  <c r="G30" i="6"/>
  <c r="G34" i="6"/>
  <c r="G32" i="6"/>
  <c r="G25" i="3"/>
  <c r="G26" i="3"/>
  <c r="C17" i="8"/>
  <c r="C19" i="8"/>
  <c r="F26" i="28"/>
  <c r="K5" i="34"/>
  <c r="C21" i="8"/>
  <c r="E21" i="8"/>
  <c r="C18" i="8"/>
  <c r="D21" i="76"/>
  <c r="C28" i="12"/>
  <c r="C26" i="12"/>
  <c r="F32" i="6"/>
  <c r="F33" i="6"/>
  <c r="C17" i="7"/>
  <c r="C17" i="1"/>
  <c r="F35" i="13"/>
  <c r="D11" i="76"/>
  <c r="D9" i="76"/>
  <c r="D10" i="76"/>
  <c r="D19" i="8"/>
  <c r="F28" i="6"/>
  <c r="F25" i="6"/>
  <c r="F29" i="6"/>
  <c r="L8" i="13"/>
  <c r="K5" i="13"/>
  <c r="J9" i="13"/>
  <c r="J8" i="13"/>
  <c r="I23" i="18"/>
  <c r="I28" i="18" s="1"/>
  <c r="J28" i="18" s="1"/>
  <c r="A41" i="14"/>
  <c r="C41" i="14" s="1"/>
  <c r="AC28" i="14"/>
  <c r="K5" i="12"/>
  <c r="L9" i="12" s="1"/>
  <c r="AP39" i="14"/>
  <c r="AD39" i="14"/>
  <c r="AE39" i="14"/>
  <c r="F26" i="12"/>
  <c r="F27" i="12" s="1"/>
  <c r="F34" i="12"/>
  <c r="C22" i="66"/>
  <c r="D22" i="66" s="1"/>
  <c r="C6" i="63"/>
  <c r="C8" i="8"/>
  <c r="C22" i="8" s="1"/>
  <c r="C11" i="8"/>
  <c r="C25" i="8" s="1"/>
  <c r="C9" i="8"/>
  <c r="C23" i="8" s="1"/>
  <c r="C8" i="63"/>
  <c r="C10" i="63"/>
  <c r="C21" i="76"/>
  <c r="J10" i="34"/>
  <c r="U26" i="14"/>
  <c r="C28" i="6"/>
  <c r="C26" i="6"/>
  <c r="C26" i="3"/>
  <c r="C9" i="7"/>
  <c r="C26" i="7" s="1"/>
  <c r="C7" i="8"/>
  <c r="C20" i="8" s="1"/>
  <c r="C9" i="13"/>
  <c r="C29" i="13" s="1"/>
  <c r="C10" i="13"/>
  <c r="C33" i="13" s="1"/>
  <c r="C8" i="13"/>
  <c r="C27" i="13" s="1"/>
  <c r="C12" i="13"/>
  <c r="C32" i="13" s="1"/>
  <c r="C11" i="13"/>
  <c r="C31" i="13" s="1"/>
  <c r="C10" i="7"/>
  <c r="C24" i="7" s="1"/>
  <c r="C8" i="7"/>
  <c r="C22" i="7" s="1"/>
  <c r="AP37" i="14"/>
  <c r="F36" i="3"/>
  <c r="C8" i="6"/>
  <c r="C27" i="6" s="1"/>
  <c r="C18" i="7"/>
  <c r="C19" i="7"/>
  <c r="C21" i="7"/>
  <c r="AF27" i="14"/>
  <c r="AE27" i="14"/>
  <c r="AC27" i="14"/>
  <c r="AD27" i="14"/>
  <c r="E21" i="7"/>
  <c r="U25" i="14" s="1"/>
  <c r="AI50" i="36"/>
  <c r="L8" i="12"/>
  <c r="F32" i="13"/>
  <c r="F31" i="13"/>
  <c r="F27" i="13"/>
  <c r="F30" i="13"/>
  <c r="F33" i="13"/>
  <c r="F28" i="13"/>
  <c r="F29" i="13"/>
  <c r="D10" i="8"/>
  <c r="D24" i="8" s="1"/>
  <c r="J9" i="12"/>
  <c r="J8" i="12"/>
  <c r="AD28" i="14"/>
  <c r="E28" i="12"/>
  <c r="N5" i="6"/>
  <c r="M9" i="6" s="1"/>
  <c r="C28" i="34"/>
  <c r="D7" i="32"/>
  <c r="D20" i="32" s="1"/>
  <c r="D8" i="32"/>
  <c r="D10" i="32"/>
  <c r="D11" i="32"/>
  <c r="D9" i="32"/>
  <c r="D25" i="32" s="1"/>
  <c r="C28" i="13"/>
  <c r="E28" i="13"/>
  <c r="L11" i="13"/>
  <c r="AE28" i="14"/>
  <c r="AF28" i="14"/>
  <c r="N18" i="3"/>
  <c r="P18" i="3"/>
  <c r="F26" i="6"/>
  <c r="F31" i="6"/>
  <c r="F30" i="6"/>
  <c r="F35" i="6"/>
  <c r="F27" i="6"/>
  <c r="F34" i="6"/>
  <c r="D23" i="76"/>
  <c r="J12" i="13"/>
  <c r="L10" i="13"/>
  <c r="L12" i="13"/>
  <c r="D26" i="76"/>
  <c r="I7" i="63"/>
  <c r="I10" i="63"/>
  <c r="G26" i="13"/>
  <c r="P19" i="3"/>
  <c r="N19" i="3"/>
  <c r="N8" i="3"/>
  <c r="AP38" i="14"/>
  <c r="G25" i="38"/>
  <c r="F27" i="38"/>
  <c r="F28" i="38"/>
  <c r="F29" i="38"/>
  <c r="F30" i="38"/>
  <c r="F31" i="38"/>
  <c r="F32" i="38"/>
  <c r="F33" i="38"/>
  <c r="F34" i="38"/>
  <c r="F35" i="38"/>
  <c r="G27" i="38"/>
  <c r="G28" i="38"/>
  <c r="G29" i="38"/>
  <c r="G30" i="38"/>
  <c r="G31" i="38"/>
  <c r="G32" i="38"/>
  <c r="G33" i="38"/>
  <c r="G34" i="38"/>
  <c r="G35" i="38"/>
  <c r="G34" i="39"/>
  <c r="M9" i="38"/>
  <c r="O9" i="38"/>
  <c r="M8" i="38"/>
  <c r="O8" i="38"/>
  <c r="C26" i="38"/>
  <c r="C26" i="39"/>
  <c r="P8" i="3"/>
  <c r="N9" i="3"/>
  <c r="F31" i="3"/>
  <c r="N12" i="3"/>
  <c r="P10" i="3"/>
  <c r="P11" i="3"/>
  <c r="P12" i="3"/>
  <c r="I26" i="3"/>
  <c r="I29" i="3" s="1"/>
  <c r="F29" i="3"/>
  <c r="F33" i="3"/>
  <c r="F27" i="3"/>
  <c r="I27" i="3"/>
  <c r="P20" i="3"/>
  <c r="P21" i="3"/>
  <c r="P22" i="3"/>
  <c r="J26" i="3"/>
  <c r="J30" i="3" s="1"/>
  <c r="H18" i="63"/>
  <c r="H16" i="63"/>
  <c r="I15" i="63"/>
  <c r="I16" i="63" s="1"/>
  <c r="F30" i="12" l="1"/>
  <c r="C10" i="66"/>
  <c r="AT48" i="14" s="1"/>
  <c r="F28" i="12"/>
  <c r="G28" i="12" s="1"/>
  <c r="H28" i="12" s="1"/>
  <c r="F33" i="12"/>
  <c r="F35" i="12" s="1"/>
  <c r="F32" i="12"/>
  <c r="F29" i="12"/>
  <c r="C39" i="14"/>
  <c r="AF39" i="14"/>
  <c r="C9" i="58"/>
  <c r="C27" i="28"/>
  <c r="D27" i="28" s="1"/>
  <c r="E27" i="28"/>
  <c r="F27" i="28" s="1"/>
  <c r="C28" i="28"/>
  <c r="D28" i="28" s="1"/>
  <c r="L8" i="34"/>
  <c r="J8" i="34"/>
  <c r="L9" i="34"/>
  <c r="E26" i="12"/>
  <c r="G26" i="12" s="1"/>
  <c r="C21" i="1"/>
  <c r="C24" i="1" s="1"/>
  <c r="E10" i="6"/>
  <c r="G8" i="6"/>
  <c r="G11" i="3"/>
  <c r="E12" i="6"/>
  <c r="G10" i="6"/>
  <c r="E9" i="13"/>
  <c r="F8" i="6"/>
  <c r="G11" i="6"/>
  <c r="F9" i="6"/>
  <c r="E8" i="12"/>
  <c r="F10" i="6"/>
  <c r="F10" i="3"/>
  <c r="I11" i="3"/>
  <c r="E8" i="6"/>
  <c r="E27" i="6" s="1"/>
  <c r="F11" i="6"/>
  <c r="G9" i="3"/>
  <c r="G10" i="3"/>
  <c r="C9" i="28"/>
  <c r="C45" i="14"/>
  <c r="E9" i="28"/>
  <c r="I26" i="18"/>
  <c r="J26" i="18" s="1"/>
  <c r="F11" i="2"/>
  <c r="E26" i="38"/>
  <c r="F26" i="38"/>
  <c r="M12" i="38"/>
  <c r="AP50" i="14"/>
  <c r="O11" i="38"/>
  <c r="O10" i="38"/>
  <c r="M8" i="39"/>
  <c r="I10" i="38"/>
  <c r="I11" i="38"/>
  <c r="I10" i="39"/>
  <c r="I11" i="39"/>
  <c r="E31" i="13"/>
  <c r="G31" i="13" s="1"/>
  <c r="G33" i="39"/>
  <c r="G32" i="39"/>
  <c r="O8" i="39"/>
  <c r="G31" i="39"/>
  <c r="N5" i="39"/>
  <c r="O9" i="39" s="1"/>
  <c r="G26" i="39"/>
  <c r="F27" i="39"/>
  <c r="G28" i="39"/>
  <c r="G29" i="39"/>
  <c r="F33" i="39"/>
  <c r="E26" i="39"/>
  <c r="F34" i="39"/>
  <c r="F26" i="39"/>
  <c r="F29" i="39"/>
  <c r="F35" i="39"/>
  <c r="G35" i="39"/>
  <c r="G27" i="39"/>
  <c r="F30" i="39"/>
  <c r="M9" i="39"/>
  <c r="G30" i="39"/>
  <c r="F25" i="39"/>
  <c r="E28" i="39"/>
  <c r="F31" i="39"/>
  <c r="C32" i="39"/>
  <c r="F28" i="39"/>
  <c r="C9" i="38"/>
  <c r="C29" i="38" s="1"/>
  <c r="C11" i="38"/>
  <c r="C31" i="38" s="1"/>
  <c r="F9" i="38"/>
  <c r="F11" i="38"/>
  <c r="E11" i="38"/>
  <c r="G9" i="38"/>
  <c r="G11" i="38"/>
  <c r="E9" i="38"/>
  <c r="E29" i="38" s="1"/>
  <c r="C8" i="38"/>
  <c r="C27" i="38" s="1"/>
  <c r="C36" i="38" s="1"/>
  <c r="C10" i="38"/>
  <c r="E8" i="38"/>
  <c r="E10" i="38"/>
  <c r="E33" i="38" s="1"/>
  <c r="F8" i="38"/>
  <c r="F10" i="38"/>
  <c r="G8" i="38"/>
  <c r="G10" i="38"/>
  <c r="C9" i="39"/>
  <c r="C29" i="39" s="1"/>
  <c r="C11" i="39"/>
  <c r="C31" i="39" s="1"/>
  <c r="E9" i="39"/>
  <c r="E11" i="39"/>
  <c r="F9" i="39"/>
  <c r="F11" i="39"/>
  <c r="G9" i="39"/>
  <c r="G11" i="39"/>
  <c r="C8" i="39"/>
  <c r="C27" i="39" s="1"/>
  <c r="C10" i="39"/>
  <c r="E8" i="39"/>
  <c r="E10" i="39"/>
  <c r="F8" i="39"/>
  <c r="F10" i="39"/>
  <c r="G8" i="39"/>
  <c r="G10" i="39"/>
  <c r="E25" i="38"/>
  <c r="E28" i="38"/>
  <c r="E34" i="13"/>
  <c r="C20" i="58"/>
  <c r="D20" i="58" s="1"/>
  <c r="I10" i="3"/>
  <c r="AG55" i="21"/>
  <c r="AJ55" i="21" s="1"/>
  <c r="U60" i="21" s="1"/>
  <c r="E26" i="6"/>
  <c r="H26" i="6" s="1"/>
  <c r="E32" i="13"/>
  <c r="G32" i="13" s="1"/>
  <c r="H32" i="13" s="1"/>
  <c r="G28" i="13"/>
  <c r="H28" i="13" s="1"/>
  <c r="I32" i="3"/>
  <c r="E28" i="3"/>
  <c r="E32" i="3" s="1"/>
  <c r="F35" i="3"/>
  <c r="F32" i="3"/>
  <c r="G29" i="3"/>
  <c r="I35" i="3"/>
  <c r="I30" i="3"/>
  <c r="U37" i="14"/>
  <c r="F26" i="3"/>
  <c r="E26" i="3"/>
  <c r="H26" i="3" s="1"/>
  <c r="K26" i="3" s="1"/>
  <c r="I31" i="3"/>
  <c r="I33" i="3"/>
  <c r="I28" i="3"/>
  <c r="F28" i="3"/>
  <c r="F34" i="3"/>
  <c r="J31" i="3"/>
  <c r="F25" i="3"/>
  <c r="J28" i="3"/>
  <c r="G34" i="3"/>
  <c r="G33" i="3"/>
  <c r="C40" i="14"/>
  <c r="G31" i="3"/>
  <c r="J27" i="3"/>
  <c r="J35" i="3"/>
  <c r="J32" i="3"/>
  <c r="J33" i="3"/>
  <c r="C37" i="14"/>
  <c r="G28" i="3"/>
  <c r="J29" i="3"/>
  <c r="G32" i="3"/>
  <c r="C7" i="19"/>
  <c r="C8" i="19"/>
  <c r="F8" i="13"/>
  <c r="F9" i="13"/>
  <c r="F10" i="13"/>
  <c r="F11" i="13"/>
  <c r="J10" i="3"/>
  <c r="J11" i="3"/>
  <c r="G8" i="3"/>
  <c r="F11" i="3"/>
  <c r="F12" i="3"/>
  <c r="F8" i="3"/>
  <c r="E8" i="3"/>
  <c r="E9" i="3"/>
  <c r="E10" i="3"/>
  <c r="E11" i="3"/>
  <c r="C10" i="3"/>
  <c r="C33" i="3" s="1"/>
  <c r="E28" i="6"/>
  <c r="E32" i="6" s="1"/>
  <c r="H32" i="6" s="1"/>
  <c r="O9" i="6"/>
  <c r="AP36" i="14"/>
  <c r="O8" i="6"/>
  <c r="G27" i="6"/>
  <c r="G25" i="6"/>
  <c r="G33" i="6"/>
  <c r="G35" i="6"/>
  <c r="G29" i="6"/>
  <c r="G28" i="6"/>
  <c r="G31" i="6"/>
  <c r="I9" i="6"/>
  <c r="I10" i="6"/>
  <c r="I11" i="6"/>
  <c r="E26" i="34"/>
  <c r="C44" i="14"/>
  <c r="C35" i="14"/>
  <c r="E11" i="34"/>
  <c r="E31" i="34" s="1"/>
  <c r="E8" i="34"/>
  <c r="E9" i="34"/>
  <c r="E29" i="34" s="1"/>
  <c r="E10" i="34"/>
  <c r="F8" i="34"/>
  <c r="F9" i="34"/>
  <c r="F10" i="34"/>
  <c r="F11" i="34"/>
  <c r="E9" i="12"/>
  <c r="E29" i="12" s="1"/>
  <c r="E10" i="12"/>
  <c r="E30" i="12" s="1"/>
  <c r="E11" i="12"/>
  <c r="E31" i="12" s="1"/>
  <c r="F8" i="12"/>
  <c r="F11" i="12"/>
  <c r="F9" i="12"/>
  <c r="F10" i="12"/>
  <c r="E32" i="12"/>
  <c r="D10" i="7"/>
  <c r="D24" i="7" s="1"/>
  <c r="E24" i="7" s="1"/>
  <c r="X25" i="14" s="1"/>
  <c r="AJ51" i="82"/>
  <c r="H17" i="63"/>
  <c r="C11" i="19"/>
  <c r="D11" i="19"/>
  <c r="C18" i="58" s="1"/>
  <c r="D18" i="58" s="1"/>
  <c r="D23" i="32"/>
  <c r="E23" i="32" s="1"/>
  <c r="E11" i="63"/>
  <c r="F24" i="63" s="1"/>
  <c r="D10" i="1"/>
  <c r="D24" i="1" s="1"/>
  <c r="C12" i="12"/>
  <c r="C32" i="12" s="1"/>
  <c r="D8" i="1"/>
  <c r="D22" i="1" s="1"/>
  <c r="D7" i="8"/>
  <c r="D20" i="8" s="1"/>
  <c r="E20" i="8" s="1"/>
  <c r="T26" i="14" s="1"/>
  <c r="D11" i="7"/>
  <c r="D25" i="7" s="1"/>
  <c r="E25" i="7" s="1"/>
  <c r="Y25" i="14" s="1"/>
  <c r="C11" i="6"/>
  <c r="C31" i="6" s="1"/>
  <c r="C9" i="63"/>
  <c r="G9" i="63"/>
  <c r="D9" i="1"/>
  <c r="D26" i="1" s="1"/>
  <c r="D28" i="1" s="1"/>
  <c r="I11" i="63"/>
  <c r="J24" i="63" s="1"/>
  <c r="E30" i="13"/>
  <c r="G30" i="13" s="1"/>
  <c r="C9" i="12"/>
  <c r="C29" i="12" s="1"/>
  <c r="I6" i="63"/>
  <c r="I17" i="63" s="1"/>
  <c r="C12" i="3"/>
  <c r="C32" i="3" s="1"/>
  <c r="D8" i="8"/>
  <c r="D22" i="8" s="1"/>
  <c r="E22" i="8" s="1"/>
  <c r="V26" i="14" s="1"/>
  <c r="I8" i="63"/>
  <c r="D9" i="8"/>
  <c r="D26" i="8" s="1"/>
  <c r="C9" i="3"/>
  <c r="C29" i="3" s="1"/>
  <c r="C11" i="63"/>
  <c r="D24" i="63" s="1"/>
  <c r="D11" i="1"/>
  <c r="D25" i="1" s="1"/>
  <c r="C10" i="34"/>
  <c r="C30" i="34" s="1"/>
  <c r="C10" i="6"/>
  <c r="C33" i="6" s="1"/>
  <c r="C35" i="6" s="1"/>
  <c r="D8" i="7"/>
  <c r="D22" i="7" s="1"/>
  <c r="E22" i="7" s="1"/>
  <c r="V25" i="14" s="1"/>
  <c r="E29" i="13"/>
  <c r="G29" i="13" s="1"/>
  <c r="H29" i="13" s="1"/>
  <c r="I29" i="13" s="1"/>
  <c r="G7" i="63"/>
  <c r="C10" i="12"/>
  <c r="C30" i="12" s="1"/>
  <c r="D9" i="7"/>
  <c r="D26" i="7" s="1"/>
  <c r="D28" i="7" s="1"/>
  <c r="G27" i="13"/>
  <c r="H27" i="13" s="1"/>
  <c r="T32" i="14" s="1"/>
  <c r="C9" i="6"/>
  <c r="C29" i="6" s="1"/>
  <c r="C11" i="12"/>
  <c r="C31" i="12" s="1"/>
  <c r="G8" i="63"/>
  <c r="G11" i="63"/>
  <c r="H24" i="63" s="1"/>
  <c r="G6" i="63"/>
  <c r="G17" i="63" s="1"/>
  <c r="F18" i="63"/>
  <c r="F19" i="63" s="1"/>
  <c r="C16" i="63"/>
  <c r="C17" i="63" s="1"/>
  <c r="I18" i="63"/>
  <c r="C27" i="18"/>
  <c r="D27" i="18" s="1"/>
  <c r="E6" i="63"/>
  <c r="E7" i="63"/>
  <c r="C9" i="1"/>
  <c r="E9" i="63"/>
  <c r="E10" i="63"/>
  <c r="C11" i="1"/>
  <c r="C25" i="1" s="1"/>
  <c r="C7" i="1"/>
  <c r="C8" i="1"/>
  <c r="C7" i="7"/>
  <c r="C20" i="7" s="1"/>
  <c r="E20" i="7" s="1"/>
  <c r="T25" i="14" s="1"/>
  <c r="C8" i="3"/>
  <c r="C27" i="3" s="1"/>
  <c r="C26" i="18"/>
  <c r="D26" i="18" s="1"/>
  <c r="C10" i="19"/>
  <c r="C6" i="19"/>
  <c r="D6" i="19"/>
  <c r="D9" i="19"/>
  <c r="D8" i="19"/>
  <c r="D10" i="19"/>
  <c r="T41" i="14"/>
  <c r="C36" i="14"/>
  <c r="C12" i="34"/>
  <c r="C32" i="34" s="1"/>
  <c r="C9" i="34"/>
  <c r="C29" i="34" s="1"/>
  <c r="C8" i="34"/>
  <c r="C27" i="34" s="1"/>
  <c r="E32" i="34"/>
  <c r="G18" i="63"/>
  <c r="CL51" i="72"/>
  <c r="CN51" i="72" s="1"/>
  <c r="J19" i="63"/>
  <c r="E18" i="63"/>
  <c r="E19" i="63" s="1"/>
  <c r="E16" i="63"/>
  <c r="H7" i="63"/>
  <c r="H19" i="63"/>
  <c r="F7" i="63"/>
  <c r="J16" i="63"/>
  <c r="J17" i="63" s="1"/>
  <c r="F16" i="63"/>
  <c r="F17" i="63" s="1"/>
  <c r="CN50" i="72"/>
  <c r="D16" i="63"/>
  <c r="D17" i="63" s="1"/>
  <c r="D7" i="63"/>
  <c r="D19" i="63"/>
  <c r="AI51" i="36"/>
  <c r="AJ51" i="36"/>
  <c r="U56" i="36" s="1"/>
  <c r="AI51" i="77"/>
  <c r="AJ51" i="77"/>
  <c r="U56" i="77" s="1"/>
  <c r="G23" i="18"/>
  <c r="D28" i="27"/>
  <c r="E26" i="18"/>
  <c r="F26" i="18" s="1"/>
  <c r="E27" i="18"/>
  <c r="F27" i="18" s="1"/>
  <c r="E28" i="18"/>
  <c r="F28" i="18" s="1"/>
  <c r="C28" i="18"/>
  <c r="D28" i="18" s="1"/>
  <c r="C26" i="8"/>
  <c r="C27" i="8" s="1"/>
  <c r="I27" i="18"/>
  <c r="J27" i="18" s="1"/>
  <c r="C30" i="13"/>
  <c r="D24" i="32"/>
  <c r="E24" i="32" s="1"/>
  <c r="C25" i="32"/>
  <c r="C27" i="32" s="1"/>
  <c r="E27" i="32" s="1"/>
  <c r="E20" i="32"/>
  <c r="F7" i="2"/>
  <c r="I9" i="3" s="1"/>
  <c r="C34" i="13"/>
  <c r="C23" i="7"/>
  <c r="AI54" i="21"/>
  <c r="D27" i="7"/>
  <c r="E25" i="8"/>
  <c r="Y26" i="14" s="1"/>
  <c r="D20" i="1"/>
  <c r="E24" i="8"/>
  <c r="X26" i="14" s="1"/>
  <c r="D7" i="19"/>
  <c r="J9" i="34"/>
  <c r="M8" i="6"/>
  <c r="M12" i="6" s="1"/>
  <c r="O11" i="6" s="1"/>
  <c r="J12" i="12"/>
  <c r="L11" i="12" s="1"/>
  <c r="U27" i="14"/>
  <c r="D3" i="79"/>
  <c r="T43" i="14" s="1"/>
  <c r="C19" i="1"/>
  <c r="E21" i="1"/>
  <c r="U24" i="14"/>
  <c r="C36" i="6"/>
  <c r="H31" i="13"/>
  <c r="C35" i="13"/>
  <c r="U39" i="14" l="1"/>
  <c r="I28" i="12"/>
  <c r="G30" i="12"/>
  <c r="G29" i="12"/>
  <c r="F31" i="12"/>
  <c r="G31" i="12" s="1"/>
  <c r="H31" i="12" s="1"/>
  <c r="G32" i="12"/>
  <c r="H32" i="12" s="1"/>
  <c r="CL52" i="72"/>
  <c r="I19" i="63"/>
  <c r="J22" i="63" s="1"/>
  <c r="C33" i="14"/>
  <c r="E30" i="38"/>
  <c r="J12" i="34"/>
  <c r="L10" i="34" s="1"/>
  <c r="E27" i="12"/>
  <c r="G27" i="12" s="1"/>
  <c r="H27" i="12" s="1"/>
  <c r="C22" i="1"/>
  <c r="C26" i="1"/>
  <c r="C28" i="1" s="1"/>
  <c r="E28" i="1" s="1"/>
  <c r="AB24" i="14" s="1"/>
  <c r="C20" i="1"/>
  <c r="E20" i="1" s="1"/>
  <c r="T24" i="14" s="1"/>
  <c r="H23" i="63"/>
  <c r="T42" i="14"/>
  <c r="I9" i="38"/>
  <c r="I9" i="39"/>
  <c r="AI55" i="21"/>
  <c r="AG56" i="21" s="1"/>
  <c r="N47" i="21" s="1"/>
  <c r="C63" i="21" s="1"/>
  <c r="F6" i="2" s="1"/>
  <c r="I8" i="38" s="1"/>
  <c r="E27" i="38"/>
  <c r="H27" i="38" s="1"/>
  <c r="E36" i="38"/>
  <c r="H28" i="38"/>
  <c r="E32" i="38"/>
  <c r="H32" i="38" s="1"/>
  <c r="E31" i="38"/>
  <c r="H31" i="38" s="1"/>
  <c r="H26" i="38"/>
  <c r="H28" i="39"/>
  <c r="O12" i="38"/>
  <c r="I26" i="38" s="1"/>
  <c r="I33" i="38" s="1"/>
  <c r="C34" i="3"/>
  <c r="C30" i="3"/>
  <c r="E27" i="39"/>
  <c r="H27" i="39" s="1"/>
  <c r="H26" i="39"/>
  <c r="M12" i="39"/>
  <c r="O10" i="39" s="1"/>
  <c r="E31" i="39"/>
  <c r="E32" i="39"/>
  <c r="H32" i="39" s="1"/>
  <c r="E29" i="39"/>
  <c r="H29" i="39" s="1"/>
  <c r="C33" i="38"/>
  <c r="E34" i="38" s="1"/>
  <c r="C30" i="38"/>
  <c r="E33" i="39"/>
  <c r="E30" i="39"/>
  <c r="C30" i="39"/>
  <c r="C33" i="39"/>
  <c r="C36" i="39"/>
  <c r="H29" i="38"/>
  <c r="H33" i="38"/>
  <c r="H30" i="38"/>
  <c r="H32" i="3"/>
  <c r="K32" i="3" s="1"/>
  <c r="I8" i="3"/>
  <c r="J9" i="3"/>
  <c r="U32" i="14"/>
  <c r="I28" i="13"/>
  <c r="E31" i="3"/>
  <c r="H31" i="3" s="1"/>
  <c r="K31" i="3" s="1"/>
  <c r="E33" i="3"/>
  <c r="H33" i="3" s="1"/>
  <c r="K33" i="3" s="1"/>
  <c r="E27" i="3"/>
  <c r="H27" i="3" s="1"/>
  <c r="K27" i="3" s="1"/>
  <c r="H28" i="3"/>
  <c r="K28" i="3"/>
  <c r="L28" i="3" s="1"/>
  <c r="M28" i="3" s="1"/>
  <c r="E29" i="3"/>
  <c r="H29" i="3" s="1"/>
  <c r="K29" i="3" s="1"/>
  <c r="E26" i="27"/>
  <c r="F26" i="27" s="1"/>
  <c r="D28" i="8"/>
  <c r="G34" i="13"/>
  <c r="H34" i="13" s="1"/>
  <c r="AA32" i="14" s="1"/>
  <c r="H29" i="6"/>
  <c r="E36" i="6"/>
  <c r="E30" i="6"/>
  <c r="H30" i="6" s="1"/>
  <c r="E31" i="6"/>
  <c r="H31" i="6" s="1"/>
  <c r="H28" i="6"/>
  <c r="E33" i="34"/>
  <c r="E27" i="34"/>
  <c r="H29" i="12"/>
  <c r="D23" i="7"/>
  <c r="E23" i="7" s="1"/>
  <c r="W25" i="14" s="1"/>
  <c r="C19" i="58"/>
  <c r="D19" i="58" s="1"/>
  <c r="T44" i="14" s="1"/>
  <c r="D23" i="8"/>
  <c r="E23" i="8" s="1"/>
  <c r="W26" i="14" s="1"/>
  <c r="AG52" i="77"/>
  <c r="E26" i="7"/>
  <c r="Z25" i="14" s="1"/>
  <c r="AG52" i="36"/>
  <c r="N46" i="36" s="1"/>
  <c r="C59" i="36" s="1"/>
  <c r="G6" i="2" s="1"/>
  <c r="H30" i="12"/>
  <c r="C33" i="34"/>
  <c r="C34" i="34" s="1"/>
  <c r="E33" i="12"/>
  <c r="C33" i="12"/>
  <c r="E33" i="13"/>
  <c r="H30" i="13"/>
  <c r="W32" i="14" s="1"/>
  <c r="E30" i="3"/>
  <c r="H30" i="3" s="1"/>
  <c r="K30" i="3" s="1"/>
  <c r="C34" i="6"/>
  <c r="D23" i="1"/>
  <c r="C30" i="6"/>
  <c r="E33" i="6"/>
  <c r="H33" i="6" s="1"/>
  <c r="G19" i="63"/>
  <c r="H22" i="63" s="1"/>
  <c r="E30" i="34"/>
  <c r="C27" i="7"/>
  <c r="E27" i="7" s="1"/>
  <c r="AA25" i="14" s="1"/>
  <c r="C23" i="1"/>
  <c r="C28" i="7"/>
  <c r="E28" i="7" s="1"/>
  <c r="AB25" i="14" s="1"/>
  <c r="E17" i="63"/>
  <c r="F23" i="63" s="1"/>
  <c r="C18" i="63"/>
  <c r="C19" i="63" s="1"/>
  <c r="D22" i="63" s="1"/>
  <c r="C8" i="18"/>
  <c r="C36" i="3"/>
  <c r="P47" i="21"/>
  <c r="C35" i="3"/>
  <c r="J23" i="63"/>
  <c r="F22" i="63"/>
  <c r="D23" i="63"/>
  <c r="U56" i="82"/>
  <c r="AG52" i="82"/>
  <c r="N46" i="82" s="1"/>
  <c r="C59" i="82" s="1"/>
  <c r="H6" i="2" s="1"/>
  <c r="V32" i="14"/>
  <c r="C26" i="27"/>
  <c r="D26" i="27" s="1"/>
  <c r="I26" i="27"/>
  <c r="C27" i="27"/>
  <c r="D27" i="27" s="1"/>
  <c r="G28" i="18"/>
  <c r="H28" i="18" s="1"/>
  <c r="G27" i="18"/>
  <c r="H27" i="18" s="1"/>
  <c r="G26" i="18"/>
  <c r="H26" i="18" s="1"/>
  <c r="C28" i="8"/>
  <c r="D27" i="8"/>
  <c r="E27" i="8" s="1"/>
  <c r="AA26" i="14" s="1"/>
  <c r="E26" i="8"/>
  <c r="Z26" i="14" s="1"/>
  <c r="E8" i="18"/>
  <c r="C26" i="32"/>
  <c r="E25" i="32"/>
  <c r="I31" i="13"/>
  <c r="X32" i="14"/>
  <c r="I32" i="13"/>
  <c r="Y32" i="14"/>
  <c r="O10" i="6"/>
  <c r="O12" i="6" s="1"/>
  <c r="I26" i="6" s="1"/>
  <c r="L10" i="12"/>
  <c r="L12" i="12" s="1"/>
  <c r="E25" i="1"/>
  <c r="Y24" i="14" s="1"/>
  <c r="E22" i="1"/>
  <c r="V24" i="14" s="1"/>
  <c r="E24" i="1"/>
  <c r="X24" i="14" s="1"/>
  <c r="I32" i="12" l="1"/>
  <c r="Y39" i="14"/>
  <c r="I31" i="12"/>
  <c r="X39" i="14"/>
  <c r="I30" i="12"/>
  <c r="W39" i="14"/>
  <c r="I29" i="12"/>
  <c r="V39" i="14"/>
  <c r="T27" i="14"/>
  <c r="T39" i="14"/>
  <c r="H25" i="63"/>
  <c r="L11" i="34"/>
  <c r="L12" i="34" s="1"/>
  <c r="F26" i="34" s="1"/>
  <c r="F28" i="34" s="1"/>
  <c r="G28" i="34" s="1"/>
  <c r="H28" i="34" s="1"/>
  <c r="U34" i="14" s="1"/>
  <c r="E34" i="12"/>
  <c r="E35" i="12"/>
  <c r="G35" i="12" s="1"/>
  <c r="C27" i="1"/>
  <c r="D27" i="1"/>
  <c r="E26" i="1"/>
  <c r="Z24" i="14" s="1"/>
  <c r="E28" i="27"/>
  <c r="F28" i="27" s="1"/>
  <c r="E27" i="27"/>
  <c r="F27" i="27" s="1"/>
  <c r="L27" i="3"/>
  <c r="L31" i="3"/>
  <c r="M31" i="3" s="1"/>
  <c r="I8" i="39"/>
  <c r="J8" i="3"/>
  <c r="H34" i="38"/>
  <c r="E35" i="38"/>
  <c r="H35" i="38" s="1"/>
  <c r="H34" i="3"/>
  <c r="L34" i="3" s="1"/>
  <c r="E36" i="39"/>
  <c r="H31" i="39"/>
  <c r="J26" i="38"/>
  <c r="I28" i="38"/>
  <c r="I27" i="38"/>
  <c r="J27" i="38" s="1"/>
  <c r="K27" i="38" s="1"/>
  <c r="G17" i="38" s="1"/>
  <c r="A50" i="14" s="1"/>
  <c r="C50" i="14" s="1"/>
  <c r="J33" i="38"/>
  <c r="K33" i="38" s="1"/>
  <c r="L32" i="3"/>
  <c r="M32" i="3" s="1"/>
  <c r="O11" i="39"/>
  <c r="O12" i="39" s="1"/>
  <c r="I26" i="39" s="1"/>
  <c r="C34" i="38"/>
  <c r="C35" i="38"/>
  <c r="E34" i="39"/>
  <c r="C34" i="39"/>
  <c r="C35" i="39"/>
  <c r="H34" i="39"/>
  <c r="H30" i="39"/>
  <c r="H33" i="39"/>
  <c r="E35" i="39"/>
  <c r="H35" i="39" s="1"/>
  <c r="I8" i="6"/>
  <c r="E36" i="3"/>
  <c r="E35" i="13"/>
  <c r="G35" i="13" s="1"/>
  <c r="H35" i="13" s="1"/>
  <c r="AB32" i="14" s="1"/>
  <c r="E34" i="3"/>
  <c r="E35" i="3"/>
  <c r="H35" i="3" s="1"/>
  <c r="K35" i="3" s="1"/>
  <c r="L29" i="3"/>
  <c r="M29" i="3" s="1"/>
  <c r="Y37" i="14"/>
  <c r="V37" i="14"/>
  <c r="AA37" i="14"/>
  <c r="X37" i="14"/>
  <c r="T37" i="14"/>
  <c r="E28" i="8"/>
  <c r="AB26" i="14" s="1"/>
  <c r="V27" i="14"/>
  <c r="E35" i="34"/>
  <c r="H27" i="6"/>
  <c r="H34" i="6" s="1"/>
  <c r="E34" i="6"/>
  <c r="I33" i="6"/>
  <c r="J33" i="6" s="1"/>
  <c r="K33" i="6" s="1"/>
  <c r="I28" i="6"/>
  <c r="J28" i="6" s="1"/>
  <c r="K28" i="6" s="1"/>
  <c r="U36" i="14" s="1"/>
  <c r="J26" i="6"/>
  <c r="I27" i="6"/>
  <c r="I34" i="6" s="1"/>
  <c r="X27" i="14"/>
  <c r="N46" i="77"/>
  <c r="C59" i="77" s="1"/>
  <c r="C35" i="34"/>
  <c r="C34" i="12"/>
  <c r="G34" i="12"/>
  <c r="W27" i="14"/>
  <c r="E35" i="6"/>
  <c r="H35" i="6" s="1"/>
  <c r="L33" i="3"/>
  <c r="G33" i="12"/>
  <c r="H33" i="12" s="1"/>
  <c r="E34" i="34"/>
  <c r="E23" i="1"/>
  <c r="W24" i="14" s="1"/>
  <c r="C35" i="12"/>
  <c r="I30" i="13"/>
  <c r="Y27" i="14"/>
  <c r="G33" i="13"/>
  <c r="H33" i="13" s="1"/>
  <c r="Z32" i="14" s="1"/>
  <c r="L30" i="3"/>
  <c r="F25" i="63"/>
  <c r="J25" i="63"/>
  <c r="D25" i="63"/>
  <c r="C8" i="27"/>
  <c r="I27" i="27"/>
  <c r="J27" i="27" s="1"/>
  <c r="J26" i="27"/>
  <c r="I28" i="27"/>
  <c r="J28" i="27" s="1"/>
  <c r="G26" i="27"/>
  <c r="H26" i="27" s="1"/>
  <c r="G28" i="27"/>
  <c r="H28" i="27" s="1"/>
  <c r="G27" i="27"/>
  <c r="H27" i="27" s="1"/>
  <c r="Z27" i="14" l="1"/>
  <c r="Z39" i="14"/>
  <c r="Z50" i="14"/>
  <c r="G26" i="34"/>
  <c r="F30" i="34"/>
  <c r="G30" i="34" s="1"/>
  <c r="H30" i="34" s="1"/>
  <c r="I30" i="34" s="1"/>
  <c r="F31" i="34"/>
  <c r="G31" i="34" s="1"/>
  <c r="H31" i="34" s="1"/>
  <c r="F32" i="34"/>
  <c r="G32" i="34" s="1"/>
  <c r="H32" i="34" s="1"/>
  <c r="Y28" i="14" s="1"/>
  <c r="I28" i="34"/>
  <c r="F33" i="34"/>
  <c r="F29" i="34"/>
  <c r="G29" i="34" s="1"/>
  <c r="H29" i="34" s="1"/>
  <c r="F27" i="34"/>
  <c r="G27" i="34" s="1"/>
  <c r="G34" i="34" s="1"/>
  <c r="H34" i="34" s="1"/>
  <c r="AA34" i="14" s="1"/>
  <c r="U28" i="14"/>
  <c r="H35" i="12"/>
  <c r="E27" i="1"/>
  <c r="AA24" i="14" s="1"/>
  <c r="E8" i="27"/>
  <c r="G17" i="3"/>
  <c r="A31" i="14" s="1"/>
  <c r="Y31" i="14" s="1"/>
  <c r="L35" i="3"/>
  <c r="AB31" i="14" s="1"/>
  <c r="I33" i="39"/>
  <c r="J33" i="39" s="1"/>
  <c r="K33" i="39" s="1"/>
  <c r="L33" i="39" s="1"/>
  <c r="I27" i="39"/>
  <c r="I28" i="39"/>
  <c r="I29" i="39" s="1"/>
  <c r="J29" i="39" s="1"/>
  <c r="K29" i="39" s="1"/>
  <c r="L29" i="39" s="1"/>
  <c r="J26" i="39"/>
  <c r="T50" i="14"/>
  <c r="I35" i="38"/>
  <c r="J35" i="38" s="1"/>
  <c r="K35" i="38" s="1"/>
  <c r="AB50" i="14" s="1"/>
  <c r="I34" i="38"/>
  <c r="J34" i="38" s="1"/>
  <c r="K34" i="38" s="1"/>
  <c r="AA50" i="14" s="1"/>
  <c r="L27" i="38"/>
  <c r="J28" i="38"/>
  <c r="K28" i="38" s="1"/>
  <c r="I31" i="38"/>
  <c r="J31" i="38" s="1"/>
  <c r="K31" i="38" s="1"/>
  <c r="I32" i="38"/>
  <c r="J32" i="38" s="1"/>
  <c r="K32" i="38" s="1"/>
  <c r="I30" i="38"/>
  <c r="J30" i="38" s="1"/>
  <c r="K30" i="38" s="1"/>
  <c r="I29" i="38"/>
  <c r="J29" i="38" s="1"/>
  <c r="K29" i="38" s="1"/>
  <c r="L33" i="38"/>
  <c r="Y34" i="14"/>
  <c r="V31" i="14"/>
  <c r="Z37" i="14"/>
  <c r="M30" i="3"/>
  <c r="W37" i="14"/>
  <c r="AB37" i="14"/>
  <c r="G33" i="34"/>
  <c r="H33" i="34" s="1"/>
  <c r="Z28" i="14" s="1"/>
  <c r="W34" i="14"/>
  <c r="I30" i="6"/>
  <c r="J30" i="6" s="1"/>
  <c r="K30" i="6" s="1"/>
  <c r="I31" i="6"/>
  <c r="J31" i="6" s="1"/>
  <c r="K31" i="6" s="1"/>
  <c r="L31" i="6" s="1"/>
  <c r="L28" i="6"/>
  <c r="J27" i="6"/>
  <c r="K27" i="6" s="1"/>
  <c r="I32" i="6"/>
  <c r="J32" i="6" s="1"/>
  <c r="K32" i="6" s="1"/>
  <c r="I29" i="6"/>
  <c r="J29" i="6" s="1"/>
  <c r="K29" i="6" s="1"/>
  <c r="I35" i="6"/>
  <c r="J35" i="6" s="1"/>
  <c r="K35" i="6" s="1"/>
  <c r="L33" i="6"/>
  <c r="Z36" i="14"/>
  <c r="H34" i="12"/>
  <c r="AB27" i="14" l="1"/>
  <c r="AB39" i="14"/>
  <c r="AA27" i="14"/>
  <c r="AA39" i="14"/>
  <c r="X31" i="14"/>
  <c r="W31" i="14"/>
  <c r="Z31" i="14"/>
  <c r="T31" i="14"/>
  <c r="C31" i="14"/>
  <c r="U31" i="14"/>
  <c r="AA31" i="14"/>
  <c r="F35" i="34"/>
  <c r="G35" i="34" s="1"/>
  <c r="H35" i="34" s="1"/>
  <c r="AB28" i="14" s="1"/>
  <c r="I29" i="34"/>
  <c r="V34" i="14"/>
  <c r="I31" i="34"/>
  <c r="X34" i="14"/>
  <c r="F34" i="34"/>
  <c r="V28" i="14"/>
  <c r="W28" i="14"/>
  <c r="I32" i="34"/>
  <c r="H27" i="34"/>
  <c r="T28" i="14" s="1"/>
  <c r="X28" i="14"/>
  <c r="L34" i="38"/>
  <c r="L35" i="38"/>
  <c r="L28" i="38"/>
  <c r="U50" i="14"/>
  <c r="I31" i="39"/>
  <c r="J31" i="39" s="1"/>
  <c r="K31" i="39" s="1"/>
  <c r="L31" i="39" s="1"/>
  <c r="I30" i="39"/>
  <c r="J30" i="39" s="1"/>
  <c r="K30" i="39" s="1"/>
  <c r="L30" i="39" s="1"/>
  <c r="I35" i="39"/>
  <c r="J35" i="39" s="1"/>
  <c r="K35" i="39" s="1"/>
  <c r="L35" i="39" s="1"/>
  <c r="I32" i="39"/>
  <c r="J32" i="39" s="1"/>
  <c r="K32" i="39" s="1"/>
  <c r="L32" i="39" s="1"/>
  <c r="J28" i="39"/>
  <c r="K28" i="39" s="1"/>
  <c r="L28" i="39" s="1"/>
  <c r="I34" i="39"/>
  <c r="J27" i="39"/>
  <c r="V50" i="14"/>
  <c r="L29" i="38"/>
  <c r="L32" i="38"/>
  <c r="Y50" i="14"/>
  <c r="L31" i="38"/>
  <c r="X50" i="14"/>
  <c r="L30" i="38"/>
  <c r="W50" i="14"/>
  <c r="AA28" i="14"/>
  <c r="Z34" i="14"/>
  <c r="T34" i="14"/>
  <c r="J34" i="6"/>
  <c r="K34" i="6" s="1"/>
  <c r="AA36" i="14" s="1"/>
  <c r="W36" i="14"/>
  <c r="L30" i="6"/>
  <c r="X36" i="14"/>
  <c r="L35" i="6"/>
  <c r="AB30" i="14"/>
  <c r="AB36" i="14"/>
  <c r="L32" i="6"/>
  <c r="Y36" i="14"/>
  <c r="G17" i="6"/>
  <c r="A30" i="14" s="1"/>
  <c r="V30" i="14" s="1"/>
  <c r="L27" i="6"/>
  <c r="T36" i="14"/>
  <c r="T30" i="14"/>
  <c r="L29" i="6"/>
  <c r="V36" i="14"/>
  <c r="X30" i="14" l="1"/>
  <c r="Y30" i="14"/>
  <c r="C30" i="14"/>
  <c r="Z30" i="14"/>
  <c r="U30" i="14"/>
  <c r="W30" i="14"/>
  <c r="AB34" i="14"/>
  <c r="K27" i="39"/>
  <c r="J34" i="39"/>
  <c r="K34" i="39" s="1"/>
  <c r="L34" i="39" s="1"/>
  <c r="L34" i="6"/>
  <c r="AA30" i="14"/>
  <c r="G17" i="39" l="1"/>
  <c r="A49" i="14" s="1"/>
  <c r="L27" i="39"/>
  <c r="V35" i="14"/>
  <c r="X35" i="14"/>
  <c r="W35" i="14"/>
  <c r="Z35" i="14"/>
  <c r="T49" i="14" l="1"/>
  <c r="AA49" i="14"/>
  <c r="C49" i="14"/>
  <c r="V49" i="14"/>
  <c r="Z49" i="14"/>
  <c r="AB49" i="14"/>
  <c r="A19" i="14"/>
  <c r="U49" i="14"/>
  <c r="W49" i="14"/>
  <c r="X49" i="14"/>
  <c r="Y49" i="14"/>
  <c r="Y35" i="14"/>
  <c r="AB35" i="14"/>
  <c r="AA35"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O21" authorId="0" shapeId="0" xr:uid="{00000000-0006-0000-0300-000001000000}">
      <text>
        <r>
          <rPr>
            <b/>
            <sz val="9"/>
            <color indexed="81"/>
            <rFont val="Segoe UI"/>
            <family val="2"/>
          </rPr>
          <t>The used material should more specified for steel with the international Material Number (e.g.25CrMo4 -&gt; 1.7218) or with the name of the used material (e.g. AISI 1045).
For CFRP structures number and orientation of the layers, types and thicknesses of the cores for each different laminate type is required!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2300-000001000000}">
      <text>
        <r>
          <rPr>
            <b/>
            <sz val="9"/>
            <color indexed="81"/>
            <rFont val="Tahoma"/>
            <family val="2"/>
          </rPr>
          <t>This is the side closest to the driver</t>
        </r>
      </text>
    </comment>
    <comment ref="B21" authorId="0" shapeId="0" xr:uid="{00000000-0006-0000-2300-000002000000}">
      <text>
        <r>
          <rPr>
            <b/>
            <sz val="9"/>
            <color indexed="81"/>
            <rFont val="Tahoma"/>
            <family val="2"/>
          </rPr>
          <t>This is the side outboard of the driver</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2400-000001000000}">
      <text>
        <r>
          <rPr>
            <b/>
            <sz val="9"/>
            <color indexed="81"/>
            <rFont val="Tahoma"/>
            <family val="2"/>
          </rPr>
          <t>This is the side closest to the driver</t>
        </r>
      </text>
    </comment>
    <comment ref="B21" authorId="0" shapeId="0" xr:uid="{00000000-0006-0000-2400-000002000000}">
      <text>
        <r>
          <rPr>
            <b/>
            <sz val="9"/>
            <color indexed="81"/>
            <rFont val="Tahoma"/>
            <family val="2"/>
          </rPr>
          <t>This is the side outboard of the driver</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V51" authorId="0" shapeId="0" xr:uid="{00000000-0006-0000-1100-000001000000}">
      <text>
        <r>
          <rPr>
            <b/>
            <sz val="9"/>
            <color indexed="81"/>
            <rFont val="Tahoma"/>
            <family val="2"/>
          </rPr>
          <t>Area under curve upto  12.7mm deflection</t>
        </r>
      </text>
    </comment>
    <comment ref="C54" authorId="0" shapeId="0" xr:uid="{00000000-0006-0000-1100-000002000000}">
      <text>
        <r>
          <rPr>
            <b/>
            <sz val="9"/>
            <color indexed="81"/>
            <rFont val="Tahoma"/>
            <family val="2"/>
          </rPr>
          <t>Area under curve up to panel failure/end of test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700-000001000000}">
      <text>
        <r>
          <rPr>
            <b/>
            <sz val="9"/>
            <color indexed="81"/>
            <rFont val="Tahoma"/>
            <family val="2"/>
          </rPr>
          <t>A minimum of two attachment points per side are required</t>
        </r>
      </text>
    </comment>
    <comment ref="B12" authorId="1" shapeId="0" xr:uid="{00000000-0006-0000-1700-000002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800-000001000000}">
      <text>
        <r>
          <rPr>
            <b/>
            <sz val="9"/>
            <color indexed="81"/>
            <rFont val="Tahoma"/>
            <family val="2"/>
          </rPr>
          <t>A minimum of two attachment points per side are required for hoops that aren’t fully laminated into the chassis</t>
        </r>
      </text>
    </comment>
    <comment ref="C4" authorId="0" shapeId="0" xr:uid="{00000000-0006-0000-1800-000002000000}">
      <text>
        <r>
          <rPr>
            <b/>
            <sz val="9"/>
            <color indexed="81"/>
            <rFont val="Tahoma"/>
            <family val="2"/>
          </rPr>
          <t>This affects the minimum bracket to hoop weld length to prove equivalence to a welded side impact tube to hoop joint</t>
        </r>
      </text>
    </comment>
    <comment ref="C5" authorId="0" shapeId="0" xr:uid="{00000000-0006-0000-1800-000003000000}">
      <text>
        <r>
          <rPr>
            <b/>
            <sz val="9"/>
            <color indexed="81"/>
            <rFont val="Tahoma"/>
            <family val="2"/>
          </rPr>
          <t>Is the hoop attached to the side impact structure or the front bulkhead support structure, this affects the skin shear strength used from test results</t>
        </r>
      </text>
    </comment>
    <comment ref="B12" authorId="1" shapeId="0" xr:uid="{00000000-0006-0000-1800-000004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C3" authorId="0" shapeId="0" xr:uid="{00000000-0006-0000-1900-000001000000}">
      <text>
        <r>
          <rPr>
            <b/>
            <sz val="9"/>
            <color indexed="81"/>
            <rFont val="Tahoma"/>
            <family val="2"/>
          </rPr>
          <t>Set to "NO" if the front hoop bracing is attached to tubes or is integral to the monocoque</t>
        </r>
      </text>
    </comment>
    <comment ref="C4" authorId="0" shapeId="0" xr:uid="{00000000-0006-0000-1900-000002000000}">
      <text>
        <r>
          <rPr>
            <b/>
            <sz val="9"/>
            <color indexed="81"/>
            <rFont val="Tahoma"/>
            <family val="2"/>
          </rPr>
          <t>This affects the minimum bracket to hoop weld length to prove equivalence to a welded side impact tube to hoop joint</t>
        </r>
      </text>
    </comment>
    <comment ref="C5" authorId="0" shapeId="0" xr:uid="{00000000-0006-0000-1900-000003000000}">
      <text>
        <r>
          <rPr>
            <b/>
            <sz val="9"/>
            <color indexed="81"/>
            <rFont val="Tahoma"/>
            <family val="2"/>
          </rPr>
          <t>Is the front hoop bracing attached to a laminate the same as the side impact structure or front bulkhead support?</t>
        </r>
      </text>
    </comment>
    <comment ref="C6" authorId="0" shapeId="0" xr:uid="{00000000-0006-0000-1900-000004000000}">
      <text>
        <r>
          <rPr>
            <b/>
            <sz val="9"/>
            <color indexed="81"/>
            <rFont val="Tahoma"/>
            <family val="2"/>
          </rPr>
          <t>Set to "NO" if the main hoop bracing is attached to tubes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B18" authorId="0" shapeId="0" xr:uid="{00000000-0006-0000-1A00-000001000000}">
      <text>
        <r>
          <rPr>
            <b/>
            <sz val="9"/>
            <color indexed="81"/>
            <rFont val="Tahoma"/>
            <family val="2"/>
          </rPr>
          <t>Failure of AIP</t>
        </r>
      </text>
    </comment>
    <comment ref="B19" authorId="0" shapeId="0" xr:uid="{00000000-0006-0000-1A00-000002000000}">
      <text>
        <r>
          <rPr>
            <b/>
            <sz val="9"/>
            <color indexed="81"/>
            <rFont val="Tahoma"/>
            <family val="2"/>
          </rPr>
          <t>Failure of Front Bulkhead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B14" authorId="0" shapeId="0" xr:uid="{00000000-0006-0000-1F00-000001000000}">
      <text>
        <r>
          <rPr>
            <b/>
            <sz val="9"/>
            <color indexed="81"/>
            <rFont val="Segoe UI"/>
            <family val="2"/>
          </rPr>
          <t>directed to the bracket</t>
        </r>
        <r>
          <rPr>
            <sz val="9"/>
            <color indexed="81"/>
            <rFont val="Segoe UI"/>
            <family val="2"/>
          </rPr>
          <t xml:space="preserve">
</t>
        </r>
      </text>
    </comment>
    <comment ref="B16" authorId="0" shapeId="0" xr:uid="{00000000-0006-0000-1F00-000002000000}">
      <text>
        <r>
          <rPr>
            <b/>
            <sz val="9"/>
            <color indexed="81"/>
            <rFont val="Segoe UI"/>
            <family val="2"/>
          </rPr>
          <t>directed to the outside of the car</t>
        </r>
        <r>
          <rPr>
            <sz val="9"/>
            <color indexed="81"/>
            <rFont val="Segoe UI"/>
            <family val="2"/>
          </rPr>
          <t xml:space="preserve">
</t>
        </r>
      </text>
    </comment>
    <comment ref="B20" authorId="0" shapeId="0" xr:uid="{00000000-0006-0000-1F00-000003000000}">
      <text>
        <r>
          <rPr>
            <b/>
            <sz val="9"/>
            <color indexed="81"/>
            <rFont val="Segoe UI"/>
            <family val="2"/>
          </rPr>
          <t>Enter the skin shear strength of the  chassis structure where the accumulator container is attached</t>
        </r>
        <r>
          <rPr>
            <sz val="9"/>
            <color indexed="81"/>
            <rFont val="Segoe UI"/>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C53" authorId="0" shapeId="0" xr:uid="{00000000-0006-0000-2000-000001000000}">
      <text>
        <r>
          <rPr>
            <b/>
            <sz val="9"/>
            <color indexed="81"/>
            <rFont val="Tahoma"/>
            <family val="2"/>
          </rPr>
          <t>Indicate which panel span (hence panel size is used)</t>
        </r>
      </text>
    </comment>
    <comment ref="V53" authorId="0" shapeId="0" xr:uid="{4B1157B3-D845-4676-B837-3CD714676ECA}">
      <text>
        <r>
          <rPr>
            <b/>
            <sz val="9"/>
            <color indexed="81"/>
            <rFont val="Tahoma"/>
            <family val="2"/>
          </rPr>
          <t>Indicate which panel span (hence panel size is used)</t>
        </r>
      </text>
    </comment>
    <comment ref="AO53" authorId="0" shapeId="0" xr:uid="{611BD8D6-0480-4BB1-B760-65E832F0D8C2}">
      <text>
        <r>
          <rPr>
            <b/>
            <sz val="9"/>
            <color indexed="81"/>
            <rFont val="Tahoma"/>
            <family val="2"/>
          </rPr>
          <t>Indicate which panel span (hence panel size is used)</t>
        </r>
      </text>
    </comment>
    <comment ref="BH53" authorId="0" shapeId="0" xr:uid="{6A36B3B9-E7CD-4A80-8B03-4A839A24444C}">
      <text>
        <r>
          <rPr>
            <b/>
            <sz val="9"/>
            <color indexed="81"/>
            <rFont val="Tahoma"/>
            <family val="2"/>
          </rPr>
          <t>Indicate which panel span (hence panel size is used)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D19" authorId="0" shapeId="0" xr:uid="{00000000-0006-0000-2500-000001000000}">
      <text>
        <r>
          <rPr>
            <b/>
            <sz val="9"/>
            <color indexed="81"/>
            <rFont val="Tahoma"/>
            <family val="2"/>
          </rPr>
          <t>About the weakest axis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11" authorId="0" shapeId="0" xr:uid="{00000000-0006-0000-0500-000001000000}">
      <text>
        <r>
          <rPr>
            <b/>
            <sz val="9"/>
            <color indexed="81"/>
            <rFont val="Tahoma"/>
            <family val="2"/>
          </rPr>
          <t>Used for Impact Attenuator Attachment &amp; AI Plate Calcs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A00-000001000000}">
      <text>
        <r>
          <rPr>
            <b/>
            <sz val="9"/>
            <color indexed="81"/>
            <rFont val="Tahoma"/>
            <family val="2"/>
          </rPr>
          <t>This is the side closest to the driver</t>
        </r>
      </text>
    </comment>
    <comment ref="B21" authorId="0" shapeId="0" xr:uid="{00000000-0006-0000-0A00-000002000000}">
      <text>
        <r>
          <rPr>
            <b/>
            <sz val="9"/>
            <color indexed="81"/>
            <rFont val="Tahoma"/>
            <family val="2"/>
          </rPr>
          <t>This is the side outboard of the driver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B00-000001000000}">
      <text>
        <r>
          <rPr>
            <b/>
            <sz val="9"/>
            <color indexed="81"/>
            <rFont val="Tahoma"/>
            <family val="2"/>
          </rPr>
          <t>This is the side closest to the driver</t>
        </r>
      </text>
    </comment>
    <comment ref="B21" authorId="0" shapeId="0" xr:uid="{00000000-0006-0000-0B00-000002000000}">
      <text>
        <r>
          <rPr>
            <b/>
            <sz val="9"/>
            <color indexed="81"/>
            <rFont val="Tahoma"/>
            <family val="2"/>
          </rPr>
          <t>This is the side outboard of the driver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 Jones</author>
    <author>Tuitert, Jet</author>
  </authors>
  <commentList>
    <comment ref="R7" authorId="0" shapeId="0" xr:uid="{DF9E5BFE-4DE9-493B-9535-DCF8279CC97A}">
      <text>
        <r>
          <rPr>
            <sz val="9"/>
            <color indexed="81"/>
            <rFont val="Tahoma"/>
            <family val="2"/>
          </rPr>
          <t>Max allowable depth from rules</t>
        </r>
      </text>
    </comment>
    <comment ref="E15" authorId="1" shapeId="0" xr:uid="{102AE8AF-23B3-4C49-873D-503F622C981F}">
      <text>
        <r>
          <rPr>
            <b/>
            <sz val="9"/>
            <color indexed="81"/>
            <rFont val="Tahoma"/>
            <family val="2"/>
          </rPr>
          <t>Please fill out the bulkhead's maximum width.</t>
        </r>
      </text>
    </comment>
    <comment ref="E16" authorId="1" shapeId="0" xr:uid="{C3404A78-0907-41EB-A6CE-A58663FD406A}">
      <text>
        <r>
          <rPr>
            <b/>
            <sz val="9"/>
            <color indexed="81"/>
            <rFont val="Tahoma"/>
            <family val="2"/>
          </rPr>
          <t>Please fill out the bulkhead's maximum height.</t>
        </r>
      </text>
    </comment>
    <comment ref="B23" authorId="0" shapeId="0" xr:uid="{2DCDEB31-3039-4D67-8BC2-8F18426A128A}">
      <text>
        <r>
          <rPr>
            <b/>
            <sz val="9"/>
            <color indexed="81"/>
            <rFont val="Tahoma"/>
            <family val="2"/>
          </rPr>
          <t>This is the side closest to the driver</t>
        </r>
      </text>
    </comment>
    <comment ref="B24" authorId="0" shapeId="0" xr:uid="{90AA953A-1FCC-4E22-835A-A92E6C7CB4C1}">
      <text>
        <r>
          <rPr>
            <b/>
            <sz val="9"/>
            <color indexed="81"/>
            <rFont val="Tahoma"/>
            <family val="2"/>
          </rPr>
          <t>This is the side outboard of the driver</t>
        </r>
        <r>
          <rPr>
            <sz val="9"/>
            <color indexed="81"/>
            <rFont val="Tahoma"/>
            <family val="2"/>
          </rPr>
          <t xml:space="preserve">
</t>
        </r>
      </text>
    </comment>
    <comment ref="F25" authorId="0" shapeId="0" xr:uid="{2BEB4FE1-19B4-4A26-9942-D424E91DAAEF}">
      <text>
        <r>
          <rPr>
            <b/>
            <sz val="9"/>
            <color indexed="81"/>
            <rFont val="Tahoma"/>
            <family val="2"/>
          </rPr>
          <t>Calculated from bulkhead and cutout sizes entered in cells L15 to L19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D22" authorId="0" shapeId="0" xr:uid="{00000000-0006-0000-1000-000001000000}">
      <text>
        <r>
          <rPr>
            <b/>
            <sz val="9"/>
            <color indexed="81"/>
            <rFont val="Tahoma"/>
            <family val="2"/>
          </rPr>
          <t>Minimum 100mm</t>
        </r>
      </text>
    </comment>
    <comment ref="D23" authorId="0" shapeId="0" xr:uid="{00000000-0006-0000-1000-000002000000}">
      <text>
        <r>
          <rPr>
            <b/>
            <sz val="9"/>
            <color indexed="81"/>
            <rFont val="Tahoma"/>
            <family val="2"/>
          </rPr>
          <t>Minimum 200mm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D00-000001000000}">
      <text>
        <r>
          <rPr>
            <b/>
            <sz val="9"/>
            <color indexed="81"/>
            <rFont val="Tahoma"/>
            <family val="2"/>
          </rPr>
          <t>This is the side closest to the driver</t>
        </r>
      </text>
    </comment>
    <comment ref="B21" authorId="0" shapeId="0" xr:uid="{00000000-0006-0000-0D00-000002000000}">
      <text>
        <r>
          <rPr>
            <b/>
            <sz val="9"/>
            <color indexed="81"/>
            <rFont val="Tahoma"/>
            <family val="2"/>
          </rPr>
          <t>This is the side outboard of the driver</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E00-000001000000}">
      <text>
        <r>
          <rPr>
            <b/>
            <sz val="9"/>
            <color indexed="81"/>
            <rFont val="Tahoma"/>
            <family val="2"/>
          </rPr>
          <t>This is the side closest to the driver</t>
        </r>
      </text>
    </comment>
    <comment ref="B21" authorId="0" shapeId="0" xr:uid="{00000000-0006-0000-0E00-000002000000}">
      <text>
        <r>
          <rPr>
            <b/>
            <sz val="9"/>
            <color indexed="81"/>
            <rFont val="Tahoma"/>
            <family val="2"/>
          </rPr>
          <t>This is the side outboard of the driver</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F00-000001000000}">
      <text>
        <r>
          <rPr>
            <b/>
            <sz val="9"/>
            <color indexed="81"/>
            <rFont val="Tahoma"/>
            <family val="2"/>
          </rPr>
          <t>This is the side closest to the driver</t>
        </r>
      </text>
    </comment>
    <comment ref="B21" authorId="0" shapeId="0" xr:uid="{00000000-0006-0000-0F00-000002000000}">
      <text>
        <r>
          <rPr>
            <b/>
            <sz val="9"/>
            <color indexed="81"/>
            <rFont val="Tahoma"/>
            <family val="2"/>
          </rPr>
          <t>This is the side outboard of the driver</t>
        </r>
        <r>
          <rPr>
            <sz val="9"/>
            <color indexed="81"/>
            <rFont val="Tahoma"/>
            <family val="2"/>
          </rPr>
          <t xml:space="preserve">
</t>
        </r>
      </text>
    </comment>
  </commentList>
</comments>
</file>

<file path=xl/sharedStrings.xml><?xml version="1.0" encoding="utf-8"?>
<sst xmlns="http://schemas.openxmlformats.org/spreadsheetml/2006/main" count="2445" uniqueCount="850">
  <si>
    <t>Enter value for force at panel failure (max 12.7 mm deflection) or maximum tested force.</t>
  </si>
  <si>
    <t>SES - FBHS LAYUP LAMINATE TEST RESULTS</t>
  </si>
  <si>
    <t>SES - FBH LAYUP LAMINATE TEST RESULTS</t>
  </si>
  <si>
    <t>Proof of T3.4.3</t>
  </si>
  <si>
    <t>Panel Height (should be 275mm)</t>
  </si>
  <si>
    <r>
      <t xml:space="preserve">Figure 4: Load Deflection Curve - </t>
    </r>
    <r>
      <rPr>
        <sz val="10"/>
        <color indexed="10"/>
        <rFont val="Verdana"/>
        <family val="2"/>
      </rPr>
      <t>Steel tube as required for baseline design (T3.2)</t>
    </r>
  </si>
  <si>
    <r>
      <t xml:space="preserve">Figure 3: Test setup - </t>
    </r>
    <r>
      <rPr>
        <sz val="10"/>
        <color indexed="10"/>
        <rFont val="Verdana"/>
        <family val="2"/>
      </rPr>
      <t>Steel tube as required for baseline design (T3.2)</t>
    </r>
  </si>
  <si>
    <r>
      <t xml:space="preserve">Figure 3: Test setup - </t>
    </r>
    <r>
      <rPr>
        <sz val="10"/>
        <color indexed="10"/>
        <rFont val="Verdana"/>
        <family val="2"/>
      </rPr>
      <t>Steel tubes as required for baseline design (T3.2)</t>
    </r>
  </si>
  <si>
    <r>
      <t xml:space="preserve">Figure 4: Load Deflection Curve - </t>
    </r>
    <r>
      <rPr>
        <sz val="10"/>
        <color indexed="10"/>
        <rFont val="Verdana"/>
        <family val="2"/>
      </rPr>
      <t>Steel Tubes as required for baseline design (T3.2)</t>
    </r>
  </si>
  <si>
    <t>Accumulator Container Attachment to laminated chassis structures</t>
  </si>
  <si>
    <t>EI</t>
  </si>
  <si>
    <t>Baseline</t>
  </si>
  <si>
    <t>Your Tube</t>
  </si>
  <si>
    <t>I, m^4</t>
  </si>
  <si>
    <t>OD, m</t>
  </si>
  <si>
    <t>UTS, N</t>
  </si>
  <si>
    <t>UTS, N as welded</t>
  </si>
  <si>
    <t>Steel</t>
  </si>
  <si>
    <t>UTS welded, Pa</t>
  </si>
  <si>
    <t>Yield strength, welded, Pa</t>
  </si>
  <si>
    <t>Yield strength, Pa</t>
  </si>
  <si>
    <t>UTS, Pa</t>
  </si>
  <si>
    <t>Aluminium 1</t>
  </si>
  <si>
    <t>Other 1</t>
  </si>
  <si>
    <t>Other 2</t>
  </si>
  <si>
    <t>Other 3</t>
  </si>
  <si>
    <t>Material name</t>
  </si>
  <si>
    <t>Aluminium 2</t>
  </si>
  <si>
    <t>Material Property</t>
  </si>
  <si>
    <t>Material name /grade</t>
  </si>
  <si>
    <t>Youngs Modulus, E</t>
  </si>
  <si>
    <t>Your Composite</t>
  </si>
  <si>
    <t>Your Total</t>
  </si>
  <si>
    <t>NA</t>
  </si>
  <si>
    <t>Thickness of panel, mm</t>
  </si>
  <si>
    <t>Thickness of core, mm</t>
  </si>
  <si>
    <t>Panel height,mm</t>
  </si>
  <si>
    <t>Enter construction type</t>
  </si>
  <si>
    <t>Tubing only</t>
  </si>
  <si>
    <t>Main Hoop Structural Equivalency - note, only steel may be used</t>
  </si>
  <si>
    <t>Material type</t>
  </si>
  <si>
    <t>Number of tubes</t>
  </si>
  <si>
    <t>Your Tubes Total</t>
  </si>
  <si>
    <t>Your Tube type 1</t>
  </si>
  <si>
    <t>Your Tube type 2</t>
  </si>
  <si>
    <t>Your Tube type 3</t>
  </si>
  <si>
    <t>Front Hoop Structural Equivalency</t>
  </si>
  <si>
    <t>Front Hoop Bracing</t>
  </si>
  <si>
    <t>Front Bulkhead Support Structure</t>
  </si>
  <si>
    <t>Front Bulkhead</t>
  </si>
  <si>
    <t>Material Data Sheet</t>
  </si>
  <si>
    <t>Main Hoop Bracing Supports</t>
  </si>
  <si>
    <t>Shoulder Harness Bar</t>
  </si>
  <si>
    <t>Tube shape</t>
  </si>
  <si>
    <t>Round</t>
  </si>
  <si>
    <t>Square</t>
  </si>
  <si>
    <t>Tubing Type</t>
  </si>
  <si>
    <t>University Name</t>
  </si>
  <si>
    <t>Car No.(s) &amp; Event(s)</t>
  </si>
  <si>
    <t>Team Contact</t>
  </si>
  <si>
    <t>Email Address</t>
  </si>
  <si>
    <t>Faculty Advisor</t>
  </si>
  <si>
    <t>Is proof of equivalency for your design required for any of the rules?</t>
  </si>
  <si>
    <t>Baseline Material Used</t>
  </si>
  <si>
    <t>Alternative Material Used</t>
  </si>
  <si>
    <t>Rule No.</t>
  </si>
  <si>
    <t>Rule Description</t>
  </si>
  <si>
    <t>Main Roll Hoop Tubing</t>
  </si>
  <si>
    <t>Front Roll Hoop Tubing</t>
  </si>
  <si>
    <t>Main Roll Hoop Bracing Tubing</t>
  </si>
  <si>
    <t>Front Hoop Bracing - Tube Frames</t>
  </si>
  <si>
    <t>Front Bulkhead - Tube Frames</t>
  </si>
  <si>
    <t>Front Bulkhead Support - Tube Frames</t>
  </si>
  <si>
    <t>Impact Attenuator Anti-Intrusion Plate</t>
  </si>
  <si>
    <t>Side Impact Structure - Tube Frames</t>
  </si>
  <si>
    <t>Main Hoop Attachment - Monocoques</t>
  </si>
  <si>
    <t>Front Hoop Bracing - Monocoques</t>
  </si>
  <si>
    <t>Front Bulkhead - Monocoques</t>
  </si>
  <si>
    <t>Front Bulkhead Support - Monocoques</t>
  </si>
  <si>
    <t>Impact Attenuator Attachment - Monocoques</t>
  </si>
  <si>
    <t>Safety Harness Attachment - Monocoques</t>
  </si>
  <si>
    <t>Attachment Checklist (make sure all are included in your report)</t>
  </si>
  <si>
    <t>P</t>
  </si>
  <si>
    <t>Properties for all non-steel materials</t>
  </si>
  <si>
    <t>Monocoque Laminate Test data and pictures</t>
  </si>
  <si>
    <t>Holes &gt;4mm drilled in any regulated tubing require proof of equivalency, include area and moment of inertia</t>
  </si>
  <si>
    <t>COMPLETE APPROPRIATE TABS TO PROVE EQUIVALENCY</t>
  </si>
  <si>
    <t>TECHNICAL COMMITTEE DECISION/COMMENTS</t>
  </si>
  <si>
    <t>Approved by</t>
  </si>
  <si>
    <t>Date</t>
  </si>
  <si>
    <t>NOTE: THIS FORM AND THE APPROVED COPY OF THE SUBMISSION MUST BE PRESENTED
AT TECHNICAL INSPECTION AT EVERY FORMULA SAE EVENT ENTERED</t>
  </si>
  <si>
    <t>Area</t>
  </si>
  <si>
    <t>Yield</t>
  </si>
  <si>
    <t>UTS</t>
  </si>
  <si>
    <t>Yield as Welded</t>
  </si>
  <si>
    <t>UTS as Welded</t>
  </si>
  <si>
    <t>Max Bending Load at UTS</t>
  </si>
  <si>
    <t>Max deflection at max baseline load</t>
  </si>
  <si>
    <t>Energy absorbed during bending</t>
  </si>
  <si>
    <t>Tube type</t>
  </si>
  <si>
    <t>Tube 1</t>
  </si>
  <si>
    <t>Tube Material</t>
  </si>
  <si>
    <t>Outside Dimension</t>
  </si>
  <si>
    <t>Wall thickness</t>
  </si>
  <si>
    <t>Tube 2</t>
  </si>
  <si>
    <t>Tube 3</t>
  </si>
  <si>
    <t>Composite</t>
  </si>
  <si>
    <t>Material</t>
  </si>
  <si>
    <t>Panel Thickness</t>
  </si>
  <si>
    <t>Panel Height</t>
  </si>
  <si>
    <t>Paste images of test setup here</t>
  </si>
  <si>
    <t>Paste load deflection curve here</t>
  </si>
  <si>
    <t>Figure 2: Load Deflection Curve</t>
  </si>
  <si>
    <t>Enter values for minimum and maximum load/deflection in linear-elastic region</t>
  </si>
  <si>
    <t>(&gt;= bending strength of two baseline side impact tubes)</t>
  </si>
  <si>
    <t>h (mm)</t>
  </si>
  <si>
    <t>b (mm)</t>
  </si>
  <si>
    <t>Second moment of area</t>
  </si>
  <si>
    <t>E (GPa)</t>
  </si>
  <si>
    <r>
      <t>x</t>
    </r>
    <r>
      <rPr>
        <vertAlign val="subscript"/>
        <sz val="10"/>
        <rFont val="Verdana"/>
        <family val="2"/>
      </rPr>
      <t xml:space="preserve">1 </t>
    </r>
    <r>
      <rPr>
        <sz val="10"/>
        <rFont val="Verdana"/>
        <family val="2"/>
      </rPr>
      <t>(mm)</t>
    </r>
  </si>
  <si>
    <r>
      <t>y</t>
    </r>
    <r>
      <rPr>
        <vertAlign val="subscript"/>
        <sz val="10"/>
        <rFont val="Verdana"/>
        <family val="2"/>
      </rPr>
      <t>1</t>
    </r>
    <r>
      <rPr>
        <sz val="10"/>
        <rFont val="Verdana"/>
        <family val="2"/>
      </rPr>
      <t xml:space="preserve"> (N)</t>
    </r>
  </si>
  <si>
    <r>
      <t>x</t>
    </r>
    <r>
      <rPr>
        <vertAlign val="subscript"/>
        <sz val="10"/>
        <rFont val="Verdana"/>
        <family val="2"/>
      </rPr>
      <t xml:space="preserve">2 </t>
    </r>
    <r>
      <rPr>
        <sz val="10"/>
        <rFont val="Verdana"/>
        <family val="2"/>
      </rPr>
      <t>(mm)</t>
    </r>
  </si>
  <si>
    <r>
      <t>y</t>
    </r>
    <r>
      <rPr>
        <vertAlign val="subscript"/>
        <sz val="10"/>
        <rFont val="Verdana"/>
        <family val="2"/>
      </rPr>
      <t>2</t>
    </r>
    <r>
      <rPr>
        <sz val="10"/>
        <rFont val="Verdana"/>
        <family val="2"/>
      </rPr>
      <t xml:space="preserve"> (N)</t>
    </r>
  </si>
  <si>
    <r>
      <t>y</t>
    </r>
    <r>
      <rPr>
        <vertAlign val="subscript"/>
        <sz val="10"/>
        <rFont val="Verdana"/>
        <family val="2"/>
      </rPr>
      <t>max</t>
    </r>
    <r>
      <rPr>
        <sz val="10"/>
        <rFont val="Verdana"/>
        <family val="2"/>
      </rPr>
      <t xml:space="preserve"> (N)</t>
    </r>
  </si>
  <si>
    <r>
      <t>t</t>
    </r>
    <r>
      <rPr>
        <vertAlign val="subscript"/>
        <sz val="10"/>
        <rFont val="Verdana"/>
        <family val="2"/>
      </rPr>
      <t>1</t>
    </r>
    <r>
      <rPr>
        <sz val="10"/>
        <rFont val="Verdana"/>
        <family val="2"/>
      </rPr>
      <t xml:space="preserve"> (mm)</t>
    </r>
  </si>
  <si>
    <r>
      <t>t</t>
    </r>
    <r>
      <rPr>
        <vertAlign val="subscript"/>
        <sz val="10"/>
        <rFont val="Verdana"/>
        <family val="2"/>
      </rPr>
      <t>2</t>
    </r>
    <r>
      <rPr>
        <sz val="10"/>
        <rFont val="Verdana"/>
        <family val="2"/>
      </rPr>
      <t xml:space="preserve"> (mm)</t>
    </r>
  </si>
  <si>
    <r>
      <t>I (mm</t>
    </r>
    <r>
      <rPr>
        <vertAlign val="superscript"/>
        <sz val="10"/>
        <rFont val="Verdana"/>
        <family val="2"/>
      </rPr>
      <t>4</t>
    </r>
    <r>
      <rPr>
        <sz val="10"/>
        <rFont val="Verdana"/>
        <family val="2"/>
      </rPr>
      <t>)</t>
    </r>
  </si>
  <si>
    <t>Enter details of skin thickness</t>
  </si>
  <si>
    <r>
      <t>t</t>
    </r>
    <r>
      <rPr>
        <sz val="10"/>
        <rFont val="Verdana"/>
        <family val="2"/>
      </rPr>
      <t xml:space="preserve"> (mm)</t>
    </r>
  </si>
  <si>
    <r>
      <t>σ</t>
    </r>
    <r>
      <rPr>
        <vertAlign val="subscript"/>
        <sz val="10"/>
        <rFont val="Verdana"/>
        <family val="2"/>
      </rPr>
      <t>shear</t>
    </r>
    <r>
      <rPr>
        <sz val="10"/>
        <rFont val="Verdana"/>
        <family val="2"/>
      </rPr>
      <t xml:space="preserve"> (Mpa)</t>
    </r>
  </si>
  <si>
    <t>Enter value for force at panel failure or maximum tested force</t>
  </si>
  <si>
    <t>Enter value for force at failure or maximum tested force</t>
  </si>
  <si>
    <t>Shoulder Harness Attachment</t>
  </si>
  <si>
    <t>Lap Belt Attachment</t>
  </si>
  <si>
    <t>Anti-submarine Belt Attachment</t>
  </si>
  <si>
    <t>Combined Lap Belt &amp; Anti-submarine Belt Attachment</t>
  </si>
  <si>
    <t>(&gt;= 13000N)</t>
  </si>
  <si>
    <t>(&gt;= 6500N)</t>
  </si>
  <si>
    <t>(&gt;= 19500N)</t>
  </si>
  <si>
    <t>Enter details of tube(s) tested</t>
  </si>
  <si>
    <t>n</t>
  </si>
  <si>
    <t>Tube Outer Diameter</t>
  </si>
  <si>
    <t>Tube Inner Diameter</t>
  </si>
  <si>
    <r>
      <t>D</t>
    </r>
    <r>
      <rPr>
        <vertAlign val="subscript"/>
        <sz val="10"/>
        <rFont val="Verdana"/>
        <family val="2"/>
      </rPr>
      <t>o</t>
    </r>
    <r>
      <rPr>
        <sz val="10"/>
        <rFont val="Verdana"/>
        <family val="2"/>
      </rPr>
      <t xml:space="preserve"> (mm)</t>
    </r>
  </si>
  <si>
    <r>
      <t>D</t>
    </r>
    <r>
      <rPr>
        <vertAlign val="subscript"/>
        <sz val="10"/>
        <rFont val="Verdana"/>
        <family val="2"/>
      </rPr>
      <t>i</t>
    </r>
    <r>
      <rPr>
        <sz val="10"/>
        <rFont val="Verdana"/>
        <family val="2"/>
      </rPr>
      <t xml:space="preserve"> (mm)</t>
    </r>
  </si>
  <si>
    <t>Rig Compliance (N/mm)</t>
  </si>
  <si>
    <t>Enter details of test setup, panel core and skin thicknesses below</t>
  </si>
  <si>
    <t>l (mm)</t>
  </si>
  <si>
    <t>Panel Support Span</t>
  </si>
  <si>
    <r>
      <t>Theoretical EI (N.mm</t>
    </r>
    <r>
      <rPr>
        <vertAlign val="superscript"/>
        <sz val="10"/>
        <rFont val="Verdana"/>
        <family val="2"/>
      </rPr>
      <t>2</t>
    </r>
    <r>
      <rPr>
        <sz val="10"/>
        <rFont val="Verdana"/>
        <family val="2"/>
      </rPr>
      <t>)</t>
    </r>
  </si>
  <si>
    <t>Tube Support Span</t>
  </si>
  <si>
    <r>
      <t>Tested EI (N.mm</t>
    </r>
    <r>
      <rPr>
        <vertAlign val="superscript"/>
        <sz val="10"/>
        <rFont val="Verdana"/>
        <family val="2"/>
      </rPr>
      <t>2</t>
    </r>
    <r>
      <rPr>
        <sz val="10"/>
        <rFont val="Verdana"/>
        <family val="2"/>
      </rPr>
      <t>)</t>
    </r>
  </si>
  <si>
    <t>Figure 4: Load Deflection Curve - Steel Tube(s)</t>
  </si>
  <si>
    <t>Number of Tubes</t>
  </si>
  <si>
    <t>Gradient (N/mm)</t>
  </si>
  <si>
    <t>Figure 3: Test setup - Steel tube(s)</t>
  </si>
  <si>
    <t>Main Hoop Bracing - Note: Only Steel may be used</t>
  </si>
  <si>
    <t>Front Hoop Attachment - Monocoques</t>
  </si>
  <si>
    <t>Tube and Laminate Equivalency</t>
  </si>
  <si>
    <t>N/A</t>
  </si>
  <si>
    <t>Main Hoop Bracing Support - Monocoques</t>
  </si>
  <si>
    <t>Main Hoop Bracing Support - Tube Frames</t>
  </si>
  <si>
    <t>Baseline design?</t>
  </si>
  <si>
    <t>Material Spreadsheet Code</t>
  </si>
  <si>
    <t>Wall, m</t>
  </si>
  <si>
    <t>Area, mm^2</t>
  </si>
  <si>
    <t>Yield tensile strength, N</t>
  </si>
  <si>
    <t>Yield tensile strength, N as welded</t>
  </si>
  <si>
    <t>Max load at mid span to give UTS for 1m long tube, N</t>
  </si>
  <si>
    <t>Max deflection at baseline load for 1m long tube, m</t>
  </si>
  <si>
    <t>Energy absorbed up to UTS, J</t>
  </si>
  <si>
    <t>Tube OD, mm</t>
  </si>
  <si>
    <t>Wall, mm</t>
  </si>
  <si>
    <t>Shoulder Harness Bar Equivalency</t>
  </si>
  <si>
    <t>Please use this sheet to include additional information required for your proof of equivalency that isn't covered by the standard forms e.g. material receipts. This tab may be copied if one page isn't sufficient.</t>
  </si>
  <si>
    <r>
      <t>σ</t>
    </r>
    <r>
      <rPr>
        <vertAlign val="subscript"/>
        <sz val="8"/>
        <rFont val="Verdana"/>
        <family val="2"/>
      </rPr>
      <t>UTS</t>
    </r>
    <r>
      <rPr>
        <sz val="10"/>
        <rFont val="Verdana"/>
        <family val="2"/>
      </rPr>
      <t>(MPa)</t>
    </r>
  </si>
  <si>
    <t>Your Tube + Insert</t>
  </si>
  <si>
    <t>Note - the calculations above take account of the "as welded condition" strength reduction</t>
  </si>
  <si>
    <t>Attachment 1</t>
  </si>
  <si>
    <t>No. of fasteners</t>
  </si>
  <si>
    <t>Hoop Bracing Attach. - Monocoques</t>
  </si>
  <si>
    <t>Fastener dia., mm</t>
  </si>
  <si>
    <t>Bracket thickness, mm</t>
  </si>
  <si>
    <t>Bracket perimeter, mm</t>
  </si>
  <si>
    <t>Bracket to hoop weld length, mm</t>
  </si>
  <si>
    <t>Backing plate thickness, mm</t>
  </si>
  <si>
    <t>Backing plate perimeter, mm</t>
  </si>
  <si>
    <t>Perimeter shear strength, kN</t>
  </si>
  <si>
    <t>No. of attachment points per side</t>
  </si>
  <si>
    <t>Skin shear strength, MPa</t>
  </si>
  <si>
    <t>Main Hoop Attachments</t>
  </si>
  <si>
    <t>Shear strength of skin, used for attachment calcs where appropriate</t>
  </si>
  <si>
    <t>Skin thickness, mm</t>
  </si>
  <si>
    <t>Combined Lap &amp; Anti-submarine belt?</t>
  </si>
  <si>
    <t>Shoulder harness attached to monocoque?</t>
  </si>
  <si>
    <t>Lap-belt attached to monocoque?</t>
  </si>
  <si>
    <t>Anti-submarine bolt attached to monocoque?</t>
  </si>
  <si>
    <t>NO</t>
  </si>
  <si>
    <t>Front Hoop Attachments</t>
  </si>
  <si>
    <t>Front hoop material</t>
  </si>
  <si>
    <t>SIS</t>
  </si>
  <si>
    <t>Side Impact or Frt B'Head S'port</t>
  </si>
  <si>
    <t>Your Plate</t>
  </si>
  <si>
    <t>UTS shear, Pa</t>
  </si>
  <si>
    <t>Monocoque Hoop Bracing Attachments</t>
  </si>
  <si>
    <t>Front Hoop Brace to Monocoque?</t>
  </si>
  <si>
    <t>Main Hoop Brace to Monocoque?</t>
  </si>
  <si>
    <t>Bracket to brace weld length, mm</t>
  </si>
  <si>
    <t>Front Hoop Brace Material?</t>
  </si>
  <si>
    <t>If you have more than one type of insert please copy this tab</t>
  </si>
  <si>
    <t>Insert calculations or CAD screenshot proving tube + insert area and second moment</t>
  </si>
  <si>
    <t>Revisions:</t>
  </si>
  <si>
    <t>The SES template has been created to simplify the process of proving structural equivalency.</t>
  </si>
  <si>
    <t xml:space="preserve">As downloaded the spreadsheet assumes a baseline steel chassis design. The majority of the cells in the spreadsheet are locked, you can only edit the cells shaded yellow. </t>
  </si>
  <si>
    <t>Cells shaded grey are dependant on the data entered in yellow cells, the formulae in these grey cells have been left visible so you can see how the results are calculated.</t>
  </si>
  <si>
    <t>There have been a few questions about how to handle bent/two piece tubes in place of a single baseline tube. If properly triangulated then the reinforced bent/two piece tube will be stiffer and stronger than the baseline tube, so please ensure you include images of the tube(s) in the "Chassis Pics" tab for the SES assessor to review. You may add additional proof of equivalence to the "Additional Info" tab if you deem it necessary. You do not need to adjust the number of tubes in the relevant calculation tab.</t>
  </si>
  <si>
    <r>
      <t xml:space="preserve">Please see </t>
    </r>
    <r>
      <rPr>
        <sz val="10"/>
        <color indexed="12"/>
        <rFont val="Arial"/>
        <family val="2"/>
      </rPr>
      <t>"Structural Equivalency Spreadsheet Guide"</t>
    </r>
    <r>
      <rPr>
        <sz val="10"/>
        <rFont val="Arial"/>
        <family val="2"/>
      </rPr>
      <t xml:space="preserve"> on the Read_Me tab of the SES Workbook</t>
    </r>
  </si>
  <si>
    <t>Other 4</t>
  </si>
  <si>
    <t>Other 5</t>
  </si>
  <si>
    <t>Tube Shape</t>
  </si>
  <si>
    <t>If you have to resubmit your SES then please update the table below, indicating what changes you have made from the previous submission.</t>
  </si>
  <si>
    <t>Submission Version</t>
  </si>
  <si>
    <t>Revision Comments</t>
  </si>
  <si>
    <t>Tube area, mm^2</t>
  </si>
  <si>
    <t>Insert area, mm^2</t>
  </si>
  <si>
    <t>Side Impact Structure</t>
  </si>
  <si>
    <t>Core Thickness</t>
  </si>
  <si>
    <t>Inner Skin Thickness</t>
  </si>
  <si>
    <t>Outer Skin Thickness</t>
  </si>
  <si>
    <t>Skin modulus of elasticity</t>
  </si>
  <si>
    <t>UTS of skins</t>
  </si>
  <si>
    <t>Accumulator Protection</t>
  </si>
  <si>
    <t>Distance from top of front hoop to front hoop brace attachment</t>
  </si>
  <si>
    <t>Distance from top of main hoop to main hoop brace attachment</t>
  </si>
  <si>
    <t>Images must include dimensions/labels indicating the following:</t>
  </si>
  <si>
    <t>Cutout Width</t>
  </si>
  <si>
    <t>Cutout Height</t>
  </si>
  <si>
    <t>Bulkhead Width</t>
  </si>
  <si>
    <t>Bulkhead Height</t>
  </si>
  <si>
    <t>Monocoque Bulkhead Dimensions</t>
  </si>
  <si>
    <t>Bulkhead Width, mm</t>
  </si>
  <si>
    <t>Bulkhead Height, mm</t>
  </si>
  <si>
    <t>Cutout Width, mm</t>
  </si>
  <si>
    <t>Cutout Height, mm</t>
  </si>
  <si>
    <t>Tractive System Protection</t>
  </si>
  <si>
    <t>b (m)</t>
  </si>
  <si>
    <t>h (m)</t>
  </si>
  <si>
    <t>Centroid (m)</t>
  </si>
  <si>
    <r>
      <t>A</t>
    </r>
    <r>
      <rPr>
        <vertAlign val="subscript"/>
        <sz val="10"/>
        <rFont val="Arial"/>
        <family val="2"/>
      </rPr>
      <t>1</t>
    </r>
    <r>
      <rPr>
        <sz val="10"/>
        <rFont val="Arial"/>
        <family val="2"/>
      </rPr>
      <t xml:space="preserve"> (m^2)</t>
    </r>
  </si>
  <si>
    <r>
      <t>A</t>
    </r>
    <r>
      <rPr>
        <vertAlign val="subscript"/>
        <sz val="10"/>
        <rFont val="Arial"/>
        <family val="2"/>
      </rPr>
      <t>2</t>
    </r>
    <r>
      <rPr>
        <sz val="10"/>
        <rFont val="Arial"/>
        <family val="2"/>
      </rPr>
      <t xml:space="preserve"> (m^2)</t>
    </r>
  </si>
  <si>
    <r>
      <t>A</t>
    </r>
    <r>
      <rPr>
        <vertAlign val="subscript"/>
        <sz val="10"/>
        <rFont val="Arial"/>
        <family val="2"/>
      </rPr>
      <t>3</t>
    </r>
    <r>
      <rPr>
        <sz val="10"/>
        <rFont val="Arial"/>
        <family val="2"/>
      </rPr>
      <t xml:space="preserve"> (m^2)</t>
    </r>
  </si>
  <si>
    <r>
      <t>A</t>
    </r>
    <r>
      <rPr>
        <vertAlign val="subscript"/>
        <sz val="10"/>
        <rFont val="Arial"/>
        <family val="2"/>
      </rPr>
      <t>4</t>
    </r>
    <r>
      <rPr>
        <sz val="10"/>
        <rFont val="Arial"/>
        <family val="2"/>
      </rPr>
      <t xml:space="preserve"> (m^2)</t>
    </r>
  </si>
  <si>
    <r>
      <t>Ic</t>
    </r>
    <r>
      <rPr>
        <vertAlign val="subscript"/>
        <sz val="10"/>
        <rFont val="Arial"/>
        <family val="2"/>
      </rPr>
      <t>1</t>
    </r>
    <r>
      <rPr>
        <sz val="10"/>
        <rFont val="Arial"/>
        <family val="2"/>
      </rPr>
      <t xml:space="preserve"> (m^4)</t>
    </r>
  </si>
  <si>
    <r>
      <t>Ic</t>
    </r>
    <r>
      <rPr>
        <vertAlign val="subscript"/>
        <sz val="10"/>
        <rFont val="Arial"/>
        <family val="2"/>
      </rPr>
      <t>2</t>
    </r>
    <r>
      <rPr>
        <sz val="10"/>
        <rFont val="Arial"/>
        <family val="2"/>
      </rPr>
      <t xml:space="preserve"> (m^4)</t>
    </r>
  </si>
  <si>
    <r>
      <t>Ic</t>
    </r>
    <r>
      <rPr>
        <vertAlign val="subscript"/>
        <sz val="10"/>
        <rFont val="Arial"/>
        <family val="2"/>
      </rPr>
      <t>3</t>
    </r>
    <r>
      <rPr>
        <sz val="10"/>
        <rFont val="Arial"/>
        <family val="2"/>
      </rPr>
      <t xml:space="preserve"> (m^4)</t>
    </r>
  </si>
  <si>
    <r>
      <t>Ic</t>
    </r>
    <r>
      <rPr>
        <vertAlign val="subscript"/>
        <sz val="10"/>
        <rFont val="Arial"/>
        <family val="2"/>
      </rPr>
      <t>4</t>
    </r>
    <r>
      <rPr>
        <sz val="10"/>
        <rFont val="Arial"/>
        <family val="2"/>
      </rPr>
      <t xml:space="preserve"> (m^4)</t>
    </r>
  </si>
  <si>
    <t>Bulkhead</t>
  </si>
  <si>
    <t>Front Bulkhead Support</t>
  </si>
  <si>
    <r>
      <t>Ic</t>
    </r>
    <r>
      <rPr>
        <vertAlign val="subscript"/>
        <sz val="10"/>
        <rFont val="Arial"/>
        <family val="2"/>
      </rPr>
      <t>12</t>
    </r>
    <r>
      <rPr>
        <sz val="10"/>
        <rFont val="Arial"/>
        <family val="2"/>
      </rPr>
      <t xml:space="preserve"> (m^4)</t>
    </r>
  </si>
  <si>
    <r>
      <t>Ic</t>
    </r>
    <r>
      <rPr>
        <vertAlign val="subscript"/>
        <sz val="10"/>
        <rFont val="Arial"/>
        <family val="2"/>
      </rPr>
      <t>34</t>
    </r>
    <r>
      <rPr>
        <sz val="10"/>
        <rFont val="Arial"/>
        <family val="2"/>
      </rPr>
      <t xml:space="preserve"> (m^4)</t>
    </r>
  </si>
  <si>
    <r>
      <t>E</t>
    </r>
    <r>
      <rPr>
        <vertAlign val="subscript"/>
        <sz val="10"/>
        <rFont val="Arial"/>
        <family val="2"/>
      </rPr>
      <t>34</t>
    </r>
  </si>
  <si>
    <r>
      <t>x</t>
    </r>
    <r>
      <rPr>
        <vertAlign val="subscript"/>
        <sz val="10"/>
        <rFont val="Arial"/>
        <family val="2"/>
      </rPr>
      <t>1</t>
    </r>
    <r>
      <rPr>
        <sz val="10"/>
        <rFont val="Arial"/>
        <family val="2"/>
      </rPr>
      <t xml:space="preserve"> (m)</t>
    </r>
  </si>
  <si>
    <r>
      <t>x</t>
    </r>
    <r>
      <rPr>
        <vertAlign val="subscript"/>
        <sz val="10"/>
        <rFont val="Arial"/>
        <family val="2"/>
      </rPr>
      <t xml:space="preserve">2 </t>
    </r>
    <r>
      <rPr>
        <sz val="10"/>
        <rFont val="Arial"/>
        <family val="2"/>
      </rPr>
      <t>(m)</t>
    </r>
  </si>
  <si>
    <r>
      <t>x</t>
    </r>
    <r>
      <rPr>
        <vertAlign val="subscript"/>
        <sz val="10"/>
        <rFont val="Arial"/>
        <family val="2"/>
      </rPr>
      <t xml:space="preserve">3 </t>
    </r>
    <r>
      <rPr>
        <sz val="10"/>
        <rFont val="Arial"/>
        <family val="2"/>
      </rPr>
      <t>(m)</t>
    </r>
  </si>
  <si>
    <r>
      <t>x</t>
    </r>
    <r>
      <rPr>
        <vertAlign val="subscript"/>
        <sz val="10"/>
        <rFont val="Arial"/>
        <family val="2"/>
      </rPr>
      <t xml:space="preserve">4 </t>
    </r>
    <r>
      <rPr>
        <sz val="10"/>
        <rFont val="Arial"/>
        <family val="2"/>
      </rPr>
      <t>(m)</t>
    </r>
  </si>
  <si>
    <t>FBHS</t>
  </si>
  <si>
    <t>BH</t>
  </si>
  <si>
    <r>
      <t>I</t>
    </r>
    <r>
      <rPr>
        <vertAlign val="subscript"/>
        <sz val="10"/>
        <rFont val="Arial"/>
        <family val="2"/>
      </rPr>
      <t xml:space="preserve">1 </t>
    </r>
    <r>
      <rPr>
        <sz val="10"/>
        <rFont val="Arial"/>
        <family val="2"/>
      </rPr>
      <t>(m^4)</t>
    </r>
  </si>
  <si>
    <r>
      <t>I</t>
    </r>
    <r>
      <rPr>
        <vertAlign val="subscript"/>
        <sz val="10"/>
        <rFont val="Arial"/>
        <family val="2"/>
      </rPr>
      <t xml:space="preserve">2 </t>
    </r>
    <r>
      <rPr>
        <sz val="10"/>
        <rFont val="Arial"/>
        <family val="2"/>
      </rPr>
      <t>(m^4)</t>
    </r>
  </si>
  <si>
    <r>
      <t>I</t>
    </r>
    <r>
      <rPr>
        <vertAlign val="subscript"/>
        <sz val="10"/>
        <rFont val="Arial"/>
        <family val="2"/>
      </rPr>
      <t>3</t>
    </r>
    <r>
      <rPr>
        <sz val="10"/>
        <rFont val="Arial"/>
        <family val="2"/>
      </rPr>
      <t xml:space="preserve"> (m^4)</t>
    </r>
  </si>
  <si>
    <r>
      <t>I</t>
    </r>
    <r>
      <rPr>
        <vertAlign val="subscript"/>
        <sz val="10"/>
        <rFont val="Arial"/>
        <family val="2"/>
      </rPr>
      <t>4</t>
    </r>
    <r>
      <rPr>
        <sz val="10"/>
        <rFont val="Arial"/>
        <family val="2"/>
      </rPr>
      <t xml:space="preserve"> (m^4)</t>
    </r>
  </si>
  <si>
    <t>V1.0</t>
  </si>
  <si>
    <t>Clarification ID</t>
  </si>
  <si>
    <t xml:space="preserve">Details of any rules clarifications must be referenced and appended in this tab. </t>
  </si>
  <si>
    <t>Angle between main hoop bracing and main hoop</t>
  </si>
  <si>
    <t>Teams entering cars with EV Powertrains must show the location of all HV components in these images and highlight them by colouring them orange.</t>
  </si>
  <si>
    <t>Outer diameter and wall thickness of all tubes / monocoque lay-up</t>
  </si>
  <si>
    <t>CAD Screenshots / Images proving all panel dimensions must be appended below</t>
  </si>
  <si>
    <t>CAD Screenshots / Images proving all panel dimensions and any additional proof must be appended below</t>
  </si>
  <si>
    <t>All test specimens must be presented at Tech. Inspection</t>
  </si>
  <si>
    <t>Details of Clarification Question and Answer</t>
  </si>
  <si>
    <t>Enter values for force at first and second peak (see monocoque guidance tab)</t>
  </si>
  <si>
    <t>Thickness of outer skin, mm</t>
  </si>
  <si>
    <t>Thickness of inner skin, mm</t>
  </si>
  <si>
    <t>Composite 1</t>
  </si>
  <si>
    <t>Inner</t>
  </si>
  <si>
    <t>Outer</t>
  </si>
  <si>
    <t>Panel height,mm (half width across top of chassis)</t>
  </si>
  <si>
    <t xml:space="preserve">2. Chassis with a structure as per 1., but where &gt;=100% equivalence is not shown on the </t>
  </si>
  <si>
    <t>flat panel calc alone.</t>
  </si>
  <si>
    <t>In this case additional proof of equivalence is required, by showing the actual chassis</t>
  </si>
  <si>
    <t>Using a CAD measure of the cross-section, or other appropriate method, provide proof</t>
  </si>
  <si>
    <t>of the second moment of area and area of the monocoque skins.</t>
  </si>
  <si>
    <t>buckling modulus is equivalent.</t>
  </si>
  <si>
    <t>tubes.</t>
  </si>
  <si>
    <t>Multiply this measured "I" by the "E" derived from the required physical test to prove the</t>
  </si>
  <si>
    <t>The measured "I" must be transposed from the cross-section centroid to a reference</t>
  </si>
  <si>
    <t>co-ordinate system on the chassis centre-line, and the same completed for the baseline</t>
  </si>
  <si>
    <t>The measured "A" must be multiplied by the physical test derived skin UTS to prove</t>
  </si>
  <si>
    <t>the strength of the section is &gt;=100%</t>
  </si>
  <si>
    <t>There are three scenarios for main hoop bracing</t>
  </si>
  <si>
    <t>3. Teams with non square/rectangular structures must complete an analysis similar to</t>
  </si>
  <si>
    <t>equivalent tube offset ("d" in the image below) is ~ 75mm.</t>
  </si>
  <si>
    <t>that required in scenario 2, but at a cross-section through the structure where the</t>
  </si>
  <si>
    <t xml:space="preserve">If you find a new problem with the SES template or require a clarification 72 hours or less before the SES submission deadline please include your own </t>
  </si>
  <si>
    <t>proof of equivalency in the "Additional Info" tab as well as filing a Rules question.</t>
  </si>
  <si>
    <t>In this case no additional proof is required, but images of the chassis proving the panel</t>
  </si>
  <si>
    <t xml:space="preserve">2. Chassis where the flat panel calculation shows &lt;100% equivalence to 1 front hoop </t>
  </si>
  <si>
    <t>bracing tube.</t>
  </si>
  <si>
    <t>design is &gt;=100% equivalent.</t>
  </si>
  <si>
    <t>The height of the moncoque section used for comparison must not exceed 50mm</t>
  </si>
  <si>
    <r>
      <t>h</t>
    </r>
    <r>
      <rPr>
        <vertAlign val="subscript"/>
        <sz val="10"/>
        <rFont val="Arial"/>
        <family val="2"/>
      </rPr>
      <t>1</t>
    </r>
    <r>
      <rPr>
        <sz val="10"/>
        <rFont val="Arial"/>
        <family val="2"/>
      </rPr>
      <t xml:space="preserve"> (m)</t>
    </r>
  </si>
  <si>
    <r>
      <t>h</t>
    </r>
    <r>
      <rPr>
        <vertAlign val="subscript"/>
        <sz val="10"/>
        <rFont val="Arial"/>
        <family val="2"/>
      </rPr>
      <t>2</t>
    </r>
    <r>
      <rPr>
        <sz val="10"/>
        <rFont val="Arial"/>
        <family val="2"/>
      </rPr>
      <t xml:space="preserve"> (m)</t>
    </r>
  </si>
  <si>
    <r>
      <t>b</t>
    </r>
    <r>
      <rPr>
        <vertAlign val="subscript"/>
        <sz val="10"/>
        <rFont val="Arial"/>
        <family val="2"/>
      </rPr>
      <t>3</t>
    </r>
    <r>
      <rPr>
        <sz val="10"/>
        <rFont val="Arial"/>
        <family val="2"/>
      </rPr>
      <t xml:space="preserve"> (m)</t>
    </r>
  </si>
  <si>
    <r>
      <t>b</t>
    </r>
    <r>
      <rPr>
        <vertAlign val="subscript"/>
        <sz val="10"/>
        <rFont val="Arial"/>
        <family val="2"/>
      </rPr>
      <t>4</t>
    </r>
    <r>
      <rPr>
        <sz val="10"/>
        <rFont val="Arial"/>
        <family val="2"/>
      </rPr>
      <t xml:space="preserve"> (m)</t>
    </r>
  </si>
  <si>
    <t>1. Chassis where, when calculated as a flat panel, the vertical panel between the</t>
  </si>
  <si>
    <t>front bulkhead and front hoop shows &gt;=100% to 3 front bulkhead support tubes.</t>
  </si>
  <si>
    <t>height entered must be supplied.</t>
  </si>
  <si>
    <t>front bulkhead support tubes.</t>
  </si>
  <si>
    <t>2. Chassis where the flat panel calculation shows &gt;33% but &lt;100% equivalence to 3</t>
  </si>
  <si>
    <t>thickness must be increased and the physical tests repeated until &gt;33% is achieved)</t>
  </si>
  <si>
    <t>(If the flat panel calculation shows &lt;33% equivalence the panel core and/or skin</t>
  </si>
  <si>
    <t>Baseline Design?</t>
  </si>
  <si>
    <t>Panel width, mm (from Front Bulkhead tab)</t>
  </si>
  <si>
    <t>Panel height,mm (from Front Bulkhead tab)</t>
  </si>
  <si>
    <t>Impact Attenuator Height, mm</t>
  </si>
  <si>
    <t>Impact Attenuator Width, mm</t>
  </si>
  <si>
    <t>1. Baseline steel or aluminium AIP used</t>
  </si>
  <si>
    <t xml:space="preserve">In this case: </t>
  </si>
  <si>
    <t xml:space="preserve"> - Enter the relevant test data from your IAD Test</t>
  </si>
  <si>
    <t>Composite Floor (Horizontal)</t>
  </si>
  <si>
    <t>Side</t>
  </si>
  <si>
    <t>Floor</t>
  </si>
  <si>
    <t>Composite Side (Vertical)</t>
  </si>
  <si>
    <t>Enter values for minimum and maximum load/deflection in linear-elastic region.</t>
  </si>
  <si>
    <t>Gradient must be &gt;= that of two baseline steel tubes</t>
  </si>
  <si>
    <t>Enter value of absorbed energy, must be &gt;= that of two baseline tubes</t>
  </si>
  <si>
    <t>Energy (J)</t>
  </si>
  <si>
    <t>Enter value of absorbed energy upto 12.7mm of deflection</t>
  </si>
  <si>
    <t>Logged data must be appended in the section below</t>
  </si>
  <si>
    <t>Paste in logged data from test below:</t>
  </si>
  <si>
    <t>When entering peak loads please ensure they are in accordance with the image below:</t>
  </si>
  <si>
    <t>The requirement to prove buckling modulus remains, but with a more stringent requirement</t>
  </si>
  <si>
    <t>where:</t>
  </si>
  <si>
    <t xml:space="preserve"> - The vertical side-impact zone, when calculated as a flat-panel must equivalent EI to</t>
  </si>
  <si>
    <t>two baseline side-impact tubes.</t>
  </si>
  <si>
    <t>Note: In practical terms it is impossible for a car with rules compliant ride height to</t>
  </si>
  <si>
    <t>return a null value for EI</t>
  </si>
  <si>
    <t xml:space="preserve"> - The horizontal floor (up-to the centre of the chassis), when calculated as flat-panel</t>
  </si>
  <si>
    <t>must have equivalent EI to one baseline side-impact tube.</t>
  </si>
  <si>
    <t>Unlike other areas of the monocoque, no allowance for geometric form is allowed.</t>
  </si>
  <si>
    <t>There is only one scenario for monocoque side-impact structure equivalency.</t>
  </si>
  <si>
    <t>Insert Perimeter, mm</t>
  </si>
  <si>
    <t>Attachment Status</t>
  </si>
  <si>
    <t>Insert images of each attachment point proving the values entered above:</t>
  </si>
  <si>
    <t>Figure 1: Load Deflection Curves</t>
  </si>
  <si>
    <t>Front Hoop</t>
  </si>
  <si>
    <t>Main Hoop</t>
  </si>
  <si>
    <t xml:space="preserve">Paste images of test setups &amp; actual design here, these must </t>
  </si>
  <si>
    <t>show that the test conditions are representative:</t>
  </si>
  <si>
    <t xml:space="preserve"> - Test fixture does not artficially reinforce the attachment</t>
  </si>
  <si>
    <t>Powertrain Type</t>
  </si>
  <si>
    <t>EI / Safety Factor</t>
  </si>
  <si>
    <t>Monocoque Impact Attenuator Attachments</t>
  </si>
  <si>
    <t>AIP Thickness, mm</t>
  </si>
  <si>
    <t>Washer/bolt perimeter, mm</t>
  </si>
  <si>
    <t xml:space="preserve">of area below. </t>
  </si>
  <si>
    <t>The vast majority of the tabs can be accessed using the hyperlinks on the cover sheet. If you enable macros when opening the document "Ctrl+e" will return you to the cover sheet.</t>
  </si>
  <si>
    <t>All monocoque attachment tabs follow the same order, stepping through each key element</t>
  </si>
  <si>
    <t>Entering the combined perimeter of all inserts between the outer and inner skins is</t>
  </si>
  <si>
    <t>optional, provided the strength in both loading directions is &gt;=30kN without their inclusion.</t>
  </si>
  <si>
    <t xml:space="preserve">from Row 13 to Row 20. </t>
  </si>
  <si>
    <t>The images below show an example hoop attachment, in this case the following data</t>
  </si>
  <si>
    <t>would be entered:</t>
  </si>
  <si>
    <t xml:space="preserve">Row 13: </t>
  </si>
  <si>
    <t>Row 14:</t>
  </si>
  <si>
    <t>Row 15:</t>
  </si>
  <si>
    <t>Row 16:</t>
  </si>
  <si>
    <t>Row 17:</t>
  </si>
  <si>
    <t>Row 18:</t>
  </si>
  <si>
    <t>Row 19:</t>
  </si>
  <si>
    <t>Row 20:</t>
  </si>
  <si>
    <t>Outside perimeter of the bracket joined to the hoop</t>
  </si>
  <si>
    <t>Thickness of the bracket joined to the hoop</t>
  </si>
  <si>
    <t>Thickness of the laminate skin in contact with the bracket joined to the hoop</t>
  </si>
  <si>
    <t>Combined outside perimeter of all inserts in the core material</t>
  </si>
  <si>
    <t>Thickness of the laminate skin in contact with the backing plate</t>
  </si>
  <si>
    <t>Thickness of the backing plate</t>
  </si>
  <si>
    <t>Outside perimeter of the backing plate</t>
  </si>
  <si>
    <t>Total weld length of all welds joining the hoop tube to the bracket</t>
  </si>
  <si>
    <r>
      <t>y</t>
    </r>
    <r>
      <rPr>
        <vertAlign val="subscript"/>
        <sz val="10"/>
        <rFont val="Arial"/>
        <family val="2"/>
      </rPr>
      <t>1</t>
    </r>
    <r>
      <rPr>
        <sz val="10"/>
        <rFont val="Arial"/>
        <family val="2"/>
      </rPr>
      <t xml:space="preserve"> (m)</t>
    </r>
  </si>
  <si>
    <r>
      <t>y</t>
    </r>
    <r>
      <rPr>
        <vertAlign val="subscript"/>
        <sz val="10"/>
        <rFont val="Arial"/>
        <family val="2"/>
      </rPr>
      <t xml:space="preserve">2 </t>
    </r>
    <r>
      <rPr>
        <sz val="10"/>
        <rFont val="Arial"/>
        <family val="2"/>
      </rPr>
      <t>(m)</t>
    </r>
  </si>
  <si>
    <t>In both cases this is calculated about the weakest axis.</t>
  </si>
  <si>
    <t>Perimeter shear, N (monocoques only)</t>
  </si>
  <si>
    <t>Floor Material</t>
  </si>
  <si>
    <t>Thickness (mm)</t>
  </si>
  <si>
    <t>Height (mm)</t>
  </si>
  <si>
    <t>Cover Mat.</t>
  </si>
  <si>
    <t>External Vertical Wall Material</t>
  </si>
  <si>
    <t>Internal Vertical Wall Material</t>
  </si>
  <si>
    <t>Segment 1 Mass (kg)</t>
  </si>
  <si>
    <t>Segment 2 Mass (kg)</t>
  </si>
  <si>
    <t>Segment 3 Mass (kg)</t>
  </si>
  <si>
    <t>Segment 4 Mass (kg)</t>
  </si>
  <si>
    <t>Segment 5 Mass (kg)</t>
  </si>
  <si>
    <t>Alternative Material Proof of Equivalency</t>
  </si>
  <si>
    <t>Baseline Floor</t>
  </si>
  <si>
    <t>Your Floor</t>
  </si>
  <si>
    <t>Your Ext Wall</t>
  </si>
  <si>
    <t>Baseline Int. Wall</t>
  </si>
  <si>
    <t>Baseline Ext. Wall</t>
  </si>
  <si>
    <t>Your Ext. Wall</t>
  </si>
  <si>
    <t>Baseline Cover</t>
  </si>
  <si>
    <t>Your Cover</t>
  </si>
  <si>
    <t>Panel height/width,mm</t>
  </si>
  <si>
    <t>Safety Factors</t>
  </si>
  <si>
    <t>Shear</t>
  </si>
  <si>
    <t>Width (mm)</t>
  </si>
  <si>
    <t>CAD Screenshots / Images proving all panel thicknesses and any additional proof must be appended below</t>
  </si>
  <si>
    <t>Note: If the first peak is higher than the second then it can be used for the punch through</t>
  </si>
  <si>
    <t>strength requirement.</t>
  </si>
  <si>
    <t>In this case just select the appropriate material.</t>
  </si>
  <si>
    <t>Your Ext. Walls</t>
  </si>
  <si>
    <t>Your Int. Walls</t>
  </si>
  <si>
    <r>
      <t>z</t>
    </r>
    <r>
      <rPr>
        <vertAlign val="subscript"/>
        <sz val="10"/>
        <rFont val="Arial"/>
        <family val="2"/>
      </rPr>
      <t>1</t>
    </r>
    <r>
      <rPr>
        <sz val="10"/>
        <rFont val="Arial"/>
        <family val="2"/>
      </rPr>
      <t xml:space="preserve"> (m)</t>
    </r>
  </si>
  <si>
    <r>
      <t>z</t>
    </r>
    <r>
      <rPr>
        <vertAlign val="subscript"/>
        <sz val="10"/>
        <rFont val="Arial"/>
        <family val="2"/>
      </rPr>
      <t xml:space="preserve">2 </t>
    </r>
    <r>
      <rPr>
        <sz val="10"/>
        <rFont val="Arial"/>
        <family val="2"/>
      </rPr>
      <t>(m)</t>
    </r>
  </si>
  <si>
    <t>There are two scenarios for front hoop bracing support equivalency.</t>
  </si>
  <si>
    <t>design is &gt;=100% equivalent, it is acceptable to include half of the chassis in this proof.</t>
  </si>
  <si>
    <t>Tearout strength, kN</t>
  </si>
  <si>
    <t>Edge distance, mm</t>
  </si>
  <si>
    <t>Below are some examples of brackets which are not acceptable:</t>
  </si>
  <si>
    <t xml:space="preserve">Note: Brackets which have no "form" or gusseting are not acceptable as they will fail in </t>
  </si>
  <si>
    <t>bending at &lt;30KN</t>
  </si>
  <si>
    <t>Monocoque Lap Joints</t>
  </si>
  <si>
    <t>Test sample lap area, mm^2</t>
  </si>
  <si>
    <t>Lap joint shear strength, MPa</t>
  </si>
  <si>
    <t>Joint Status</t>
  </si>
  <si>
    <t>Insert images of test sample and data from pull tests used to derive shear strength below:</t>
  </si>
  <si>
    <t>Overlap length "w", mm</t>
  </si>
  <si>
    <t>Safety Factor</t>
  </si>
  <si>
    <t>Load/unit length, N/mm</t>
  </si>
  <si>
    <t>Load/unit length</t>
  </si>
  <si>
    <t>Skin UTS, MPa (from 3pt bend)</t>
  </si>
  <si>
    <t>Side Impact Structure - Monocoques, Side</t>
  </si>
  <si>
    <t>Side Impact Structure - Monocoques, Floor</t>
  </si>
  <si>
    <t>Row 21:</t>
  </si>
  <si>
    <t>Bulkhead Support Tube OD, mm</t>
  </si>
  <si>
    <t>Bulkhead Support Tube Wall, mm</t>
  </si>
  <si>
    <t>Steering Rack Collar OD, mm</t>
  </si>
  <si>
    <t>Steering Rack Collar Wall, mm</t>
  </si>
  <si>
    <t>Welded Steering Rack Collar in Bulkhead Support Tube</t>
  </si>
  <si>
    <t>Your Collar</t>
  </si>
  <si>
    <t>Maximum Bending Stress, Pa</t>
  </si>
  <si>
    <t>OR, m</t>
  </si>
  <si>
    <t>IR, m</t>
  </si>
  <si>
    <t>Distance to Centroid, m</t>
  </si>
  <si>
    <t>Area, m^2</t>
  </si>
  <si>
    <t>Insert calculations or CAD screenshot proving all data entered above.</t>
  </si>
  <si>
    <t>Buckling Load, N (Peak IA load /6)</t>
  </si>
  <si>
    <t>Angle of main and front hoops, including angle of main hoop below upper side impact tube.</t>
  </si>
  <si>
    <t>Upper SIS Member</t>
  </si>
  <si>
    <t>Straight or Bent / Multipiece Upper Member?</t>
  </si>
  <si>
    <t>Insert images of fully laminated hoop or attachments proving the values entered above and proof that the brackets are adequately stiff (stresses are acceptable when loaded with 30kN):</t>
  </si>
  <si>
    <t>Insert images of each attachment point proving the values entered above and proof that the brackets are adequately stiff (stresses are acceptable when loaded with 30kN):</t>
  </si>
  <si>
    <t>Min Distance between bolt centres</t>
  </si>
  <si>
    <t xml:space="preserve"> - Loads are applied normal to the test sample</t>
  </si>
  <si>
    <t>0-8</t>
  </si>
  <si>
    <t>Please read the guidance notes located at the end of the workbook if your car has a monocoque chassis.</t>
  </si>
  <si>
    <t>It is acceptable to resample the data at a lower frequency to reduce the number of datapoints.</t>
  </si>
  <si>
    <t>Flexural Rigidity</t>
  </si>
  <si>
    <t>Bending Strength</t>
  </si>
  <si>
    <t>Shortest distance from edge of bolt hole to nearest "free edge"</t>
  </si>
  <si>
    <t>T4.5</t>
  </si>
  <si>
    <t>BACK</t>
  </si>
  <si>
    <t>Design Description and/or Material Name</t>
  </si>
  <si>
    <t>MONOCOQUE SIDE IMPACT STRUCTURE GUIDANCE NOTES</t>
  </si>
  <si>
    <t>IA AI PLATE GUIDANCE NOTES</t>
  </si>
  <si>
    <t xml:space="preserve"> MONOCOQUE EQUIVALENCY GUIDANCE NOTES - FRONT BULKHEAD SUPPORT</t>
  </si>
  <si>
    <t xml:space="preserve"> MONOCOQUE EQUIVALENCY GUIDANCE NOTES - FRONT HOOP BRACING</t>
  </si>
  <si>
    <t xml:space="preserve"> MONOCOQUE EQUIVALENCY GUIDANCE NOTES - MAIN HOOP BRACING SUPPORT</t>
  </si>
  <si>
    <t xml:space="preserve"> MONOCOQUE ATTACHMENTS GUIDANCE NOTES</t>
  </si>
  <si>
    <t xml:space="preserve"> STRUCTURAL EQUIVALENCY SPREADSHEET - HARNESS ATTACHMENT TEST RESULTS</t>
  </si>
  <si>
    <t xml:space="preserve"> SES - LAMINATE TEST RESULTS</t>
  </si>
  <si>
    <t xml:space="preserve"> SES - STEEL TUBE TEST RESULTS</t>
  </si>
  <si>
    <r>
      <t xml:space="preserve">In the event that the FS Technical Committee requests additional information or calculations, </t>
    </r>
    <r>
      <rPr>
        <b/>
        <sz val="10"/>
        <rFont val="Arial"/>
        <family val="2"/>
      </rPr>
      <t>teams have seven days from the date of request</t>
    </r>
    <r>
      <rPr>
        <sz val="10"/>
        <rFont val="Arial"/>
        <family val="2"/>
      </rPr>
      <t xml:space="preserve"> to submit the requested information.</t>
    </r>
  </si>
  <si>
    <t>BACK to COVER SHEET</t>
  </si>
  <si>
    <t>(This is for Front Bulkhead Support)</t>
  </si>
  <si>
    <t>(This is for  Side Impact Structure)</t>
  </si>
  <si>
    <t xml:space="preserve"> SES - OTHER MATERIAL "X" SHEAR TEST RESULTS</t>
  </si>
  <si>
    <t xml:space="preserve"> STRUCTURAL EQUIVALENCY SPREADSHEET - ACCUMULATOR CONTAINER</t>
  </si>
  <si>
    <t xml:space="preserve"> STRUCTURAL EQUIVALENCY SPREADSHEET - CONTINUATION TAB</t>
  </si>
  <si>
    <t>Other 6</t>
  </si>
  <si>
    <t>Other 7</t>
  </si>
  <si>
    <t>Other 8</t>
  </si>
  <si>
    <t>Your Mat. 7</t>
  </si>
  <si>
    <t>Your Mat. 8</t>
  </si>
  <si>
    <t>Please enter your values in the yellow cells and paste all the images in the specific tabs which shows your entered values.</t>
  </si>
  <si>
    <t>SES - DIFFERENT LAYUP RIG COMPLIANCE TEST RESULTS (OPTIONAL)</t>
  </si>
  <si>
    <t>Tubes + composite</t>
  </si>
  <si>
    <t>SES - DIFFERENT LAYUP LAMINATE TEST RESULTS</t>
  </si>
  <si>
    <t>PERIMETER SHEAR TEST GUIDANCE NOTES</t>
  </si>
  <si>
    <t>Composite only</t>
  </si>
  <si>
    <t>have a panel height greater than 320mm, panel heights greater than this will</t>
  </si>
  <si>
    <t>The SES has been extensively tested, but if you think you have found a mistake in the document or have any questions on how to use the template please submit a question in the usual manner.</t>
  </si>
  <si>
    <t>you must fill out manually the columns at “Other X” in this Material Data Sheet TAB.</t>
  </si>
  <si>
    <t>Front Bulkhead -&gt; FBH</t>
  </si>
  <si>
    <t>Front Hoop Bracing -&gt; FHB</t>
  </si>
  <si>
    <t>Main Hoop Bracing Support -&gt; MHBS</t>
  </si>
  <si>
    <t>Shoulder Harness Bar -&gt; SHB</t>
  </si>
  <si>
    <t>Accumulator Container Protection Structure -&gt; ACPS</t>
  </si>
  <si>
    <t>Tractive System Protection Structure -&gt; TSPS</t>
  </si>
  <si>
    <t>All dimensions and units must follow the European SI System!</t>
  </si>
  <si>
    <t>This form must be completed and submitted by all teams no later than the date specified in the Action Deadlines on specific event website. The Technical Committee will review all submissions which deviate from the FS rules and reply with a decision about the requested deviation.  All requests will have a confirmation of receipt sent to the team.  Structural Equivalency Spreadsheets (SES) must be submitted electronically in Microsoft Excel Format (*.xls). The submissions must be named as follows: schoolname_ses.xls using the complete school name. Please submit as described in the Action Deadlines for each event.</t>
  </si>
  <si>
    <r>
      <t xml:space="preserve">Figure 1: Test setup - Laminate Panel for </t>
    </r>
    <r>
      <rPr>
        <sz val="10"/>
        <color indexed="10"/>
        <rFont val="Verdana"/>
        <family val="2"/>
      </rPr>
      <t>vertical Side impact structure</t>
    </r>
  </si>
  <si>
    <r>
      <t xml:space="preserve">Figure 2: Load Deflection Curve for </t>
    </r>
    <r>
      <rPr>
        <sz val="10"/>
        <color indexed="10"/>
        <rFont val="Verdana"/>
        <family val="2"/>
      </rPr>
      <t>vertical Side impact structure</t>
    </r>
  </si>
  <si>
    <t>Firewall</t>
  </si>
  <si>
    <t>Firewall Status</t>
  </si>
  <si>
    <t>Datasheet fire resistant material</t>
  </si>
  <si>
    <t>Insert technical data sheets proving the values entered above:</t>
  </si>
  <si>
    <t>thickness [mm]</t>
  </si>
  <si>
    <t>Material and layup description</t>
  </si>
  <si>
    <t>Thickness for UL94-V0 rating in data sheet</t>
  </si>
  <si>
    <t>First layer</t>
  </si>
  <si>
    <t>First layer thickness</t>
  </si>
  <si>
    <t>Second layer thickness</t>
  </si>
  <si>
    <t>Used thickness of UL94-V0 rated material</t>
  </si>
  <si>
    <t>Second layer</t>
  </si>
  <si>
    <t>[CV-only]</t>
  </si>
  <si>
    <t>[EV-only]</t>
  </si>
  <si>
    <t>T3.8</t>
  </si>
  <si>
    <t>Colour in Chassis Pics</t>
  </si>
  <si>
    <t>Teams are not permitted to rename the name of the TAB or to delete any TAB</t>
  </si>
  <si>
    <t>EV5.5</t>
  </si>
  <si>
    <t>8-12</t>
  </si>
  <si>
    <t>Segment 6 Mass (kg)</t>
  </si>
  <si>
    <t>Teams with breakthroughs/cutouts/holes in the laminated primary structure greater 60 mm² must show their location in these images and highlight them by colouring them purple. These  breakthroughs/cutouts/holes must also shown in the SE3D-file.</t>
  </si>
  <si>
    <t>T3.9</t>
  </si>
  <si>
    <t>T3.10</t>
  </si>
  <si>
    <t>T3.10.5</t>
  </si>
  <si>
    <t>T3.11</t>
  </si>
  <si>
    <t>T3.13</t>
  </si>
  <si>
    <t>T3.13 /T3.5</t>
  </si>
  <si>
    <t>T3.14</t>
  </si>
  <si>
    <t>T3.14 /T3.5</t>
  </si>
  <si>
    <t>T3.11/T3.5</t>
  </si>
  <si>
    <t>T3.10.5/T3.5</t>
  </si>
  <si>
    <t>T3.15 / T3.5</t>
  </si>
  <si>
    <t>T3.15</t>
  </si>
  <si>
    <t>T3.17.3</t>
  </si>
  <si>
    <t>T3.16</t>
  </si>
  <si>
    <t>T1.2.1 / T4.8</t>
  </si>
  <si>
    <t>T3.17.5</t>
  </si>
  <si>
    <t>Tests must be completed with the requirements given in T4.5</t>
  </si>
  <si>
    <t>The  bracket for the harness attachment itself must follow T5.3</t>
  </si>
  <si>
    <t xml:space="preserve"> SES - EV5.5.4 LAMINATE TEST RESULTS - FLOOR</t>
  </si>
  <si>
    <t xml:space="preserve"> SES - EV5.5.4 LAMINATE TEST RESULTS - EXT. WALLS</t>
  </si>
  <si>
    <t xml:space="preserve"> SES - EV5.5.4 LAMINATE TEST RESULTS - INT. WALLS</t>
  </si>
  <si>
    <t xml:space="preserve"> SES - EV5.5.4 LAMINATE TEST RESULTS - COVER</t>
  </si>
  <si>
    <t xml:space="preserve"> SES - EV5.5.4 SHEAR TEST RESULTS - FLOOR</t>
  </si>
  <si>
    <t xml:space="preserve"> SES - EV5.5.4 SHEAR TEST RESULTS - EXT WALLS</t>
  </si>
  <si>
    <t xml:space="preserve"> SES - EV5.5.4 SHEAR TEST RESULTS - INT WALLS</t>
  </si>
  <si>
    <t xml:space="preserve"> SES - EV5.5.4 SHEAR TEST RESULTS - COVER</t>
  </si>
  <si>
    <t>EV5.5.1&amp;2</t>
  </si>
  <si>
    <t>Welded Tube Insert Equivalency - required for all mandated tubes per T3.7.6 with drilled holes &gt; 4mm dia.</t>
  </si>
  <si>
    <t>T3.5_Laminate</t>
  </si>
  <si>
    <t xml:space="preserve"> SES - T3.5.9 PERIMETER SHEAR TEST RESULTS</t>
  </si>
  <si>
    <t>(Determines Shear Strength for T3.14 where appropriate)</t>
  </si>
  <si>
    <t>(Determines Shear Strength for T3.15.2)</t>
  </si>
  <si>
    <t xml:space="preserve"> SES - DIFFERENT LAYUP RIG COMPLIANCE TEST RESULTS </t>
  </si>
  <si>
    <t xml:space="preserve"> SES - DIFFERENT LAYUP RIG COMPLIANCE TEST RESULTS</t>
  </si>
  <si>
    <r>
      <t xml:space="preserve">Figure 1: Test setup - Laminate Panel for </t>
    </r>
    <r>
      <rPr>
        <sz val="10"/>
        <color indexed="10"/>
        <rFont val="Verdana"/>
        <family val="2"/>
      </rPr>
      <t>Front Bulkhead Support</t>
    </r>
  </si>
  <si>
    <t>Panel height (vertical Side)/half width (Horiz. Floor),mm</t>
  </si>
  <si>
    <t>Enter values for force at lower and higher peak (see guidance notes)</t>
  </si>
  <si>
    <t xml:space="preserve">1. Chassis where, when calculated as a flat panel, half of the smallest width of the upper </t>
  </si>
  <si>
    <t xml:space="preserve">horizontal panel between the top of the front bulkhead and the top of the front hoop </t>
  </si>
  <si>
    <t>shows &gt;=100% equivalency to 1 front hoop bracing tube.</t>
  </si>
  <si>
    <t>In this case no additional proof is required, but images of the chassis proving the smallest</t>
  </si>
  <si>
    <t>panel width between front hoop and front bulkhead entered must be supplied.</t>
  </si>
  <si>
    <t>SIS vertical</t>
  </si>
  <si>
    <t>inner skin layup</t>
  </si>
  <si>
    <t>FHB</t>
  </si>
  <si>
    <t>FBH</t>
  </si>
  <si>
    <t>MHBS</t>
  </si>
  <si>
    <t>SHB</t>
  </si>
  <si>
    <t xml:space="preserve">Attachment 2 </t>
  </si>
  <si>
    <t>For laminated structures: For the front hoop bracing structure attachment to the front hoop please note T3.11 and T3.16</t>
  </si>
  <si>
    <t>● Steel properties based on baseline steel  and are given in Rule T3.2.4 .  All steels are treated equally and are to use the above properties.</t>
  </si>
  <si>
    <t>● Results from extra physical test required by T3.5 should be entered in the "Other x" materials column as required.</t>
  </si>
  <si>
    <t xml:space="preserve">● If you are using TAB “T3.5 Different Layups” to create different/multiple composite layups other than your SIS-Layup from TAB “T3.5 Laminate Test”, </t>
  </si>
  <si>
    <t>Front Bulkhead Support -&gt; FBHS</t>
  </si>
  <si>
    <r>
      <t xml:space="preserve">Please use the following abbreviations for your specific lamiante structure </t>
    </r>
    <r>
      <rPr>
        <b/>
        <sz val="10"/>
        <color indexed="10"/>
        <rFont val="Arial"/>
        <family val="2"/>
      </rPr>
      <t>(Other  "X")</t>
    </r>
  </si>
  <si>
    <t>Structure</t>
  </si>
  <si>
    <t>SIS horizontal</t>
  </si>
  <si>
    <t>Proof for alloyed steel (T3.3.3) as defined by T3.2.2</t>
  </si>
  <si>
    <t>LAP JOINT TEST for divided monocoque parts</t>
  </si>
  <si>
    <t>Receipt, data sheets or proof for Alternative Materials (T3.3) or for non-steel materials (composite, honeycomb, resin, etc)</t>
  </si>
  <si>
    <t>tx (mm)</t>
  </si>
  <si>
    <t>Insert technical data sheets proving the UL94 rating entered above:</t>
  </si>
  <si>
    <t xml:space="preserve">1. Chassis with a near square/rectangular structure </t>
  </si>
  <si>
    <t xml:space="preserve">rearward of the main hoop; the design is &gt;=100%  </t>
  </si>
  <si>
    <t>equivalency using the flat-panel calc by entering</t>
  </si>
  <si>
    <t>to the right of this text.</t>
  </si>
  <si>
    <t>In this case no additional proof is required,</t>
  </si>
  <si>
    <t>panel height entered must be supplied.</t>
  </si>
  <si>
    <t xml:space="preserve">but images of the chassis proving the </t>
  </si>
  <si>
    <t xml:space="preserve">the panel height as per the image shown </t>
  </si>
  <si>
    <t>MHBS as stated in T3.10.5.</t>
  </si>
  <si>
    <t>support (MHBS) equivalency.</t>
  </si>
  <si>
    <t>structure to prove the buckling modulus is equivalent.</t>
  </si>
  <si>
    <t>Pay attention to the right fiber direction of the panel.</t>
  </si>
  <si>
    <t xml:space="preserve">appropriate method, provide proof of the second moment of area and area of the </t>
  </si>
  <si>
    <r>
      <t xml:space="preserve">monocoque </t>
    </r>
    <r>
      <rPr>
        <b/>
        <sz val="10"/>
        <rFont val="Verdana"/>
        <family val="2"/>
      </rPr>
      <t>skins</t>
    </r>
    <r>
      <rPr>
        <sz val="10"/>
        <rFont val="Verdana"/>
        <family val="2"/>
      </rPr>
      <t>.</t>
    </r>
  </si>
  <si>
    <t xml:space="preserve">Multiply this measured "I" by the "E" derived from the required physical test of your </t>
  </si>
  <si>
    <r>
      <t xml:space="preserve">Please use this sheet to show your </t>
    </r>
    <r>
      <rPr>
        <b/>
        <sz val="10"/>
        <rFont val="Arial"/>
        <family val="2"/>
      </rPr>
      <t>proof of equivalency for alloyed steel (T3.3.3)</t>
    </r>
    <r>
      <rPr>
        <sz val="10"/>
        <rFont val="Arial"/>
        <family val="2"/>
      </rPr>
      <t xml:space="preserve"> as defined in T3.2.2. This tab may be copied if one page isn't sufficient.</t>
    </r>
  </si>
  <si>
    <t>Link to guidance note</t>
  </si>
  <si>
    <t>ACCUMULATOR CONTAINER ATTACHMENT GUIDANCE NOTES</t>
  </si>
  <si>
    <r>
      <t xml:space="preserve">Figure 2: Load Deflection Curve for </t>
    </r>
    <r>
      <rPr>
        <sz val="10"/>
        <color indexed="10"/>
        <rFont val="Verdana"/>
        <family val="2"/>
      </rPr>
      <t>Front Bulkhead Support</t>
    </r>
  </si>
  <si>
    <r>
      <t xml:space="preserve">Figure 1: Test setup </t>
    </r>
    <r>
      <rPr>
        <sz val="10"/>
        <color indexed="10"/>
        <rFont val="Verdana"/>
        <family val="2"/>
      </rPr>
      <t>Front Bulkhead Support</t>
    </r>
  </si>
  <si>
    <r>
      <t xml:space="preserve">Figure 2: Load Deflection </t>
    </r>
    <r>
      <rPr>
        <sz val="10"/>
        <color indexed="10"/>
        <rFont val="Verdana"/>
        <family val="2"/>
      </rPr>
      <t>Curve Front Bulkhead Support</t>
    </r>
  </si>
  <si>
    <t>Lower Peak (N)</t>
  </si>
  <si>
    <r>
      <t xml:space="preserve">Figure 1: Test setup </t>
    </r>
    <r>
      <rPr>
        <sz val="10"/>
        <color indexed="10"/>
        <rFont val="Verdana"/>
        <family val="2"/>
      </rPr>
      <t>Side Impact Structure</t>
    </r>
  </si>
  <si>
    <r>
      <t xml:space="preserve">Figure 2: Load Deflection Curve </t>
    </r>
    <r>
      <rPr>
        <sz val="10"/>
        <color indexed="10"/>
        <rFont val="Verdana"/>
        <family val="2"/>
      </rPr>
      <t>Side Impact Structure</t>
    </r>
  </si>
  <si>
    <t>Higher Peak (N)</t>
  </si>
  <si>
    <r>
      <t>Figure 2: Load Deflection Curve [</t>
    </r>
    <r>
      <rPr>
        <sz val="10"/>
        <color indexed="10"/>
        <rFont val="Verdana"/>
        <family val="2"/>
      </rPr>
      <t>Your Structure</t>
    </r>
    <r>
      <rPr>
        <sz val="10"/>
        <rFont val="Verdana"/>
        <family val="2"/>
      </rPr>
      <t>]</t>
    </r>
  </si>
  <si>
    <t>Enter value for force at lower peak (see monocoque guidance tab)</t>
  </si>
  <si>
    <r>
      <t>Figure 1: Test setup - Laminate Panel [</t>
    </r>
    <r>
      <rPr>
        <sz val="10"/>
        <color indexed="10"/>
        <rFont val="Verdana"/>
        <family val="2"/>
      </rPr>
      <t>Your Structure</t>
    </r>
    <r>
      <rPr>
        <sz val="10"/>
        <rFont val="Verdana"/>
        <family val="2"/>
      </rPr>
      <t>]</t>
    </r>
  </si>
  <si>
    <t>between the upper and lower member from front bulkhead back to the front hoop with different colors.</t>
  </si>
  <si>
    <t>For frame cars please add a picture in side view of the front frame and mark the upper member, the lower member and the diagonal member</t>
  </si>
  <si>
    <r>
      <t xml:space="preserve">Please attach pictures of the frame and/or monocoque in the table below for review during the SES process. 
</t>
    </r>
    <r>
      <rPr>
        <b/>
        <sz val="10"/>
        <rFont val="Arial"/>
        <family val="2"/>
      </rPr>
      <t>All tubes/lay-ups must be colour coded to show outer diameter and wall thickness</t>
    </r>
    <r>
      <rPr>
        <sz val="10"/>
        <rFont val="Arial"/>
        <family val="2"/>
      </rPr>
      <t xml:space="preserve">. Three view drawings and isometric views of the structure (CAD, FEA models, etc) are acceptable. </t>
    </r>
    <r>
      <rPr>
        <b/>
        <sz val="10"/>
        <rFont val="Arial"/>
        <family val="2"/>
      </rPr>
      <t xml:space="preserve"> Note: Identical composite layups need the identical colour code beyond borders of their specific lamiante structure! Maybe you need to work with two picture sets (Structures &amp; your design)</t>
    </r>
  </si>
  <si>
    <t>The final decision about all designs will be made at technical inspection. Approval of an SES does not guarantee passing Tech. Inspection!</t>
  </si>
  <si>
    <r>
      <t xml:space="preserve">Figure 1: Test setup - Laminate Panel for </t>
    </r>
    <r>
      <rPr>
        <sz val="10"/>
        <color indexed="10"/>
        <rFont val="Verdana"/>
        <family val="2"/>
      </rPr>
      <t>Front Bulkhead</t>
    </r>
  </si>
  <si>
    <r>
      <t xml:space="preserve">Figure 2: Load Deflection Curve for </t>
    </r>
    <r>
      <rPr>
        <sz val="10"/>
        <color indexed="10"/>
        <rFont val="Verdana"/>
        <family val="2"/>
      </rPr>
      <t xml:space="preserve">Front Bulkhead </t>
    </r>
  </si>
  <si>
    <t>Figure 3: Test setup - Steel tube(s) as required for baseline design</t>
  </si>
  <si>
    <t>Figure 4: Load Deflection Curve - Steel Tube(s) as required for baseline design</t>
  </si>
  <si>
    <t xml:space="preserve">In this case please copy the given chart in to the yellow area then the cells for the </t>
  </si>
  <si>
    <t xml:space="preserve">If teams using a another laminated structure than the SIS for the MH attachment then </t>
  </si>
  <si>
    <t xml:space="preserve">"Skin shear strength, Mpa" are unlocked and you can enter the specific value </t>
  </si>
  <si>
    <t>additional shear strength test must be performed.</t>
  </si>
  <si>
    <t>of your specific structure.</t>
  </si>
  <si>
    <t>Proof for T3.7.4</t>
  </si>
  <si>
    <t>There are two scenarios for front bulkhead support equivalency.</t>
  </si>
  <si>
    <t>This chart below is for laminated members of the primary structure, ACPS and TSPS only!</t>
  </si>
  <si>
    <t>%</t>
  </si>
  <si>
    <t>Please note:</t>
  </si>
  <si>
    <t>Hand calculations always preferred</t>
  </si>
  <si>
    <t>Showing some flashy and colourfull FEM images without legends , full model description or lettertypes are unreadable, nothing given about the meshing etc. etc. result basically a "FAIL" directly</t>
  </si>
  <si>
    <t>!</t>
  </si>
  <si>
    <t>SIS hor.</t>
  </si>
  <si>
    <t>EV4.4</t>
  </si>
  <si>
    <t>YourMaterial7</t>
  </si>
  <si>
    <t>YourMaterial8</t>
  </si>
  <si>
    <t>Accumulator Container Attachments</t>
  </si>
  <si>
    <t>Alternative AIP</t>
  </si>
  <si>
    <t>There are two scenarios for anti-intrusion plate equivalency</t>
  </si>
  <si>
    <t xml:space="preserve"> - Select "Alternative AIP" as your material</t>
  </si>
  <si>
    <t>Other 9</t>
  </si>
  <si>
    <t>Your Mat.9</t>
  </si>
  <si>
    <t>Teams entering cars with IC Powertrains must show the location of the fuel tank and complete filler neck inside rollover protection structure (CV2.2.2) in all the images and highlight it by colouring it red.</t>
  </si>
  <si>
    <t>First release for 2022 rules</t>
  </si>
  <si>
    <t>2022 FS Structural Equivalency Spreadsheet Guide</t>
  </si>
  <si>
    <t>Bent/Multi</t>
  </si>
  <si>
    <t>- Correction TAB T3.15 T3.5 SIS, cell E27 formula in case of 'Bend/Multi' selected in cell E13, Tubing Only</t>
  </si>
  <si>
    <t>- Correction TAB EV5.5.4 Alt. Matl - 3pt Bending, FAIL if 0.0mm input for thickness for UL94-V0 rating in data sheet, fail/pass implemented for panels without core</t>
  </si>
  <si>
    <t>- Correction TABs T3.5 Laminate testing to Different Layups, cell AJ55 formatting, red if greater or equal to 100%, display additional message if &lt; 75%</t>
  </si>
  <si>
    <t>General status</t>
  </si>
  <si>
    <t>YES</t>
  </si>
  <si>
    <t>Alu.</t>
  </si>
  <si>
    <t>&lt;-- Link in this cell to test data on another sheet. Standard is SIS shear strength.</t>
  </si>
  <si>
    <t>&lt;-- Refer in this cell to the test data by name.</t>
  </si>
  <si>
    <t>&lt;-- Skin thicknesses should be equal to the tested skin thickness.</t>
  </si>
  <si>
    <t>At the minimum, a front hoop has three attachment points per side:</t>
  </si>
  <si>
    <t>1. Front hoop bracing attachment</t>
  </si>
  <si>
    <t>2. Upper FBHS attachment</t>
  </si>
  <si>
    <t>3. Lower FBHS attachment</t>
  </si>
  <si>
    <t>If the upper FBHS member is more than 100mm above the upper SIS member, additional bracing is needed and therefore a fourth connection exists. (T3.14.1)</t>
  </si>
  <si>
    <t>For composite cars, this means that there are at least 3 attachment points per side.</t>
  </si>
  <si>
    <t>T3.11 T3.5 Guidance Notes</t>
  </si>
  <si>
    <t>FRONT HOOP ATTACHMENT GUIDANCE NOTES</t>
  </si>
  <si>
    <t>- TAB T3.16 Hoop B'ing Attachments: additional remarks in rows 21:24, guidance Notes for Front Hoop Attachments added</t>
  </si>
  <si>
    <t>- TAB Cover Sheet has included additional column AT 'General Status' of Accumulator Container</t>
  </si>
  <si>
    <t>Upper Attachment</t>
  </si>
  <si>
    <t>Lower Attachment</t>
  </si>
  <si>
    <t>Intermediate</t>
  </si>
  <si>
    <t>- TAB T3.16 Main Hoop Attachments: additional remarks in rows 21:24</t>
  </si>
  <si>
    <t>Note: Front hoop bracing attachments are handled in a separate tab and cannot be combined in monocoque designs.</t>
  </si>
  <si>
    <t>Use the checkboxes below as a tool to verify that sufficient proof has been given.</t>
  </si>
  <si>
    <t>Rule</t>
  </si>
  <si>
    <t>Compliance
 shown?</t>
  </si>
  <si>
    <t>CAD proof
needed</t>
  </si>
  <si>
    <t>Datasheet 
proof needed</t>
  </si>
  <si>
    <t>Manual calculations
needed</t>
  </si>
  <si>
    <t>No</t>
  </si>
  <si>
    <t>Mandatory</t>
  </si>
  <si>
    <t>Optional</t>
  </si>
  <si>
    <t>T10.1.4</t>
  </si>
  <si>
    <t>Wall attachment</t>
  </si>
  <si>
    <t>Cell segment</t>
  </si>
  <si>
    <t>AIR seperation</t>
  </si>
  <si>
    <t>Fuse seperation</t>
  </si>
  <si>
    <t>Lid mounting</t>
  </si>
  <si>
    <t>Proof 
shown?</t>
  </si>
  <si>
    <t xml:space="preserve"> STRUCTURAL EQUIVALENCY SPREADSHEET - ACCUMULATOR STACK CONSTRUCTION</t>
  </si>
  <si>
    <t>Cell type</t>
  </si>
  <si>
    <t>Pouch</t>
  </si>
  <si>
    <t>Cell mounting</t>
  </si>
  <si>
    <t>Stack to casing</t>
  </si>
  <si>
    <t>The given table includes the minimum required proof, additional proof might be needed.</t>
  </si>
  <si>
    <t xml:space="preserve">- NEW TAB added: 'EV5 Acc. Stack Construction' </t>
  </si>
  <si>
    <t>2. Alternative AIP used, proof of equivalency from IAD test</t>
  </si>
  <si>
    <t xml:space="preserve">For laminated front hoops, this also means that only the top 50mm can be used to show </t>
  </si>
  <si>
    <t>This section elaborates on the front hoop attachments, and how to show equivalency:</t>
  </si>
  <si>
    <t>T3.11.4 means they cannot be combined and therefore must be separate attachments.</t>
  </si>
  <si>
    <t>The top attachment, for the front hoop bracing, must lie in the top 50mm of the FHB area,  as described in the T3.11 T3.5 Guidance Notes.</t>
  </si>
  <si>
    <t>equivalency for the front hoop bracing attachments.</t>
  </si>
  <si>
    <t>ACCUMULATOR CONTAINER CELL STACKS GUIDANCE NOTES</t>
  </si>
  <si>
    <t>This tab is created to allow more in-depth explanation on the cell stack construction.</t>
  </si>
  <si>
    <t>You are free to choose any method to show equivalency.</t>
  </si>
  <si>
    <t xml:space="preserve">It is recommended however to build up: </t>
  </si>
  <si>
    <t>Forces acting on a cell</t>
  </si>
  <si>
    <t>Forces acting on a cell stack</t>
  </si>
  <si>
    <t>Forces acting on the casing</t>
  </si>
  <si>
    <t>Link to GUIDANCE NOTES for laminated structures</t>
  </si>
  <si>
    <t>Link to GUIDANCE NOTES</t>
  </si>
  <si>
    <t>Link to GUIDANCE NOTES: Monocoque Attachments</t>
  </si>
  <si>
    <t>Link to GUIDANCE NOTES: Front Hoop Attachments</t>
  </si>
  <si>
    <t>Note: Make sure to include BOTH peaks. Also, in case of assymetrical laminates.</t>
  </si>
  <si>
    <t>- Correction T3.5.9 (Perimeter Shear Test) Guidance Notes</t>
  </si>
  <si>
    <t xml:space="preserve"> - Include photographic evidence of the test setup and show that the AIP or test fixture </t>
  </si>
  <si>
    <t>did not fail</t>
  </si>
  <si>
    <t>Your Mat.10</t>
  </si>
  <si>
    <t>Your Mat.11</t>
  </si>
  <si>
    <t>Your Mat.12</t>
  </si>
  <si>
    <t>Other 10</t>
  </si>
  <si>
    <t>Other 11</t>
  </si>
  <si>
    <t>Other 12</t>
  </si>
  <si>
    <t>Skin / Material type</t>
  </si>
  <si>
    <t>Skin / Material name</t>
  </si>
  <si>
    <t>Insert proof of fully laminating the front hoop to the monocoque T3.9.5.</t>
  </si>
  <si>
    <t>EV5.4.6</t>
  </si>
  <si>
    <t>EV5.5.14</t>
  </si>
  <si>
    <t>T10.1.2</t>
  </si>
  <si>
    <t>EV5.5.3</t>
  </si>
  <si>
    <t>EV5.5.4</t>
  </si>
  <si>
    <t>EV5.5.6</t>
  </si>
  <si>
    <t>EV5.5.7</t>
  </si>
  <si>
    <t>EV5.5.8</t>
  </si>
  <si>
    <t>EV5.5.9</t>
  </si>
  <si>
    <t>EV5.5.11</t>
  </si>
  <si>
    <t>EV5.5.5</t>
  </si>
  <si>
    <t>EV5.5.10</t>
  </si>
  <si>
    <t>Enter annotated images/drawings below showing your design complies with all above requirements</t>
  </si>
  <si>
    <t>Please use this sheet to prove your accumulator stack construction complies with the rules</t>
  </si>
  <si>
    <t>EV5.5.12</t>
  </si>
  <si>
    <t>Please use this sheet to prove your accumulator container design complies with the rules</t>
  </si>
  <si>
    <t xml:space="preserve">Insert images of each attachment point &amp; hand calculations proving the required properties of: </t>
  </si>
  <si>
    <t>- T10.1.4 (T10.1 in general), EV5.5.9 and EV5.5.13</t>
  </si>
  <si>
    <t>Make sure to account for:</t>
  </si>
  <si>
    <t>- chassis (skin) reinforcement, bracket-chassis attachment, bracket design, bracket to accumulator attachment, accumulator strength near bracket</t>
  </si>
  <si>
    <t>- NEW TAB added: 'EV5.5 Cell Stack Guidance'</t>
  </si>
  <si>
    <t xml:space="preserve">- TAB EV5 Accumulator Container restructured, to help with minimum required proof. </t>
  </si>
  <si>
    <t>- Throughout workbook/TAB MaterialData: three additional materials allowed, as usage now also for MH and FH attachments calculation dropdown</t>
  </si>
  <si>
    <t>Standard FSAE IA?</t>
  </si>
  <si>
    <t>Bulkhead Width (tubes only)</t>
  </si>
  <si>
    <t>Bulkhead Height (tubes only)</t>
  </si>
  <si>
    <t>- TAB T3.13 T3.5 Ft Bulkhead and TAB T3.17.3 IA AI Plate now incorporate rules update per T3.17.8</t>
  </si>
  <si>
    <t>- Correction TAB T4.5 Shoulder Harness Bar: EI did not scale with number of tubes used</t>
  </si>
  <si>
    <t>Please note the changed rules: T3.5.1 &amp; T3.5.4 wrt. identifiable pictures!</t>
  </si>
  <si>
    <t>Please note the change rule T3.5.3 wrt. a.o. only thicker cores may be tested!</t>
  </si>
  <si>
    <t>YourMaterial9</t>
  </si>
  <si>
    <t>YourMaterial10</t>
  </si>
  <si>
    <t>YourMaterial11</t>
  </si>
  <si>
    <t>YourMaterial12</t>
  </si>
  <si>
    <t>Outer skin layup</t>
  </si>
  <si>
    <t>Core material</t>
  </si>
  <si>
    <t>Thickness outer skin [mm]</t>
  </si>
  <si>
    <t>Thickness inner skin [mm]</t>
  </si>
  <si>
    <t>Core thickness [mm]</t>
  </si>
  <si>
    <t>Add your stiffness gradient to your load deflection curve, and include markers</t>
  </si>
  <si>
    <t>for the two data points taken!</t>
  </si>
  <si>
    <t xml:space="preserve">Alternative designs as per side/rear and floor division similarly to TAB T3.15 T3.5 SIS are allowed. Copy the 'T3.15 T3.5 SIS' TAB and rename accordingly. </t>
  </si>
  <si>
    <t>- General lay-out corrections</t>
  </si>
  <si>
    <t>- TAB EV5.5.1&amp;2 Accumulator Protect. And TAB EV4.4 Tract. System Prot'n moved foreward</t>
  </si>
  <si>
    <t>- If you have suggestions for significant improvement: please e-mail: ses@formulastudent.de (NOT intented for general rules questions or difficulties with your vehicle design)</t>
  </si>
  <si>
    <t>Please explain and show by pictures which new significant changes in the chassis structure (T1.1) to its predecessor you have applied.</t>
  </si>
  <si>
    <t>Significant change</t>
  </si>
  <si>
    <t>Explanation</t>
  </si>
  <si>
    <t>Note that the requirements on whether a vehicle can be called 'new' have been updated (see A2.2.2)!</t>
  </si>
  <si>
    <t>- General remarks in yellow field for all TABs laminate testing updated</t>
  </si>
  <si>
    <t>Showing some flashy and colourfull FEM images without legends, full model description or unreadable numbers, no infromation on meshing etc. result in a "FAIL" directly</t>
  </si>
  <si>
    <t>From a cell, through the cell stack to the connection to the casing.</t>
  </si>
  <si>
    <t>- TAB EV5.5.4 Alt. Matl - 3pt Bending now has standard values for smaller test panels</t>
  </si>
  <si>
    <t>Electric Vehicle</t>
  </si>
  <si>
    <t>Include and clearly mark your design in the space below:</t>
  </si>
  <si>
    <t>Show the distance between the Lap Belt &amp; Anti-submarine Belt Attachment</t>
  </si>
  <si>
    <t>- TAB T4.5 Harness Attachments allows data input of curves</t>
  </si>
  <si>
    <r>
      <t>Figure 1: Test setup - Laminate Panel [</t>
    </r>
    <r>
      <rPr>
        <sz val="10"/>
        <color indexed="10"/>
        <rFont val="Verdana"/>
        <family val="2"/>
      </rPr>
      <t>Floor</t>
    </r>
    <r>
      <rPr>
        <sz val="10"/>
        <rFont val="Verdana"/>
        <family val="2"/>
      </rPr>
      <t>]</t>
    </r>
  </si>
  <si>
    <r>
      <t>Figure 1: Test setup - Laminate Panel [</t>
    </r>
    <r>
      <rPr>
        <sz val="10"/>
        <color indexed="10"/>
        <rFont val="Verdana"/>
        <family val="2"/>
      </rPr>
      <t>External Walls</t>
    </r>
    <r>
      <rPr>
        <sz val="10"/>
        <rFont val="Verdana"/>
        <family val="2"/>
      </rPr>
      <t>]</t>
    </r>
  </si>
  <si>
    <r>
      <t>Figure 1: Test setup - Laminate Panel [</t>
    </r>
    <r>
      <rPr>
        <sz val="10"/>
        <color rgb="FFFF0000"/>
        <rFont val="Verdana"/>
        <family val="2"/>
      </rPr>
      <t>Internal Walls</t>
    </r>
    <r>
      <rPr>
        <sz val="10"/>
        <rFont val="Verdana"/>
        <family val="2"/>
      </rPr>
      <t>]</t>
    </r>
  </si>
  <si>
    <r>
      <t>Figure 1: Test setup - Laminate Panel [</t>
    </r>
    <r>
      <rPr>
        <sz val="10"/>
        <color indexed="10"/>
        <rFont val="Verdana"/>
        <family val="2"/>
      </rPr>
      <t>Cover</t>
    </r>
    <r>
      <rPr>
        <sz val="10"/>
        <rFont val="Verdana"/>
        <family val="2"/>
      </rPr>
      <t>]</t>
    </r>
  </si>
  <si>
    <t>V1.1</t>
  </si>
  <si>
    <t>- Fixed protection of sheets, to include 'edit objects'</t>
  </si>
  <si>
    <t>TRACTIVE SYSTEM PROTECTION EQUIVALENCY GUIDANCE NOTES</t>
  </si>
  <si>
    <t>There are three scenarios for the tractive system protection equivalency.</t>
  </si>
  <si>
    <t>1. Tubular frame cars with motors laying within the primary structure:</t>
  </si>
  <si>
    <t>Side- and rear-impact zone must fulfill T3.15 with exception of: “must connect the</t>
  </si>
  <si>
    <t>main hoop and front hoop” and must follow T 3.16 when having bolted attachments.</t>
  </si>
  <si>
    <t>Side-impact zone must be connected from main hoop to rear-impact zone.</t>
  </si>
  <si>
    <t>2. Tubular Frame cars with motors laying outside the primary structure according</t>
  </si>
  <si>
    <t>All mentioned above must be followed.</t>
  </si>
  <si>
    <t>The motor is behind the rear bulkhead and no tractive system component</t>
  </si>
  <si>
    <t>not falling under EV 4.4.3 penetrates the bulkhead in front of the motor.</t>
  </si>
  <si>
    <t xml:space="preserve">In this case, the bulkhead in front of the motor can be considered as rear-impact </t>
  </si>
  <si>
    <t>zone. Any structure behind does not need to meet the requirements for a side-</t>
  </si>
  <si>
    <t>or rear-impact zone.</t>
  </si>
  <si>
    <t>Note: For scenario 1. and 2. triangulation still applies for all structural relevant members.</t>
  </si>
  <si>
    <t>At least 1 diagonal member has to connect upper and lower side-impact tube members,</t>
  </si>
  <si>
    <t>the same applies for rear-impact members.</t>
  </si>
  <si>
    <t>3. Monocoques:</t>
  </si>
  <si>
    <t xml:space="preserve">No structure higher than 320mm over the lowest chassis point can be added to </t>
  </si>
  <si>
    <t>the side-and rear-impact zone to prove equivalence.</t>
  </si>
  <si>
    <t xml:space="preserve">In comparison to tubular frames, monocoques do not need to extend the side- and </t>
  </si>
  <si>
    <t xml:space="preserve">rear-impact zone beyond the TS components, if the highest point of any TS </t>
  </si>
  <si>
    <t>component is below 320mm measured from the lowest chassis point.</t>
  </si>
  <si>
    <r>
      <t>rule</t>
    </r>
    <r>
      <rPr>
        <b/>
        <sz val="10"/>
        <color rgb="FFFF0000"/>
        <rFont val="Verdana"/>
        <family val="2"/>
      </rPr>
      <t xml:space="preserve"> </t>
    </r>
    <r>
      <rPr>
        <b/>
        <sz val="10"/>
        <rFont val="Verdana"/>
        <family val="2"/>
      </rPr>
      <t>EV 4.4.3 (outboard wheel motors):</t>
    </r>
  </si>
  <si>
    <t>EV5</t>
  </si>
  <si>
    <t>- In TAB Cover Sheet, included 'Accumulator Stack Construction Status', updated several broken links</t>
  </si>
  <si>
    <t>- Guidance notes added for TS Protection Structures (EV4.4), and updated links</t>
  </si>
  <si>
    <t>Segment 7 Mass (kg)</t>
  </si>
  <si>
    <t>Segment 8 Mass (kg)</t>
  </si>
  <si>
    <t>Segment 9 Mass (kg)</t>
  </si>
  <si>
    <t>Segment 10 Mass (kg)</t>
  </si>
  <si>
    <t>Update of first release, within 24hrs</t>
  </si>
  <si>
    <t>- Correction cell C14 &amp; 16 in TAB EV5.5. Acc. Attachments</t>
  </si>
  <si>
    <t>- Added more segments to EV5 Accumulator Container TAB and EV5 Accumulator Stack Construction, on request</t>
  </si>
  <si>
    <t>V1.2</t>
  </si>
  <si>
    <t>Update of second release, within 24 hrs</t>
  </si>
  <si>
    <t>- In TAB T3.17.3 IA AI Plate, update message requirement per steel and aluminum</t>
  </si>
  <si>
    <t>- In TAB T3.14 T3.5 FBH Spt Structure fixed dropdown construction type</t>
  </si>
  <si>
    <t>- Allow changing cells for colours 'Your Material…' in Chassis Pics and Material Data TABs</t>
  </si>
  <si>
    <t>- Allow instead of dropdown 200/400mm for panel support span in EV5.5.4 Alt. Matl-3p Bending, any number</t>
  </si>
  <si>
    <t xml:space="preserve">Using a CAD measure of the cross-section of the MHBS (per definition in T3.10.5), or other  </t>
  </si>
  <si>
    <t>- Fixed reference to old T3.10.8 in Guidance Notes MHBS to correct T3.10.5</t>
  </si>
  <si>
    <t>- Correction, reversed inner and outer skin in reference for TAB Chassis Pics table</t>
  </si>
  <si>
    <t>V2.0</t>
  </si>
  <si>
    <t>- fixed link to external/old V1.0 value in cells S19, R5, R6 of TAB T3.13 T3.5 Ft Bulkhead</t>
  </si>
  <si>
    <t>2022 FS STRUCTURAL EQUIVALENCY SPREADSHEET (SES) V2.0 - COVER SHEET</t>
  </si>
  <si>
    <t>2022 FS STRUCTURAL EQUIVALENCY SPREADSHEET (SES) V2.0 - CHASSIS PICTURES</t>
  </si>
  <si>
    <t>(This is for default for Front Bulkhead initially)</t>
  </si>
  <si>
    <r>
      <t>Figure 2: Load Deflection Curve [</t>
    </r>
    <r>
      <rPr>
        <sz val="10"/>
        <color indexed="10"/>
        <rFont val="Verdana"/>
        <family val="2"/>
      </rPr>
      <t>Your Structure (default is Front Bulkhead)</t>
    </r>
    <r>
      <rPr>
        <sz val="10"/>
        <rFont val="Verdana"/>
        <family val="2"/>
      </rPr>
      <t>]</t>
    </r>
  </si>
  <si>
    <r>
      <t>Figure 1: Test setup [</t>
    </r>
    <r>
      <rPr>
        <sz val="10"/>
        <color indexed="10"/>
        <rFont val="Verdana"/>
        <family val="2"/>
      </rPr>
      <t>Your Structure (default is Front Bulkhead)</t>
    </r>
    <r>
      <rPr>
        <sz val="10"/>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</si>
</sst>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E+00"/>
    <numFmt numFmtId="167" formatCode="0.00000"/>
    <numFmt numFmtId="168" formatCode="0.000000"/>
  </numFmts>
  <fonts count="57">
    <font>
      <sz val="10"/>
      <name val="Arial"/>
    </font>
    <font>
      <sz val="10"/>
      <name val="Arial"/>
      <family val="2"/>
    </font>
    <font>
      <sz val="8"/>
      <name val="Arial"/>
      <family val="2"/>
    </font>
    <font>
      <b/>
      <sz val="10"/>
      <name val="Arial"/>
      <family val="2"/>
    </font>
    <font>
      <sz val="10"/>
      <name val="Arial"/>
      <family val="2"/>
    </font>
    <font>
      <b/>
      <sz val="10"/>
      <color indexed="10"/>
      <name val="Arial"/>
      <family val="2"/>
    </font>
    <font>
      <u/>
      <sz val="10"/>
      <color indexed="12"/>
      <name val="Arial"/>
      <family val="2"/>
    </font>
    <font>
      <b/>
      <sz val="12"/>
      <name val="Arial"/>
      <family val="2"/>
    </font>
    <font>
      <b/>
      <sz val="14"/>
      <name val="Arial"/>
      <family val="2"/>
    </font>
    <font>
      <sz val="10"/>
      <color indexed="12"/>
      <name val="Arial"/>
      <family val="2"/>
    </font>
    <font>
      <sz val="11"/>
      <color indexed="60"/>
      <name val="Calibri"/>
      <family val="2"/>
    </font>
    <font>
      <sz val="10"/>
      <name val="Verdana"/>
      <family val="2"/>
    </font>
    <font>
      <vertAlign val="subscript"/>
      <sz val="10"/>
      <name val="Verdana"/>
      <family val="2"/>
    </font>
    <font>
      <b/>
      <sz val="10"/>
      <name val="Verdana"/>
      <family val="2"/>
    </font>
    <font>
      <vertAlign val="superscript"/>
      <sz val="10"/>
      <name val="Verdana"/>
      <family val="2"/>
    </font>
    <font>
      <sz val="10"/>
      <color indexed="9"/>
      <name val="Verdana"/>
      <family val="2"/>
    </font>
    <font>
      <sz val="10"/>
      <color indexed="9"/>
      <name val="Arial"/>
      <family val="2"/>
    </font>
    <font>
      <sz val="9"/>
      <color indexed="81"/>
      <name val="Tahoma"/>
      <family val="2"/>
    </font>
    <font>
      <b/>
      <sz val="9"/>
      <color indexed="81"/>
      <name val="Tahoma"/>
      <family val="2"/>
    </font>
    <font>
      <vertAlign val="subscript"/>
      <sz val="8"/>
      <name val="Verdana"/>
      <family val="2"/>
    </font>
    <font>
      <sz val="8"/>
      <name val="Arial"/>
      <family val="2"/>
    </font>
    <font>
      <vertAlign val="subscript"/>
      <sz val="10"/>
      <name val="Arial"/>
      <family val="2"/>
    </font>
    <font>
      <b/>
      <sz val="10"/>
      <name val="Arial"/>
      <family val="2"/>
    </font>
    <font>
      <sz val="10"/>
      <name val="Arial"/>
      <family val="2"/>
    </font>
    <font>
      <sz val="10"/>
      <color indexed="8"/>
      <name val="Arial"/>
      <family val="2"/>
    </font>
    <font>
      <sz val="10"/>
      <color indexed="10"/>
      <name val="Arial"/>
      <family val="2"/>
    </font>
    <font>
      <sz val="10"/>
      <name val="Arial"/>
      <family val="2"/>
    </font>
    <font>
      <sz val="8"/>
      <name val="Arial"/>
      <family val="2"/>
    </font>
    <font>
      <u/>
      <sz val="10"/>
      <color indexed="12"/>
      <name val="Arial"/>
      <family val="2"/>
    </font>
    <font>
      <b/>
      <sz val="10"/>
      <name val="Wingdings 2"/>
      <family val="1"/>
      <charset val="2"/>
    </font>
    <font>
      <b/>
      <sz val="10"/>
      <color indexed="10"/>
      <name val="Arial"/>
      <family val="2"/>
    </font>
    <font>
      <b/>
      <sz val="9"/>
      <color indexed="81"/>
      <name val="Segoe UI"/>
      <family val="2"/>
    </font>
    <font>
      <sz val="10"/>
      <color indexed="9"/>
      <name val="Arial"/>
      <family val="2"/>
    </font>
    <font>
      <sz val="10"/>
      <color indexed="9"/>
      <name val="Verdana"/>
      <family val="2"/>
    </font>
    <font>
      <b/>
      <sz val="10"/>
      <color indexed="10"/>
      <name val="Arial"/>
      <family val="2"/>
    </font>
    <font>
      <sz val="10"/>
      <color indexed="10"/>
      <name val="Verdana"/>
      <family val="2"/>
    </font>
    <font>
      <b/>
      <sz val="10"/>
      <color indexed="10"/>
      <name val="Verdana"/>
      <family val="2"/>
    </font>
    <font>
      <sz val="10"/>
      <color indexed="10"/>
      <name val="Arial"/>
      <family val="2"/>
    </font>
    <font>
      <b/>
      <sz val="11"/>
      <name val="Arial"/>
      <family val="2"/>
    </font>
    <font>
      <sz val="9"/>
      <color indexed="81"/>
      <name val="Segoe UI"/>
      <family val="2"/>
    </font>
    <font>
      <sz val="10"/>
      <name val="Arial Unicode MS"/>
      <family val="2"/>
    </font>
    <font>
      <sz val="10"/>
      <color indexed="10"/>
      <name val="Arial"/>
      <family val="2"/>
    </font>
    <font>
      <b/>
      <sz val="10"/>
      <color indexed="10"/>
      <name val="Arial"/>
      <family val="2"/>
    </font>
    <font>
      <b/>
      <sz val="10"/>
      <color indexed="30"/>
      <name val="Arial"/>
      <family val="2"/>
    </font>
    <font>
      <sz val="10"/>
      <color indexed="10"/>
      <name val="Verdana"/>
      <family val="2"/>
    </font>
    <font>
      <sz val="12"/>
      <color indexed="10"/>
      <name val="Arial"/>
      <family val="2"/>
    </font>
    <font>
      <sz val="8"/>
      <name val="Arial"/>
      <family val="2"/>
    </font>
    <font>
      <sz val="26"/>
      <name val="Arial"/>
      <family val="2"/>
    </font>
    <font>
      <sz val="11"/>
      <color theme="1"/>
      <name val="Calibri"/>
      <family val="2"/>
      <scheme val="minor"/>
    </font>
    <font>
      <sz val="10"/>
      <color rgb="FFFF0000"/>
      <name val="Arial"/>
      <family val="2"/>
    </font>
    <font>
      <sz val="14"/>
      <color rgb="FFFF0000"/>
      <name val="Arial"/>
      <family val="2"/>
    </font>
    <font>
      <sz val="14"/>
      <color rgb="FFFF0000"/>
      <name val="Verdana"/>
      <family val="2"/>
    </font>
    <font>
      <sz val="11"/>
      <color theme="9" tint="0.39997558519241921"/>
      <name val="Calibri"/>
      <family val="2"/>
      <scheme val="minor"/>
    </font>
    <font>
      <b/>
      <sz val="11"/>
      <color theme="1"/>
      <name val="Calibri"/>
      <family val="2"/>
      <scheme val="minor"/>
    </font>
    <font>
      <b/>
      <sz val="10"/>
      <color rgb="FFFF0000"/>
      <name val="Verdana"/>
      <family val="2"/>
    </font>
    <font>
      <b/>
      <sz val="10"/>
      <color rgb="FFFF0000"/>
      <name val="Arial"/>
      <family val="2"/>
    </font>
    <font>
      <sz val="10"/>
      <color rgb="FFFF0000"/>
      <name val="Verdana"/>
      <family val="2"/>
    </font>
  </fonts>
  <fills count="23">
    <fill>
      <patternFill patternType="none"/>
    </fill>
    <fill>
      <patternFill patternType="gray125"/>
    </fill>
    <fill>
      <patternFill patternType="solid">
        <fgColor indexed="43"/>
      </patternFill>
    </fill>
    <fill>
      <patternFill patternType="solid">
        <fgColor indexed="13"/>
        <bgColor indexed="64"/>
      </patternFill>
    </fill>
    <fill>
      <patternFill patternType="solid">
        <fgColor indexed="22"/>
        <bgColor indexed="64"/>
      </patternFill>
    </fill>
    <fill>
      <patternFill patternType="lightDown"/>
    </fill>
    <fill>
      <patternFill patternType="solid">
        <fgColor indexed="55"/>
        <bgColor indexed="64"/>
      </patternFill>
    </fill>
    <fill>
      <patternFill patternType="lightUp"/>
    </fill>
    <fill>
      <patternFill patternType="solid">
        <fgColor indexed="9"/>
        <bgColor indexed="64"/>
      </patternFill>
    </fill>
    <fill>
      <patternFill patternType="solid">
        <fgColor indexed="49"/>
        <bgColor indexed="64"/>
      </patternFill>
    </fill>
    <fill>
      <patternFill patternType="solid">
        <fgColor indexed="10"/>
        <bgColor indexed="64"/>
      </patternFill>
    </fill>
    <fill>
      <patternFill patternType="solid">
        <fgColor indexed="8"/>
        <bgColor indexed="64"/>
      </patternFill>
    </fill>
    <fill>
      <patternFill patternType="solid">
        <fgColor indexed="17"/>
        <bgColor indexed="64"/>
      </patternFill>
    </fill>
    <fill>
      <patternFill patternType="solid">
        <fgColor indexed="60"/>
        <bgColor indexed="64"/>
      </patternFill>
    </fill>
    <fill>
      <patternFill patternType="solid">
        <fgColor indexed="40"/>
        <bgColor indexed="64"/>
      </patternFill>
    </fill>
    <fill>
      <patternFill patternType="solid">
        <fgColor indexed="23"/>
        <bgColor indexed="64"/>
      </patternFill>
    </fill>
    <fill>
      <patternFill patternType="solid">
        <fgColor theme="1"/>
        <bgColor indexed="64"/>
      </patternFill>
    </fill>
    <fill>
      <patternFill patternType="solid">
        <fgColor rgb="FF00B050"/>
        <bgColor indexed="64"/>
      </patternFill>
    </fill>
    <fill>
      <patternFill patternType="solid">
        <fgColor theme="9"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6" fillId="0" borderId="0" applyNumberFormat="0" applyFill="0" applyBorder="0" applyAlignment="0" applyProtection="0">
      <alignment vertical="top"/>
      <protection locked="0"/>
    </xf>
    <xf numFmtId="0" fontId="10" fillId="2" borderId="0" applyNumberFormat="0" applyBorder="0" applyAlignment="0" applyProtection="0"/>
    <xf numFmtId="0" fontId="10" fillId="2" borderId="0" applyNumberFormat="0" applyBorder="0" applyAlignment="0" applyProtection="0"/>
    <xf numFmtId="0" fontId="4" fillId="0" borderId="0"/>
    <xf numFmtId="0" fontId="48" fillId="0" borderId="0"/>
    <xf numFmtId="0" fontId="48"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alignment vertical="top"/>
      <protection locked="0"/>
    </xf>
    <xf numFmtId="0" fontId="1" fillId="0" borderId="0"/>
  </cellStyleXfs>
  <cellXfs count="1422">
    <xf numFmtId="0" fontId="0" fillId="0" borderId="0" xfId="0"/>
    <xf numFmtId="0" fontId="0" fillId="0" borderId="0" xfId="0" applyBorder="1"/>
    <xf numFmtId="0" fontId="7" fillId="0" borderId="0" xfId="0" applyFont="1"/>
    <xf numFmtId="0" fontId="4" fillId="3" borderId="1" xfId="0" applyFont="1" applyFill="1" applyBorder="1" applyProtection="1">
      <protection locked="0"/>
    </xf>
    <xf numFmtId="0" fontId="0" fillId="0" borderId="2" xfId="0" applyBorder="1"/>
    <xf numFmtId="0" fontId="3" fillId="0" borderId="0" xfId="0" applyFont="1"/>
    <xf numFmtId="0" fontId="4" fillId="0" borderId="0" xfId="0" applyFont="1"/>
    <xf numFmtId="0" fontId="4" fillId="0" borderId="0" xfId="0" applyFont="1" applyAlignment="1">
      <alignment horizontal="left"/>
    </xf>
    <xf numFmtId="0" fontId="0" fillId="0" borderId="3" xfId="0" applyBorder="1"/>
    <xf numFmtId="0" fontId="0" fillId="0" borderId="3" xfId="0" applyBorder="1" applyAlignment="1">
      <alignment wrapText="1"/>
    </xf>
    <xf numFmtId="0" fontId="0" fillId="0" borderId="0" xfId="0" applyBorder="1" applyAlignment="1">
      <alignment wrapText="1"/>
    </xf>
    <xf numFmtId="0" fontId="0" fillId="0" borderId="4" xfId="0" applyBorder="1" applyAlignment="1">
      <alignment wrapText="1"/>
    </xf>
    <xf numFmtId="0" fontId="11" fillId="0" borderId="0" xfId="0" applyFont="1" applyBorder="1" applyAlignment="1"/>
    <xf numFmtId="0" fontId="11" fillId="0" borderId="3" xfId="0" applyFont="1" applyBorder="1" applyAlignment="1"/>
    <xf numFmtId="0" fontId="11" fillId="0" borderId="3" xfId="0" applyFont="1" applyBorder="1"/>
    <xf numFmtId="0" fontId="11" fillId="0" borderId="0" xfId="0" applyFont="1" applyBorder="1" applyAlignment="1">
      <alignment wrapText="1"/>
    </xf>
    <xf numFmtId="0" fontId="11" fillId="0" borderId="4" xfId="0" applyFont="1" applyBorder="1" applyAlignment="1">
      <alignment wrapText="1"/>
    </xf>
    <xf numFmtId="0" fontId="11" fillId="0" borderId="3" xfId="0" applyFont="1" applyBorder="1" applyAlignment="1">
      <alignment wrapText="1"/>
    </xf>
    <xf numFmtId="0" fontId="11" fillId="0" borderId="3" xfId="0" applyFont="1" applyBorder="1" applyAlignment="1">
      <alignment horizontal="right"/>
    </xf>
    <xf numFmtId="0" fontId="13" fillId="0" borderId="3" xfId="0" applyFont="1" applyBorder="1" applyAlignment="1">
      <alignment horizontal="left"/>
    </xf>
    <xf numFmtId="0" fontId="0" fillId="0" borderId="4" xfId="0" applyBorder="1"/>
    <xf numFmtId="0" fontId="0" fillId="0" borderId="1" xfId="0" applyBorder="1" applyAlignment="1">
      <alignment horizontal="center"/>
    </xf>
    <xf numFmtId="0" fontId="0" fillId="3" borderId="1" xfId="0" applyFill="1" applyBorder="1" applyProtection="1">
      <protection locked="0"/>
    </xf>
    <xf numFmtId="11" fontId="0" fillId="3" borderId="1" xfId="0" applyNumberFormat="1" applyFill="1" applyBorder="1" applyProtection="1">
      <protection locked="0"/>
    </xf>
    <xf numFmtId="0" fontId="0" fillId="3" borderId="5" xfId="0" applyFill="1" applyBorder="1" applyProtection="1">
      <protection locked="0"/>
    </xf>
    <xf numFmtId="0" fontId="0" fillId="3" borderId="2" xfId="0" applyFill="1" applyBorder="1" applyProtection="1">
      <protection locked="0"/>
    </xf>
    <xf numFmtId="0" fontId="0" fillId="3" borderId="6" xfId="0" applyFill="1" applyBorder="1" applyProtection="1">
      <protection locked="0"/>
    </xf>
    <xf numFmtId="0" fontId="0" fillId="3" borderId="3" xfId="0" applyFill="1" applyBorder="1" applyAlignment="1" applyProtection="1">
      <alignment wrapText="1"/>
      <protection locked="0"/>
    </xf>
    <xf numFmtId="0" fontId="0" fillId="3" borderId="0" xfId="0" applyFill="1" applyBorder="1" applyAlignment="1" applyProtection="1">
      <alignment wrapText="1"/>
      <protection locked="0"/>
    </xf>
    <xf numFmtId="0" fontId="0" fillId="3" borderId="4" xfId="0" applyFill="1" applyBorder="1" applyAlignment="1" applyProtection="1">
      <alignment wrapText="1"/>
      <protection locked="0"/>
    </xf>
    <xf numFmtId="0" fontId="0" fillId="3" borderId="3" xfId="0" applyFill="1" applyBorder="1" applyProtection="1">
      <protection locked="0"/>
    </xf>
    <xf numFmtId="0" fontId="0" fillId="3" borderId="0" xfId="0" applyFill="1" applyBorder="1" applyProtection="1">
      <protection locked="0"/>
    </xf>
    <xf numFmtId="0" fontId="0" fillId="3" borderId="4" xfId="0" applyFill="1" applyBorder="1" applyProtection="1">
      <protection locked="0"/>
    </xf>
    <xf numFmtId="0" fontId="11" fillId="3" borderId="0" xfId="0" applyFont="1" applyFill="1" applyBorder="1" applyAlignment="1" applyProtection="1">
      <protection locked="0"/>
    </xf>
    <xf numFmtId="0" fontId="0" fillId="3" borderId="7" xfId="0" applyFill="1" applyBorder="1" applyAlignment="1" applyProtection="1">
      <alignment wrapText="1"/>
      <protection locked="0"/>
    </xf>
    <xf numFmtId="0" fontId="0" fillId="3" borderId="8" xfId="0" applyFill="1" applyBorder="1" applyAlignment="1" applyProtection="1">
      <alignment wrapText="1"/>
      <protection locked="0"/>
    </xf>
    <xf numFmtId="0" fontId="0" fillId="3" borderId="8" xfId="0" applyFill="1" applyBorder="1" applyProtection="1">
      <protection locked="0"/>
    </xf>
    <xf numFmtId="0" fontId="0" fillId="3" borderId="9" xfId="0" applyFill="1" applyBorder="1" applyAlignment="1" applyProtection="1">
      <alignment wrapText="1"/>
      <protection locked="0"/>
    </xf>
    <xf numFmtId="0" fontId="0" fillId="3" borderId="7" xfId="0" applyFill="1" applyBorder="1" applyProtection="1">
      <protection locked="0"/>
    </xf>
    <xf numFmtId="0" fontId="0" fillId="3" borderId="9" xfId="0" applyFill="1" applyBorder="1" applyProtection="1">
      <protection locked="0"/>
    </xf>
    <xf numFmtId="0" fontId="0" fillId="3" borderId="0" xfId="0" applyFill="1" applyProtection="1">
      <protection locked="0"/>
    </xf>
    <xf numFmtId="0" fontId="0" fillId="4" borderId="1" xfId="0" applyFill="1" applyBorder="1" applyProtection="1"/>
    <xf numFmtId="0" fontId="4" fillId="4" borderId="1" xfId="0" applyFont="1" applyFill="1" applyBorder="1" applyProtection="1"/>
    <xf numFmtId="11" fontId="0" fillId="4" borderId="1" xfId="0" applyNumberFormat="1" applyFill="1" applyBorder="1" applyProtection="1"/>
    <xf numFmtId="164" fontId="0" fillId="4" borderId="1" xfId="0" applyNumberFormat="1" applyFill="1" applyBorder="1" applyProtection="1"/>
    <xf numFmtId="0" fontId="0" fillId="3" borderId="3" xfId="0" applyFill="1" applyBorder="1" applyAlignment="1" applyProtection="1">
      <protection locked="0"/>
    </xf>
    <xf numFmtId="0" fontId="0" fillId="3" borderId="0" xfId="0" applyFill="1" applyAlignment="1" applyProtection="1">
      <protection locked="0"/>
    </xf>
    <xf numFmtId="0" fontId="0" fillId="3" borderId="7" xfId="0" applyFill="1" applyBorder="1" applyAlignment="1" applyProtection="1">
      <protection locked="0"/>
    </xf>
    <xf numFmtId="0" fontId="0" fillId="3" borderId="8" xfId="0" applyFill="1" applyBorder="1" applyAlignment="1" applyProtection="1">
      <protection locked="0"/>
    </xf>
    <xf numFmtId="0" fontId="0" fillId="3" borderId="10" xfId="0" applyFill="1" applyBorder="1" applyProtection="1">
      <protection locked="0"/>
    </xf>
    <xf numFmtId="0" fontId="0" fillId="0" borderId="11" xfId="0" applyBorder="1"/>
    <xf numFmtId="164" fontId="0" fillId="0" borderId="1" xfId="0" applyNumberFormat="1" applyBorder="1" applyProtection="1"/>
    <xf numFmtId="0" fontId="7" fillId="0" borderId="0" xfId="0" applyFont="1" applyProtection="1"/>
    <xf numFmtId="0" fontId="0" fillId="0" borderId="0" xfId="0" applyProtection="1"/>
    <xf numFmtId="0" fontId="3" fillId="0" borderId="1" xfId="0" applyFont="1" applyBorder="1" applyProtection="1"/>
    <xf numFmtId="0" fontId="4" fillId="0" borderId="1" xfId="0" applyFont="1" applyBorder="1" applyProtection="1"/>
    <xf numFmtId="0" fontId="0" fillId="0" borderId="1" xfId="0" applyBorder="1" applyProtection="1"/>
    <xf numFmtId="11" fontId="0" fillId="0" borderId="0" xfId="0" applyNumberFormat="1" applyProtection="1"/>
    <xf numFmtId="2" fontId="0" fillId="0" borderId="0" xfId="0" applyNumberFormat="1" applyProtection="1"/>
    <xf numFmtId="164" fontId="0" fillId="0" borderId="1" xfId="0" applyNumberFormat="1" applyBorder="1" applyAlignment="1" applyProtection="1">
      <alignment horizontal="center"/>
    </xf>
    <xf numFmtId="1" fontId="0" fillId="0" borderId="0" xfId="0" applyNumberFormat="1" applyFill="1" applyAlignment="1" applyProtection="1">
      <alignment horizontal="center"/>
    </xf>
    <xf numFmtId="0" fontId="8" fillId="0" borderId="0" xfId="0" applyFont="1" applyProtection="1"/>
    <xf numFmtId="0" fontId="3" fillId="4" borderId="1" xfId="0" applyFont="1" applyFill="1" applyBorder="1" applyProtection="1"/>
    <xf numFmtId="0" fontId="0" fillId="4" borderId="1" xfId="0" applyFill="1" applyBorder="1" applyAlignment="1" applyProtection="1">
      <alignment horizontal="center"/>
    </xf>
    <xf numFmtId="0" fontId="16" fillId="0" borderId="0" xfId="0" applyFont="1" applyProtection="1"/>
    <xf numFmtId="0" fontId="0" fillId="3" borderId="0" xfId="0" applyFill="1" applyBorder="1" applyAlignment="1" applyProtection="1">
      <protection locked="0"/>
    </xf>
    <xf numFmtId="11" fontId="0" fillId="0" borderId="13" xfId="0" applyNumberFormat="1" applyFill="1" applyBorder="1" applyProtection="1"/>
    <xf numFmtId="0" fontId="3" fillId="0" borderId="1" xfId="0" applyFont="1" applyBorder="1" applyAlignment="1" applyProtection="1">
      <alignment wrapText="1"/>
    </xf>
    <xf numFmtId="0" fontId="0" fillId="0" borderId="0" xfId="0" applyAlignment="1" applyProtection="1">
      <alignment wrapText="1"/>
    </xf>
    <xf numFmtId="0" fontId="0" fillId="0" borderId="0" xfId="0" applyFill="1" applyBorder="1" applyProtection="1"/>
    <xf numFmtId="0" fontId="0" fillId="0" borderId="1" xfId="0" applyBorder="1" applyAlignment="1" applyProtection="1">
      <alignment wrapText="1"/>
    </xf>
    <xf numFmtId="0" fontId="3" fillId="0" borderId="0" xfId="0" applyFont="1" applyFill="1" applyBorder="1" applyProtection="1"/>
    <xf numFmtId="164" fontId="0" fillId="3" borderId="1" xfId="0" applyNumberFormat="1" applyFill="1" applyBorder="1" applyProtection="1">
      <protection locked="0"/>
    </xf>
    <xf numFmtId="11" fontId="0" fillId="0" borderId="0" xfId="0" applyNumberFormat="1" applyFill="1" applyBorder="1" applyProtection="1"/>
    <xf numFmtId="0" fontId="0" fillId="0" borderId="3" xfId="0" applyFill="1" applyBorder="1" applyProtection="1"/>
    <xf numFmtId="0" fontId="0" fillId="0" borderId="4" xfId="0" applyBorder="1" applyProtection="1"/>
    <xf numFmtId="11" fontId="0" fillId="0" borderId="4" xfId="0" applyNumberFormat="1" applyFill="1" applyBorder="1" applyProtection="1"/>
    <xf numFmtId="11" fontId="0" fillId="0" borderId="3" xfId="0" applyNumberFormat="1" applyFill="1" applyBorder="1" applyProtection="1"/>
    <xf numFmtId="0" fontId="3" fillId="0" borderId="11" xfId="0" applyFont="1" applyFill="1" applyBorder="1" applyProtection="1"/>
    <xf numFmtId="0" fontId="0" fillId="0" borderId="5" xfId="0" applyBorder="1"/>
    <xf numFmtId="11" fontId="0" fillId="0" borderId="6" xfId="0" applyNumberFormat="1" applyFill="1" applyBorder="1" applyAlignment="1" applyProtection="1">
      <alignment horizontal="center"/>
    </xf>
    <xf numFmtId="11" fontId="0" fillId="0" borderId="14" xfId="0" applyNumberFormat="1" applyFill="1" applyBorder="1" applyAlignment="1" applyProtection="1">
      <alignment horizontal="center"/>
    </xf>
    <xf numFmtId="0" fontId="0" fillId="0" borderId="11" xfId="0" applyFill="1" applyBorder="1" applyProtection="1"/>
    <xf numFmtId="11" fontId="0" fillId="0" borderId="1" xfId="0" applyNumberFormat="1" applyFill="1" applyBorder="1" applyAlignment="1" applyProtection="1">
      <alignment horizontal="center"/>
    </xf>
    <xf numFmtId="0" fontId="4" fillId="0" borderId="11" xfId="0" applyFont="1" applyFill="1" applyBorder="1" applyProtection="1"/>
    <xf numFmtId="1" fontId="0" fillId="4" borderId="11" xfId="0" applyNumberFormat="1" applyFill="1" applyBorder="1" applyProtection="1"/>
    <xf numFmtId="1" fontId="0" fillId="4" borderId="11" xfId="0" applyNumberFormat="1" applyFill="1" applyBorder="1"/>
    <xf numFmtId="0" fontId="15" fillId="0" borderId="3" xfId="0" applyFont="1" applyBorder="1"/>
    <xf numFmtId="0" fontId="0" fillId="0" borderId="0" xfId="0" applyFill="1" applyBorder="1" applyAlignment="1">
      <alignment horizontal="center"/>
    </xf>
    <xf numFmtId="0" fontId="0" fillId="0" borderId="0" xfId="0" applyFill="1"/>
    <xf numFmtId="0" fontId="0" fillId="0" borderId="0" xfId="0" applyFill="1" applyProtection="1"/>
    <xf numFmtId="0" fontId="0" fillId="0" borderId="1" xfId="0" applyFill="1" applyBorder="1" applyProtection="1"/>
    <xf numFmtId="11" fontId="0" fillId="0" borderId="0" xfId="0" applyNumberFormat="1" applyFill="1" applyBorder="1" applyAlignment="1" applyProtection="1">
      <alignment horizontal="center"/>
    </xf>
    <xf numFmtId="0" fontId="4" fillId="0" borderId="0" xfId="0" applyFont="1" applyFill="1" applyBorder="1" applyProtection="1"/>
    <xf numFmtId="1" fontId="0" fillId="0" borderId="0" xfId="0" applyNumberFormat="1" applyFill="1" applyBorder="1" applyProtection="1"/>
    <xf numFmtId="0" fontId="0" fillId="0" borderId="0" xfId="0" applyNumberFormat="1" applyFill="1" applyBorder="1" applyProtection="1"/>
    <xf numFmtId="0" fontId="0" fillId="0" borderId="0" xfId="0" applyFill="1" applyBorder="1" applyAlignment="1" applyProtection="1">
      <alignment horizontal="center"/>
    </xf>
    <xf numFmtId="0" fontId="0" fillId="0" borderId="0" xfId="0" applyBorder="1" applyProtection="1"/>
    <xf numFmtId="0" fontId="3" fillId="0" borderId="0" xfId="0" applyFont="1" applyBorder="1" applyProtection="1"/>
    <xf numFmtId="0" fontId="0" fillId="0" borderId="14" xfId="0" applyBorder="1" applyProtection="1"/>
    <xf numFmtId="0" fontId="0" fillId="4" borderId="11" xfId="0" applyFill="1" applyBorder="1" applyAlignment="1" applyProtection="1">
      <alignment horizontal="right"/>
    </xf>
    <xf numFmtId="0" fontId="0" fillId="0" borderId="13" xfId="0" applyBorder="1" applyProtection="1"/>
    <xf numFmtId="11" fontId="0" fillId="0" borderId="0" xfId="0" applyNumberFormat="1" applyBorder="1" applyProtection="1"/>
    <xf numFmtId="11" fontId="0" fillId="0" borderId="13" xfId="0" applyNumberFormat="1" applyBorder="1" applyProtection="1"/>
    <xf numFmtId="0" fontId="0" fillId="4" borderId="10" xfId="0" applyFill="1" applyBorder="1" applyProtection="1"/>
    <xf numFmtId="0" fontId="0" fillId="0" borderId="15" xfId="0" applyBorder="1" applyProtection="1"/>
    <xf numFmtId="0" fontId="0" fillId="4" borderId="1" xfId="0" applyFill="1" applyBorder="1" applyAlignment="1" applyProtection="1">
      <alignment horizontal="right"/>
    </xf>
    <xf numFmtId="11" fontId="0" fillId="4" borderId="1" xfId="0" applyNumberFormat="1" applyFill="1" applyBorder="1" applyAlignment="1" applyProtection="1">
      <alignment horizontal="right"/>
    </xf>
    <xf numFmtId="164" fontId="0" fillId="0" borderId="0" xfId="0" applyNumberFormat="1" applyBorder="1" applyProtection="1"/>
    <xf numFmtId="0" fontId="0" fillId="3" borderId="11" xfId="0" applyFill="1" applyBorder="1" applyProtection="1">
      <protection locked="0"/>
    </xf>
    <xf numFmtId="0" fontId="3" fillId="0" borderId="10" xfId="0" applyFont="1" applyBorder="1" applyProtection="1"/>
    <xf numFmtId="0" fontId="3" fillId="0" borderId="12" xfId="0" applyFont="1" applyBorder="1" applyAlignment="1" applyProtection="1">
      <alignment wrapText="1"/>
    </xf>
    <xf numFmtId="0" fontId="0" fillId="0" borderId="3" xfId="0" applyBorder="1" applyProtection="1"/>
    <xf numFmtId="0" fontId="0" fillId="0" borderId="11" xfId="0" applyBorder="1" applyProtection="1"/>
    <xf numFmtId="0" fontId="0" fillId="0" borderId="12" xfId="0" applyBorder="1" applyAlignment="1" applyProtection="1">
      <alignment horizontal="right"/>
    </xf>
    <xf numFmtId="0" fontId="0" fillId="0" borderId="7" xfId="0" applyBorder="1" applyProtection="1"/>
    <xf numFmtId="0" fontId="0" fillId="0" borderId="8" xfId="0" applyBorder="1" applyProtection="1"/>
    <xf numFmtId="0" fontId="0" fillId="0" borderId="9" xfId="0" applyBorder="1" applyProtection="1"/>
    <xf numFmtId="164" fontId="0" fillId="0" borderId="13" xfId="0" applyNumberFormat="1" applyBorder="1" applyProtection="1"/>
    <xf numFmtId="0" fontId="3" fillId="0" borderId="0" xfId="0" applyFont="1" applyProtection="1"/>
    <xf numFmtId="0" fontId="3" fillId="0" borderId="10" xfId="0" applyFont="1" applyBorder="1" applyAlignment="1" applyProtection="1">
      <alignment wrapText="1"/>
    </xf>
    <xf numFmtId="0" fontId="0" fillId="0" borderId="10" xfId="0" applyBorder="1" applyAlignment="1" applyProtection="1">
      <alignment horizontal="right"/>
    </xf>
    <xf numFmtId="0" fontId="11" fillId="0" borderId="3" xfId="0" applyFont="1" applyBorder="1" applyProtection="1"/>
    <xf numFmtId="0" fontId="0" fillId="0" borderId="0" xfId="0" applyBorder="1" applyAlignment="1" applyProtection="1">
      <alignment wrapText="1"/>
    </xf>
    <xf numFmtId="0" fontId="0" fillId="0" borderId="4" xfId="0" applyBorder="1" applyAlignment="1" applyProtection="1">
      <alignment wrapText="1"/>
    </xf>
    <xf numFmtId="0" fontId="11" fillId="0" borderId="0" xfId="0" applyFont="1" applyBorder="1" applyProtection="1"/>
    <xf numFmtId="0" fontId="11" fillId="0" borderId="4" xfId="0" applyFont="1" applyBorder="1" applyProtection="1"/>
    <xf numFmtId="0" fontId="11" fillId="0" borderId="3" xfId="0" applyFont="1" applyBorder="1" applyAlignment="1" applyProtection="1">
      <alignment horizontal="left"/>
    </xf>
    <xf numFmtId="0" fontId="11" fillId="0" borderId="0" xfId="0" applyFont="1" applyBorder="1" applyAlignment="1" applyProtection="1">
      <alignment wrapText="1"/>
    </xf>
    <xf numFmtId="0" fontId="11" fillId="0" borderId="4" xfId="0" applyFont="1" applyBorder="1" applyAlignment="1" applyProtection="1">
      <alignment wrapText="1"/>
    </xf>
    <xf numFmtId="0" fontId="11" fillId="0" borderId="0" xfId="0" applyFont="1" applyBorder="1" applyAlignment="1" applyProtection="1"/>
    <xf numFmtId="0" fontId="11" fillId="0" borderId="0" xfId="0" applyFont="1" applyBorder="1" applyAlignment="1" applyProtection="1">
      <alignment horizontal="right"/>
    </xf>
    <xf numFmtId="0" fontId="11" fillId="0" borderId="3" xfId="0" applyFont="1" applyBorder="1" applyAlignment="1" applyProtection="1">
      <alignment wrapText="1"/>
    </xf>
    <xf numFmtId="0" fontId="11" fillId="0" borderId="0" xfId="0" applyFont="1" applyAlignment="1" applyProtection="1">
      <alignment horizontal="right"/>
    </xf>
    <xf numFmtId="0" fontId="11" fillId="0" borderId="0" xfId="0" applyFont="1" applyProtection="1"/>
    <xf numFmtId="0" fontId="11" fillId="0" borderId="3" xfId="0" applyFont="1" applyBorder="1" applyAlignment="1" applyProtection="1"/>
    <xf numFmtId="0" fontId="11" fillId="0" borderId="4" xfId="0" applyFont="1" applyBorder="1" applyAlignment="1" applyProtection="1">
      <alignment horizontal="right"/>
    </xf>
    <xf numFmtId="0" fontId="11" fillId="0" borderId="3" xfId="0" applyFont="1" applyBorder="1" applyAlignment="1" applyProtection="1">
      <alignment horizontal="right"/>
    </xf>
    <xf numFmtId="0" fontId="11" fillId="0" borderId="0" xfId="0" applyFont="1" applyBorder="1" applyAlignment="1" applyProtection="1">
      <alignment horizontal="center"/>
    </xf>
    <xf numFmtId="0" fontId="13" fillId="0" borderId="3" xfId="0" applyFont="1" applyBorder="1" applyAlignment="1" applyProtection="1">
      <alignment horizontal="right"/>
    </xf>
    <xf numFmtId="0" fontId="11" fillId="0" borderId="7" xfId="0" applyFont="1" applyBorder="1" applyAlignment="1" applyProtection="1">
      <alignment wrapText="1"/>
    </xf>
    <xf numFmtId="0" fontId="2" fillId="0" borderId="8" xfId="0" applyFont="1" applyBorder="1" applyAlignment="1" applyProtection="1">
      <alignment horizontal="right"/>
    </xf>
    <xf numFmtId="0" fontId="11" fillId="0" borderId="8" xfId="0" applyFont="1" applyBorder="1" applyAlignment="1" applyProtection="1"/>
    <xf numFmtId="0" fontId="11" fillId="0" borderId="8" xfId="0" applyFont="1" applyBorder="1" applyAlignment="1" applyProtection="1">
      <alignment wrapText="1"/>
    </xf>
    <xf numFmtId="0" fontId="11" fillId="0" borderId="9" xfId="0" applyFont="1" applyBorder="1" applyAlignment="1" applyProtection="1">
      <alignment wrapText="1"/>
    </xf>
    <xf numFmtId="0" fontId="11" fillId="0" borderId="7" xfId="0" applyFont="1" applyBorder="1" applyProtection="1"/>
    <xf numFmtId="0" fontId="11" fillId="0" borderId="8" xfId="0" applyFont="1" applyBorder="1" applyProtection="1"/>
    <xf numFmtId="0" fontId="11" fillId="0" borderId="9" xfId="0" applyFont="1" applyBorder="1" applyProtection="1"/>
    <xf numFmtId="0" fontId="0" fillId="0" borderId="3" xfId="0" applyBorder="1" applyAlignment="1" applyProtection="1">
      <alignment wrapText="1"/>
    </xf>
    <xf numFmtId="0" fontId="11" fillId="0" borderId="0" xfId="0" applyFont="1" applyFill="1" applyBorder="1" applyAlignment="1" applyProtection="1">
      <alignment horizontal="center"/>
    </xf>
    <xf numFmtId="0" fontId="11" fillId="0" borderId="2" xfId="0" applyFont="1" applyFill="1" applyBorder="1" applyAlignment="1" applyProtection="1">
      <alignment horizontal="center"/>
    </xf>
    <xf numFmtId="1" fontId="0" fillId="3" borderId="11" xfId="0" applyNumberFormat="1" applyFill="1" applyBorder="1" applyProtection="1">
      <protection locked="0"/>
    </xf>
    <xf numFmtId="1" fontId="0" fillId="3" borderId="5" xfId="0" applyNumberFormat="1" applyFill="1" applyBorder="1" applyProtection="1">
      <protection locked="0"/>
    </xf>
    <xf numFmtId="0" fontId="0" fillId="3" borderId="11" xfId="0" applyNumberFormat="1" applyFill="1" applyBorder="1" applyProtection="1">
      <protection locked="0"/>
    </xf>
    <xf numFmtId="1" fontId="0" fillId="3" borderId="14" xfId="0" applyNumberFormat="1" applyFill="1" applyBorder="1" applyProtection="1">
      <protection locked="0"/>
    </xf>
    <xf numFmtId="0" fontId="0" fillId="3" borderId="1" xfId="0" applyNumberFormat="1" applyFill="1" applyBorder="1" applyProtection="1">
      <protection locked="0"/>
    </xf>
    <xf numFmtId="1" fontId="0" fillId="3" borderId="1" xfId="0" applyNumberFormat="1" applyFill="1" applyBorder="1" applyProtection="1">
      <protection locked="0"/>
    </xf>
    <xf numFmtId="0" fontId="0" fillId="3" borderId="1" xfId="0" applyFill="1" applyBorder="1" applyAlignment="1" applyProtection="1">
      <alignment horizontal="center"/>
      <protection locked="0"/>
    </xf>
    <xf numFmtId="0" fontId="0" fillId="0" borderId="0" xfId="0" applyProtection="1">
      <protection locked="0"/>
    </xf>
    <xf numFmtId="164" fontId="0" fillId="3" borderId="5" xfId="0" applyNumberFormat="1" applyFill="1" applyBorder="1" applyProtection="1">
      <protection locked="0"/>
    </xf>
    <xf numFmtId="164" fontId="0" fillId="3" borderId="14" xfId="0" applyNumberFormat="1" applyFill="1" applyBorder="1" applyProtection="1">
      <protection locked="0"/>
    </xf>
    <xf numFmtId="0" fontId="0" fillId="3" borderId="2"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3" xfId="0" applyFill="1" applyBorder="1" applyAlignment="1" applyProtection="1">
      <alignment vertical="top" wrapText="1"/>
      <protection locked="0"/>
    </xf>
    <xf numFmtId="0" fontId="0" fillId="3" borderId="0" xfId="0" applyFill="1" applyBorder="1" applyAlignment="1" applyProtection="1">
      <alignment vertical="top" wrapText="1"/>
      <protection locked="0"/>
    </xf>
    <xf numFmtId="0" fontId="0" fillId="3" borderId="4"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9" xfId="0" applyFill="1" applyBorder="1" applyAlignment="1" applyProtection="1">
      <alignment vertical="top" wrapText="1"/>
      <protection locked="0"/>
    </xf>
    <xf numFmtId="0" fontId="16" fillId="0" borderId="5" xfId="0" applyFont="1" applyBorder="1" applyAlignment="1" applyProtection="1">
      <alignment horizontal="center"/>
    </xf>
    <xf numFmtId="0" fontId="16" fillId="0" borderId="2" xfId="0" applyFont="1" applyBorder="1" applyAlignment="1" applyProtection="1">
      <alignment horizontal="center"/>
    </xf>
    <xf numFmtId="0" fontId="16" fillId="0" borderId="3" xfId="0" applyFont="1" applyBorder="1" applyAlignment="1" applyProtection="1">
      <alignment horizontal="center"/>
    </xf>
    <xf numFmtId="0" fontId="16" fillId="0" borderId="0" xfId="0" applyFont="1" applyBorder="1" applyAlignment="1" applyProtection="1">
      <alignment horizontal="center"/>
    </xf>
    <xf numFmtId="0" fontId="16" fillId="0" borderId="4" xfId="0" applyFont="1" applyBorder="1" applyAlignment="1" applyProtection="1">
      <alignment horizontal="center"/>
    </xf>
    <xf numFmtId="0" fontId="4" fillId="3" borderId="0" xfId="0" applyFont="1" applyFill="1" applyBorder="1" applyAlignment="1" applyProtection="1">
      <alignment vertical="top" wrapText="1"/>
      <protection locked="0"/>
    </xf>
    <xf numFmtId="0" fontId="0" fillId="0" borderId="0" xfId="0" applyFill="1" applyProtection="1">
      <protection locked="0"/>
    </xf>
    <xf numFmtId="11" fontId="0" fillId="0" borderId="0" xfId="0" applyNumberFormat="1" applyFill="1" applyProtection="1">
      <protection locked="0"/>
    </xf>
    <xf numFmtId="0" fontId="3" fillId="0" borderId="0" xfId="0" applyFont="1" applyFill="1" applyProtection="1">
      <protection locked="0"/>
    </xf>
    <xf numFmtId="0" fontId="4" fillId="0" borderId="0" xfId="0" applyFont="1" applyProtection="1"/>
    <xf numFmtId="0" fontId="11" fillId="0" borderId="8" xfId="0" applyFont="1" applyBorder="1" applyAlignment="1">
      <alignment wrapText="1"/>
    </xf>
    <xf numFmtId="0" fontId="11" fillId="0" borderId="9" xfId="0" applyFont="1" applyBorder="1" applyAlignment="1">
      <alignment wrapText="1"/>
    </xf>
    <xf numFmtId="0" fontId="4" fillId="0" borderId="0" xfId="0" applyFont="1" applyBorder="1" applyProtection="1"/>
    <xf numFmtId="0" fontId="7" fillId="0" borderId="0" xfId="4" applyFont="1" applyProtection="1"/>
    <xf numFmtId="0" fontId="4" fillId="0" borderId="0" xfId="4" applyProtection="1"/>
    <xf numFmtId="0" fontId="4" fillId="0" borderId="0" xfId="4" applyBorder="1" applyProtection="1"/>
    <xf numFmtId="0" fontId="3" fillId="0" borderId="1" xfId="4" applyFont="1" applyBorder="1" applyProtection="1"/>
    <xf numFmtId="0" fontId="3" fillId="0" borderId="0" xfId="4" applyFont="1" applyBorder="1" applyProtection="1"/>
    <xf numFmtId="0" fontId="3" fillId="0" borderId="10" xfId="4" applyFont="1" applyBorder="1" applyProtection="1"/>
    <xf numFmtId="0" fontId="4" fillId="0" borderId="13" xfId="4" applyBorder="1" applyProtection="1"/>
    <xf numFmtId="0" fontId="4" fillId="0" borderId="1" xfId="4" applyBorder="1" applyProtection="1"/>
    <xf numFmtId="11" fontId="4" fillId="0" borderId="0" xfId="4" applyNumberFormat="1" applyProtection="1"/>
    <xf numFmtId="0" fontId="4" fillId="0" borderId="1" xfId="4" applyFill="1" applyBorder="1" applyProtection="1"/>
    <xf numFmtId="0" fontId="4" fillId="0" borderId="0" xfId="4" applyNumberFormat="1" applyProtection="1"/>
    <xf numFmtId="2" fontId="4" fillId="0" borderId="0" xfId="4" applyNumberFormat="1" applyProtection="1"/>
    <xf numFmtId="164" fontId="4" fillId="4" borderId="1" xfId="0" applyNumberFormat="1" applyFont="1" applyFill="1" applyBorder="1" applyProtection="1"/>
    <xf numFmtId="11" fontId="32" fillId="0" borderId="0" xfId="0" applyNumberFormat="1" applyFont="1" applyProtection="1"/>
    <xf numFmtId="0" fontId="32" fillId="0" borderId="0" xfId="0" applyFont="1" applyBorder="1" applyProtection="1"/>
    <xf numFmtId="0" fontId="0" fillId="3" borderId="13" xfId="0" applyFill="1" applyBorder="1" applyProtection="1">
      <protection locked="0"/>
    </xf>
    <xf numFmtId="0" fontId="3" fillId="0" borderId="1" xfId="0" applyFont="1" applyFill="1" applyBorder="1" applyAlignment="1" applyProtection="1">
      <alignment horizontal="center"/>
    </xf>
    <xf numFmtId="0" fontId="3" fillId="0" borderId="1" xfId="0" applyFont="1" applyFill="1" applyBorder="1" applyProtection="1"/>
    <xf numFmtId="0" fontId="0" fillId="0" borderId="8" xfId="0" applyFill="1" applyBorder="1" applyProtection="1"/>
    <xf numFmtId="0" fontId="4" fillId="3" borderId="13" xfId="0" applyFont="1" applyFill="1" applyBorder="1" applyProtection="1">
      <protection locked="0"/>
    </xf>
    <xf numFmtId="164" fontId="4" fillId="4" borderId="1" xfId="0" applyNumberFormat="1" applyFont="1" applyFill="1" applyBorder="1" applyAlignment="1" applyProtection="1">
      <alignment horizontal="right"/>
    </xf>
    <xf numFmtId="0" fontId="0" fillId="0" borderId="0" xfId="0" applyFill="1" applyAlignment="1" applyProtection="1">
      <alignment wrapText="1"/>
      <protection locked="0"/>
    </xf>
    <xf numFmtId="11" fontId="0" fillId="0" borderId="0" xfId="0" applyNumberFormat="1" applyFill="1" applyAlignment="1" applyProtection="1">
      <alignment wrapText="1"/>
      <protection locked="0"/>
    </xf>
    <xf numFmtId="2" fontId="0" fillId="0" borderId="0" xfId="0" applyNumberFormat="1" applyFill="1" applyProtection="1">
      <protection locked="0"/>
    </xf>
    <xf numFmtId="0" fontId="3" fillId="0" borderId="5" xfId="0" applyFont="1" applyFill="1" applyBorder="1" applyAlignment="1" applyProtection="1"/>
    <xf numFmtId="0" fontId="0" fillId="0" borderId="2" xfId="0" applyFill="1" applyBorder="1" applyAlignment="1" applyProtection="1"/>
    <xf numFmtId="0" fontId="0" fillId="0" borderId="6" xfId="0" applyFill="1" applyBorder="1" applyAlignment="1" applyProtection="1"/>
    <xf numFmtId="0" fontId="4" fillId="0" borderId="3" xfId="0" applyFont="1" applyFill="1" applyBorder="1" applyAlignment="1" applyProtection="1"/>
    <xf numFmtId="0" fontId="0" fillId="0" borderId="0" xfId="0" applyFill="1" applyBorder="1" applyAlignment="1" applyProtection="1"/>
    <xf numFmtId="0" fontId="0" fillId="0" borderId="4" xfId="0" applyFill="1" applyBorder="1" applyAlignment="1" applyProtection="1"/>
    <xf numFmtId="0" fontId="4" fillId="0" borderId="7" xfId="0" applyFont="1" applyFill="1" applyBorder="1" applyAlignment="1" applyProtection="1"/>
    <xf numFmtId="0" fontId="0" fillId="0" borderId="8" xfId="0" applyFill="1" applyBorder="1" applyAlignment="1" applyProtection="1"/>
    <xf numFmtId="0" fontId="0" fillId="0" borderId="9" xfId="0" applyFill="1" applyBorder="1" applyAlignment="1" applyProtection="1"/>
    <xf numFmtId="0" fontId="0" fillId="0" borderId="5" xfId="0" applyBorder="1" applyProtection="1"/>
    <xf numFmtId="0" fontId="4" fillId="0" borderId="0" xfId="0" applyFont="1" applyAlignment="1" applyProtection="1">
      <alignment horizontal="right"/>
    </xf>
    <xf numFmtId="0" fontId="0" fillId="6" borderId="10" xfId="0" applyFill="1" applyBorder="1" applyProtection="1"/>
    <xf numFmtId="0" fontId="4" fillId="0" borderId="5" xfId="0" applyFont="1" applyFill="1" applyBorder="1" applyAlignment="1" applyProtection="1">
      <alignment vertical="top"/>
    </xf>
    <xf numFmtId="0" fontId="0" fillId="0" borderId="2" xfId="0" applyFill="1" applyBorder="1" applyAlignment="1" applyProtection="1">
      <alignment vertical="top" wrapText="1"/>
    </xf>
    <xf numFmtId="0" fontId="4" fillId="0" borderId="3" xfId="0" applyFont="1" applyFill="1" applyBorder="1" applyAlignment="1" applyProtection="1">
      <alignment vertical="top"/>
    </xf>
    <xf numFmtId="0" fontId="0" fillId="0" borderId="0" xfId="0" applyFill="1" applyBorder="1" applyAlignment="1" applyProtection="1">
      <alignment vertical="top" wrapText="1"/>
    </xf>
    <xf numFmtId="0" fontId="4" fillId="0" borderId="7" xfId="0" applyFont="1" applyFill="1" applyBorder="1" applyAlignment="1" applyProtection="1">
      <alignment vertical="top"/>
    </xf>
    <xf numFmtId="0" fontId="0" fillId="0" borderId="8" xfId="0" applyFill="1" applyBorder="1" applyAlignment="1" applyProtection="1">
      <alignment vertical="top" wrapText="1"/>
    </xf>
    <xf numFmtId="0" fontId="0" fillId="0" borderId="6" xfId="0" applyFill="1" applyBorder="1" applyAlignment="1" applyProtection="1">
      <alignment vertical="top" wrapText="1"/>
    </xf>
    <xf numFmtId="0" fontId="0" fillId="0" borderId="4" xfId="0" applyFill="1" applyBorder="1" applyAlignment="1" applyProtection="1">
      <alignment vertical="top" wrapText="1"/>
    </xf>
    <xf numFmtId="0" fontId="0" fillId="0" borderId="0" xfId="0" applyAlignment="1" applyProtection="1">
      <alignment horizontal="right"/>
    </xf>
    <xf numFmtId="165" fontId="0" fillId="0" borderId="0" xfId="0" applyNumberFormat="1" applyProtection="1"/>
    <xf numFmtId="0" fontId="0" fillId="0" borderId="6" xfId="0" applyBorder="1" applyProtection="1"/>
    <xf numFmtId="0" fontId="0" fillId="0" borderId="2" xfId="0" applyBorder="1" applyProtection="1"/>
    <xf numFmtId="0" fontId="3" fillId="0" borderId="0" xfId="0" applyFont="1" applyAlignment="1" applyProtection="1">
      <alignment horizontal="center"/>
    </xf>
    <xf numFmtId="0" fontId="0" fillId="0" borderId="0" xfId="0" applyAlignment="1">
      <alignment horizontal="left" wrapText="1"/>
    </xf>
    <xf numFmtId="0" fontId="4" fillId="3" borderId="0" xfId="0" applyFont="1" applyFill="1" applyBorder="1" applyAlignment="1" applyProtection="1">
      <protection locked="0"/>
    </xf>
    <xf numFmtId="0" fontId="4" fillId="3" borderId="3" xfId="0" applyFont="1" applyFill="1" applyBorder="1" applyProtection="1">
      <protection locked="0"/>
    </xf>
    <xf numFmtId="0" fontId="4" fillId="0" borderId="8" xfId="0" applyFont="1" applyBorder="1" applyAlignment="1" applyProtection="1"/>
    <xf numFmtId="0" fontId="4" fillId="0" borderId="1" xfId="0" applyFont="1" applyFill="1" applyBorder="1" applyProtection="1"/>
    <xf numFmtId="2" fontId="0" fillId="4" borderId="1" xfId="0" applyNumberFormat="1" applyFill="1" applyBorder="1" applyProtection="1"/>
    <xf numFmtId="11" fontId="0" fillId="6" borderId="1" xfId="0" applyNumberFormat="1" applyFill="1" applyBorder="1" applyProtection="1"/>
    <xf numFmtId="49" fontId="4" fillId="3" borderId="0" xfId="0" applyNumberFormat="1" applyFont="1" applyFill="1" applyBorder="1" applyAlignment="1" applyProtection="1">
      <protection locked="0"/>
    </xf>
    <xf numFmtId="0" fontId="4" fillId="3" borderId="0" xfId="0" applyFont="1" applyFill="1" applyBorder="1" applyProtection="1">
      <protection locked="0"/>
    </xf>
    <xf numFmtId="0" fontId="6" fillId="0" borderId="0" xfId="1" applyFill="1" applyBorder="1" applyAlignment="1" applyProtection="1"/>
    <xf numFmtId="0" fontId="0" fillId="0" borderId="3" xfId="0" applyFill="1" applyBorder="1" applyAlignment="1" applyProtection="1">
      <protection locked="0"/>
    </xf>
    <xf numFmtId="0" fontId="0" fillId="0" borderId="0" xfId="0" applyFill="1" applyBorder="1" applyAlignment="1" applyProtection="1">
      <protection locked="0"/>
    </xf>
    <xf numFmtId="0" fontId="0" fillId="0" borderId="4" xfId="0" applyFill="1" applyBorder="1" applyAlignment="1" applyProtection="1">
      <protection locked="0"/>
    </xf>
    <xf numFmtId="0" fontId="0" fillId="0" borderId="7" xfId="0" applyFill="1" applyBorder="1" applyAlignment="1" applyProtection="1">
      <protection locked="0"/>
    </xf>
    <xf numFmtId="0" fontId="0" fillId="0" borderId="8" xfId="0" applyFill="1" applyBorder="1" applyAlignment="1" applyProtection="1">
      <protection locked="0"/>
    </xf>
    <xf numFmtId="0" fontId="0" fillId="0" borderId="9" xfId="0" applyFill="1" applyBorder="1" applyAlignment="1" applyProtection="1">
      <protection locked="0"/>
    </xf>
    <xf numFmtId="0" fontId="0" fillId="0" borderId="5" xfId="0" applyFill="1" applyBorder="1" applyProtection="1">
      <protection locked="0"/>
    </xf>
    <xf numFmtId="0" fontId="0" fillId="0" borderId="2" xfId="0" applyFill="1" applyBorder="1" applyProtection="1">
      <protection locked="0"/>
    </xf>
    <xf numFmtId="0" fontId="0" fillId="0" borderId="6" xfId="0" applyFill="1" applyBorder="1" applyProtection="1">
      <protection locked="0"/>
    </xf>
    <xf numFmtId="0" fontId="11" fillId="0" borderId="3" xfId="0" applyFont="1" applyBorder="1" applyAlignment="1" applyProtection="1">
      <alignment horizontal="right" wrapText="1"/>
    </xf>
    <xf numFmtId="0" fontId="11" fillId="0" borderId="0" xfId="0" applyFont="1" applyBorder="1" applyAlignment="1" applyProtection="1">
      <alignment horizontal="right" wrapText="1"/>
    </xf>
    <xf numFmtId="0" fontId="11" fillId="0" borderId="0" xfId="0" applyFont="1"/>
    <xf numFmtId="0" fontId="11" fillId="0" borderId="0" xfId="0" applyFont="1" applyFill="1" applyBorder="1" applyAlignment="1" applyProtection="1">
      <protection locked="0"/>
    </xf>
    <xf numFmtId="0" fontId="4" fillId="0" borderId="0" xfId="0" applyFont="1" applyBorder="1" applyAlignment="1" applyProtection="1">
      <alignment horizontal="right"/>
    </xf>
    <xf numFmtId="0" fontId="0" fillId="6" borderId="1" xfId="0" applyFill="1" applyBorder="1" applyAlignment="1" applyProtection="1">
      <alignment horizontal="center"/>
    </xf>
    <xf numFmtId="0" fontId="0" fillId="6" borderId="1" xfId="0" applyFill="1" applyBorder="1" applyProtection="1"/>
    <xf numFmtId="166" fontId="0" fillId="6" borderId="1" xfId="0" applyNumberFormat="1" applyFill="1" applyBorder="1" applyProtection="1"/>
    <xf numFmtId="0" fontId="0" fillId="0" borderId="0" xfId="0" applyAlignment="1" applyProtection="1"/>
    <xf numFmtId="0" fontId="0" fillId="0" borderId="1" xfId="0" applyFont="1" applyFill="1" applyBorder="1" applyProtection="1"/>
    <xf numFmtId="0" fontId="4" fillId="6" borderId="1" xfId="0" applyFont="1" applyFill="1" applyBorder="1" applyProtection="1"/>
    <xf numFmtId="11" fontId="4" fillId="6" borderId="1" xfId="0" applyNumberFormat="1" applyFont="1" applyFill="1" applyBorder="1" applyAlignment="1" applyProtection="1">
      <alignment horizontal="center"/>
    </xf>
    <xf numFmtId="11" fontId="0" fillId="4" borderId="11" xfId="0" applyNumberFormat="1" applyFill="1" applyBorder="1" applyProtection="1"/>
    <xf numFmtId="164" fontId="0" fillId="0" borderId="1" xfId="0" applyNumberFormat="1" applyBorder="1" applyAlignment="1" applyProtection="1">
      <alignment horizontal="right"/>
    </xf>
    <xf numFmtId="0" fontId="6" fillId="0" borderId="0" xfId="1" applyAlignment="1" applyProtection="1"/>
    <xf numFmtId="0" fontId="11" fillId="0" borderId="0" xfId="0" applyFont="1" applyFill="1" applyBorder="1" applyAlignment="1" applyProtection="1">
      <alignment horizontal="center" wrapText="1"/>
      <protection locked="0"/>
    </xf>
    <xf numFmtId="0" fontId="11" fillId="0" borderId="0" xfId="0" applyFont="1" applyFill="1" applyBorder="1" applyAlignment="1" applyProtection="1">
      <alignment horizontal="right" wrapText="1"/>
    </xf>
    <xf numFmtId="0" fontId="11" fillId="0" borderId="0" xfId="0" applyFont="1" applyFill="1" applyBorder="1" applyProtection="1"/>
    <xf numFmtId="0" fontId="11" fillId="0" borderId="0" xfId="0" applyFont="1" applyFill="1" applyBorder="1" applyAlignment="1" applyProtection="1">
      <alignment horizontal="right"/>
    </xf>
    <xf numFmtId="0" fontId="3" fillId="0" borderId="0" xfId="0" applyFont="1" applyFill="1" applyBorder="1" applyAlignment="1" applyProtection="1">
      <alignment horizontal="center"/>
    </xf>
    <xf numFmtId="0" fontId="11" fillId="0" borderId="0" xfId="0" applyFont="1" applyFill="1" applyBorder="1" applyAlignment="1" applyProtection="1">
      <alignment wrapText="1"/>
    </xf>
    <xf numFmtId="0" fontId="11" fillId="0" borderId="4" xfId="0" applyFont="1" applyFill="1" applyBorder="1" applyAlignment="1" applyProtection="1">
      <alignment wrapText="1"/>
    </xf>
    <xf numFmtId="0" fontId="11" fillId="0" borderId="3" xfId="0" applyFont="1" applyFill="1" applyBorder="1" applyAlignment="1" applyProtection="1">
      <alignment horizontal="right" wrapText="1"/>
    </xf>
    <xf numFmtId="0" fontId="11" fillId="0" borderId="3" xfId="0" applyFont="1" applyFill="1" applyBorder="1" applyAlignment="1" applyProtection="1">
      <alignment horizontal="left"/>
    </xf>
    <xf numFmtId="0" fontId="13" fillId="3" borderId="3" xfId="0" applyFont="1" applyFill="1" applyBorder="1" applyProtection="1">
      <protection locked="0"/>
    </xf>
    <xf numFmtId="0" fontId="0" fillId="3" borderId="4" xfId="0" applyFill="1" applyBorder="1" applyAlignment="1" applyProtection="1">
      <protection locked="0"/>
    </xf>
    <xf numFmtId="0" fontId="0" fillId="3" borderId="9" xfId="0" applyFill="1" applyBorder="1" applyAlignment="1" applyProtection="1">
      <protection locked="0"/>
    </xf>
    <xf numFmtId="0" fontId="0" fillId="3" borderId="5" xfId="0" applyFill="1" applyBorder="1" applyAlignment="1" applyProtection="1">
      <protection locked="0"/>
    </xf>
    <xf numFmtId="0" fontId="0" fillId="3" borderId="2" xfId="0" applyFill="1" applyBorder="1" applyAlignment="1" applyProtection="1">
      <protection locked="0"/>
    </xf>
    <xf numFmtId="0" fontId="0" fillId="3" borderId="6" xfId="0" applyFill="1" applyBorder="1" applyAlignment="1" applyProtection="1">
      <protection locked="0"/>
    </xf>
    <xf numFmtId="0" fontId="32" fillId="0" borderId="3" xfId="0" applyFont="1" applyBorder="1"/>
    <xf numFmtId="164" fontId="0" fillId="0" borderId="3" xfId="0" applyNumberFormat="1" applyFill="1" applyBorder="1" applyProtection="1"/>
    <xf numFmtId="0" fontId="0" fillId="0" borderId="3" xfId="0" applyNumberFormat="1" applyFill="1" applyBorder="1" applyProtection="1"/>
    <xf numFmtId="1" fontId="0" fillId="0" borderId="3" xfId="0" applyNumberFormat="1" applyFill="1" applyBorder="1" applyProtection="1"/>
    <xf numFmtId="1" fontId="0" fillId="6" borderId="11" xfId="0" applyNumberFormat="1" applyFill="1" applyBorder="1" applyProtection="1"/>
    <xf numFmtId="164" fontId="0" fillId="6" borderId="11" xfId="0" applyNumberFormat="1" applyFill="1" applyBorder="1" applyProtection="1"/>
    <xf numFmtId="0" fontId="0" fillId="3" borderId="3" xfId="0" applyFill="1" applyBorder="1" applyAlignment="1" applyProtection="1">
      <alignment vertical="top"/>
      <protection locked="0"/>
    </xf>
    <xf numFmtId="0" fontId="0" fillId="3" borderId="0" xfId="0" applyFill="1" applyBorder="1" applyAlignment="1" applyProtection="1">
      <alignment vertical="top"/>
      <protection locked="0"/>
    </xf>
    <xf numFmtId="0" fontId="0" fillId="3" borderId="4" xfId="0" applyFill="1" applyBorder="1" applyAlignment="1" applyProtection="1">
      <alignment vertical="top"/>
      <protection locked="0"/>
    </xf>
    <xf numFmtId="11" fontId="4" fillId="4" borderId="1" xfId="0" applyNumberFormat="1" applyFont="1" applyFill="1" applyBorder="1" applyAlignment="1" applyProtection="1">
      <alignment horizontal="center"/>
    </xf>
    <xf numFmtId="11" fontId="0" fillId="4" borderId="1" xfId="0" applyNumberFormat="1" applyFill="1" applyBorder="1" applyAlignment="1" applyProtection="1">
      <alignment horizontal="center"/>
    </xf>
    <xf numFmtId="0" fontId="0" fillId="0" borderId="0" xfId="0" applyFill="1" applyBorder="1" applyAlignment="1" applyProtection="1">
      <alignment vertical="top"/>
    </xf>
    <xf numFmtId="0" fontId="0" fillId="0" borderId="3" xfId="0" applyFill="1" applyBorder="1" applyAlignment="1" applyProtection="1">
      <alignment vertical="top"/>
    </xf>
    <xf numFmtId="0" fontId="0" fillId="0" borderId="0" xfId="0" applyFill="1" applyBorder="1" applyAlignment="1" applyProtection="1">
      <alignment horizontal="center" vertical="top"/>
    </xf>
    <xf numFmtId="0" fontId="4" fillId="0" borderId="0" xfId="0" applyFont="1" applyFill="1" applyBorder="1" applyAlignment="1" applyProtection="1">
      <alignment vertical="top"/>
    </xf>
    <xf numFmtId="0" fontId="0" fillId="0" borderId="4" xfId="0" applyFill="1" applyBorder="1" applyAlignment="1" applyProtection="1">
      <alignment vertical="top"/>
    </xf>
    <xf numFmtId="0" fontId="4" fillId="0" borderId="0" xfId="0" applyFont="1" applyFill="1" applyBorder="1" applyAlignment="1" applyProtection="1">
      <alignment horizontal="left" vertical="top"/>
    </xf>
    <xf numFmtId="0" fontId="0" fillId="0" borderId="8" xfId="0" applyFill="1" applyBorder="1" applyAlignment="1" applyProtection="1">
      <alignment vertical="top"/>
    </xf>
    <xf numFmtId="0" fontId="0" fillId="0" borderId="9" xfId="0" applyFill="1" applyBorder="1" applyAlignment="1" applyProtection="1">
      <alignment vertical="top"/>
    </xf>
    <xf numFmtId="2" fontId="0" fillId="0" borderId="1" xfId="0" applyNumberFormat="1" applyBorder="1" applyAlignment="1" applyProtection="1">
      <alignment horizontal="center"/>
    </xf>
    <xf numFmtId="0" fontId="0" fillId="6" borderId="1" xfId="0" applyFill="1" applyBorder="1" applyAlignment="1" applyProtection="1">
      <alignment horizontal="right"/>
    </xf>
    <xf numFmtId="11" fontId="33" fillId="0" borderId="0" xfId="0" applyNumberFormat="1" applyFont="1" applyBorder="1" applyProtection="1"/>
    <xf numFmtId="0" fontId="4" fillId="0" borderId="0" xfId="4"/>
    <xf numFmtId="0" fontId="4" fillId="3" borderId="3" xfId="4" applyFill="1" applyBorder="1" applyAlignment="1" applyProtection="1">
      <alignment wrapText="1"/>
      <protection locked="0"/>
    </xf>
    <xf numFmtId="0" fontId="4" fillId="3" borderId="0" xfId="4" applyFill="1" applyBorder="1" applyAlignment="1" applyProtection="1">
      <alignment wrapText="1"/>
      <protection locked="0"/>
    </xf>
    <xf numFmtId="0" fontId="4" fillId="3" borderId="4" xfId="4" applyFill="1" applyBorder="1" applyAlignment="1" applyProtection="1">
      <alignment wrapText="1"/>
      <protection locked="0"/>
    </xf>
    <xf numFmtId="0" fontId="4" fillId="3" borderId="0" xfId="4" applyFill="1" applyBorder="1" applyProtection="1">
      <protection locked="0"/>
    </xf>
    <xf numFmtId="0" fontId="11" fillId="3" borderId="0" xfId="4" applyFont="1" applyFill="1" applyBorder="1" applyAlignment="1" applyProtection="1">
      <protection locked="0"/>
    </xf>
    <xf numFmtId="0" fontId="4" fillId="3" borderId="7" xfId="4" applyFill="1" applyBorder="1" applyAlignment="1" applyProtection="1">
      <alignment wrapText="1"/>
      <protection locked="0"/>
    </xf>
    <xf numFmtId="0" fontId="4" fillId="3" borderId="8" xfId="4" applyFill="1" applyBorder="1" applyAlignment="1" applyProtection="1">
      <alignment wrapText="1"/>
      <protection locked="0"/>
    </xf>
    <xf numFmtId="0" fontId="4" fillId="3" borderId="8" xfId="4" applyFill="1" applyBorder="1" applyProtection="1">
      <protection locked="0"/>
    </xf>
    <xf numFmtId="0" fontId="4" fillId="3" borderId="9" xfId="4" applyFill="1" applyBorder="1" applyAlignment="1" applyProtection="1">
      <alignment wrapText="1"/>
      <protection locked="0"/>
    </xf>
    <xf numFmtId="0" fontId="4" fillId="0" borderId="0" xfId="4" applyBorder="1" applyAlignment="1">
      <alignment wrapText="1"/>
    </xf>
    <xf numFmtId="0" fontId="4" fillId="0" borderId="4" xfId="4" applyBorder="1" applyAlignment="1">
      <alignment wrapText="1"/>
    </xf>
    <xf numFmtId="0" fontId="4" fillId="0" borderId="3" xfId="4" applyBorder="1" applyAlignment="1">
      <alignment wrapText="1"/>
    </xf>
    <xf numFmtId="0" fontId="4" fillId="3" borderId="0" xfId="4" applyFill="1" applyProtection="1">
      <protection locked="0"/>
    </xf>
    <xf numFmtId="0" fontId="4" fillId="3" borderId="3" xfId="4" applyFill="1" applyBorder="1" applyProtection="1">
      <protection locked="0"/>
    </xf>
    <xf numFmtId="0" fontId="4" fillId="3" borderId="7" xfId="4" applyFill="1" applyBorder="1" applyProtection="1">
      <protection locked="0"/>
    </xf>
    <xf numFmtId="0" fontId="11" fillId="0" borderId="3" xfId="4" applyFont="1" applyBorder="1" applyProtection="1"/>
    <xf numFmtId="0" fontId="4" fillId="0" borderId="0" xfId="4" applyBorder="1" applyAlignment="1" applyProtection="1">
      <alignment wrapText="1"/>
    </xf>
    <xf numFmtId="0" fontId="4" fillId="0" borderId="4" xfId="4" applyBorder="1" applyAlignment="1" applyProtection="1">
      <alignment wrapText="1"/>
    </xf>
    <xf numFmtId="0" fontId="4" fillId="0" borderId="3" xfId="4" applyBorder="1" applyAlignment="1" applyProtection="1">
      <alignment wrapText="1"/>
    </xf>
    <xf numFmtId="0" fontId="11" fillId="0" borderId="0" xfId="4" applyFont="1" applyBorder="1" applyAlignment="1" applyProtection="1">
      <alignment wrapText="1"/>
    </xf>
    <xf numFmtId="0" fontId="11" fillId="0" borderId="4" xfId="4" applyFont="1" applyBorder="1" applyAlignment="1" applyProtection="1">
      <alignment wrapText="1"/>
    </xf>
    <xf numFmtId="0" fontId="11" fillId="0" borderId="3" xfId="4" applyFont="1" applyBorder="1" applyAlignment="1" applyProtection="1"/>
    <xf numFmtId="0" fontId="4" fillId="0" borderId="0" xfId="4" applyFont="1" applyBorder="1" applyAlignment="1" applyProtection="1"/>
    <xf numFmtId="0" fontId="11" fillId="0" borderId="0" xfId="4" applyFont="1" applyBorder="1" applyAlignment="1" applyProtection="1"/>
    <xf numFmtId="0" fontId="11" fillId="0" borderId="3" xfId="4" applyFont="1" applyBorder="1" applyAlignment="1" applyProtection="1">
      <alignment wrapText="1"/>
    </xf>
    <xf numFmtId="0" fontId="11" fillId="0" borderId="3" xfId="4" applyFont="1" applyBorder="1" applyAlignment="1" applyProtection="1">
      <alignment horizontal="left"/>
    </xf>
    <xf numFmtId="0" fontId="11" fillId="0" borderId="0" xfId="4" applyFont="1" applyBorder="1" applyAlignment="1" applyProtection="1">
      <alignment horizontal="right"/>
    </xf>
    <xf numFmtId="0" fontId="11" fillId="0" borderId="0" xfId="4" applyFont="1" applyBorder="1" applyProtection="1"/>
    <xf numFmtId="0" fontId="11" fillId="0" borderId="3" xfId="4" applyFont="1" applyBorder="1" applyAlignment="1" applyProtection="1">
      <alignment horizontal="right"/>
    </xf>
    <xf numFmtId="0" fontId="11" fillId="0" borderId="0" xfId="4" applyFont="1" applyFill="1" applyBorder="1" applyAlignment="1" applyProtection="1">
      <alignment horizontal="center"/>
    </xf>
    <xf numFmtId="0" fontId="11" fillId="0" borderId="2" xfId="4" applyFont="1" applyFill="1" applyBorder="1" applyAlignment="1" applyProtection="1">
      <alignment horizontal="center"/>
    </xf>
    <xf numFmtId="0" fontId="11" fillId="0" borderId="7" xfId="4" applyFont="1" applyBorder="1" applyAlignment="1" applyProtection="1">
      <alignment wrapText="1"/>
    </xf>
    <xf numFmtId="0" fontId="11" fillId="0" borderId="8" xfId="4" applyFont="1" applyBorder="1" applyAlignment="1" applyProtection="1">
      <alignment wrapText="1"/>
    </xf>
    <xf numFmtId="0" fontId="11" fillId="0" borderId="9" xfId="4" applyFont="1" applyBorder="1" applyAlignment="1" applyProtection="1">
      <alignment wrapText="1"/>
    </xf>
    <xf numFmtId="0" fontId="13" fillId="3" borderId="3" xfId="4" applyFont="1" applyFill="1" applyBorder="1" applyProtection="1">
      <protection locked="0"/>
    </xf>
    <xf numFmtId="0" fontId="4" fillId="3" borderId="4" xfId="4" applyFill="1" applyBorder="1" applyProtection="1">
      <protection locked="0"/>
    </xf>
    <xf numFmtId="0" fontId="4" fillId="3" borderId="9" xfId="4" applyFill="1" applyBorder="1" applyProtection="1">
      <protection locked="0"/>
    </xf>
    <xf numFmtId="11" fontId="4" fillId="4" borderId="1" xfId="0" applyNumberFormat="1" applyFont="1" applyFill="1" applyBorder="1" applyProtection="1"/>
    <xf numFmtId="11" fontId="4" fillId="4" borderId="1" xfId="0" applyNumberFormat="1" applyFont="1" applyFill="1" applyBorder="1" applyAlignment="1" applyProtection="1">
      <alignment horizontal="right"/>
    </xf>
    <xf numFmtId="166" fontId="0" fillId="6" borderId="1" xfId="0" applyNumberFormat="1" applyFill="1" applyBorder="1" applyAlignment="1" applyProtection="1">
      <alignment horizontal="right"/>
    </xf>
    <xf numFmtId="0" fontId="0" fillId="0" borderId="3" xfId="0" applyFill="1" applyBorder="1" applyProtection="1">
      <protection locked="0"/>
    </xf>
    <xf numFmtId="0" fontId="0" fillId="0" borderId="0" xfId="0" applyFill="1" applyBorder="1" applyProtection="1">
      <protection locked="0"/>
    </xf>
    <xf numFmtId="0" fontId="0" fillId="0" borderId="1" xfId="0" applyFont="1" applyFill="1" applyBorder="1"/>
    <xf numFmtId="1" fontId="0" fillId="4" borderId="1" xfId="0" applyNumberFormat="1" applyFill="1" applyBorder="1"/>
    <xf numFmtId="0" fontId="4" fillId="0" borderId="3" xfId="0" applyFont="1" applyBorder="1"/>
    <xf numFmtId="164" fontId="0" fillId="3" borderId="11" xfId="0" applyNumberFormat="1" applyFill="1" applyBorder="1" applyProtection="1">
      <protection locked="0"/>
    </xf>
    <xf numFmtId="0" fontId="0" fillId="4" borderId="1" xfId="0" applyFill="1" applyBorder="1" applyAlignment="1" applyProtection="1"/>
    <xf numFmtId="165" fontId="0" fillId="4" borderId="12" xfId="0" applyNumberFormat="1" applyFill="1" applyBorder="1" applyAlignment="1" applyProtection="1"/>
    <xf numFmtId="166" fontId="0" fillId="4" borderId="1" xfId="0" applyNumberFormat="1" applyFill="1" applyBorder="1" applyProtection="1"/>
    <xf numFmtId="0" fontId="4" fillId="0" borderId="0" xfId="0" applyFont="1" applyFill="1" applyAlignment="1" applyProtection="1">
      <alignment horizontal="right"/>
      <protection locked="0"/>
    </xf>
    <xf numFmtId="166" fontId="0" fillId="0" borderId="0" xfId="0" applyNumberFormat="1" applyProtection="1"/>
    <xf numFmtId="166" fontId="0" fillId="0" borderId="0" xfId="0" applyNumberFormat="1" applyFill="1" applyProtection="1">
      <protection locked="0"/>
    </xf>
    <xf numFmtId="166" fontId="0" fillId="4" borderId="1" xfId="0" applyNumberFormat="1" applyFill="1" applyBorder="1" applyAlignment="1" applyProtection="1"/>
    <xf numFmtId="166" fontId="0" fillId="4" borderId="1" xfId="0" applyNumberFormat="1" applyFill="1" applyBorder="1" applyAlignment="1" applyProtection="1">
      <alignment horizontal="right"/>
    </xf>
    <xf numFmtId="166" fontId="4" fillId="4" borderId="1" xfId="0" applyNumberFormat="1" applyFont="1" applyFill="1" applyBorder="1" applyAlignment="1" applyProtection="1">
      <alignment horizontal="right"/>
    </xf>
    <xf numFmtId="0" fontId="4" fillId="6" borderId="1" xfId="0" applyFont="1" applyFill="1" applyBorder="1" applyAlignment="1" applyProtection="1">
      <alignment horizontal="right"/>
    </xf>
    <xf numFmtId="1" fontId="0" fillId="3" borderId="3" xfId="0" applyNumberFormat="1" applyFill="1" applyBorder="1" applyProtection="1">
      <protection locked="0"/>
    </xf>
    <xf numFmtId="1" fontId="0" fillId="3" borderId="0" xfId="0" applyNumberFormat="1" applyFill="1" applyBorder="1" applyProtection="1">
      <protection locked="0"/>
    </xf>
    <xf numFmtId="11" fontId="0" fillId="3" borderId="0" xfId="0" applyNumberFormat="1" applyFill="1" applyBorder="1" applyProtection="1">
      <protection locked="0"/>
    </xf>
    <xf numFmtId="164" fontId="0" fillId="3" borderId="3" xfId="0" applyNumberFormat="1" applyFill="1" applyBorder="1" applyProtection="1">
      <protection locked="0"/>
    </xf>
    <xf numFmtId="11" fontId="0" fillId="3" borderId="0" xfId="0" applyNumberFormat="1" applyFill="1" applyBorder="1" applyAlignment="1" applyProtection="1">
      <alignment horizontal="center"/>
      <protection locked="0"/>
    </xf>
    <xf numFmtId="0" fontId="0" fillId="3" borderId="3" xfId="0" applyNumberFormat="1" applyFill="1" applyBorder="1" applyProtection="1">
      <protection locked="0"/>
    </xf>
    <xf numFmtId="0" fontId="0" fillId="3" borderId="0" xfId="0" applyNumberFormat="1" applyFill="1" applyBorder="1" applyProtection="1">
      <protection locked="0"/>
    </xf>
    <xf numFmtId="0" fontId="0" fillId="3" borderId="0" xfId="0" applyFill="1" applyBorder="1" applyAlignment="1" applyProtection="1">
      <alignment horizontal="center"/>
      <protection locked="0"/>
    </xf>
    <xf numFmtId="0" fontId="0" fillId="0" borderId="2" xfId="0" applyFill="1" applyBorder="1" applyAlignment="1" applyProtection="1">
      <alignment horizontal="center"/>
    </xf>
    <xf numFmtId="0" fontId="22" fillId="0" borderId="0" xfId="0" applyFont="1" applyAlignment="1">
      <alignment horizontal="center"/>
    </xf>
    <xf numFmtId="1" fontId="23" fillId="0" borderId="0" xfId="0" applyNumberFormat="1" applyFont="1"/>
    <xf numFmtId="0" fontId="23" fillId="0" borderId="0" xfId="0" applyFont="1"/>
    <xf numFmtId="0" fontId="23" fillId="0" borderId="0" xfId="0" applyFont="1" applyBorder="1"/>
    <xf numFmtId="0" fontId="23" fillId="0" borderId="0" xfId="0" applyFont="1" applyBorder="1" applyAlignment="1"/>
    <xf numFmtId="0" fontId="23" fillId="0" borderId="0" xfId="0" applyFont="1" applyFill="1" applyBorder="1"/>
    <xf numFmtId="0" fontId="23" fillId="0" borderId="1" xfId="0" applyFont="1" applyBorder="1" applyAlignment="1">
      <alignment horizontal="center"/>
    </xf>
    <xf numFmtId="0" fontId="24" fillId="0" borderId="5" xfId="0" applyFont="1" applyBorder="1"/>
    <xf numFmtId="0" fontId="23" fillId="0" borderId="2" xfId="0" applyFont="1" applyBorder="1"/>
    <xf numFmtId="0" fontId="23" fillId="0" borderId="6" xfId="0" applyFont="1" applyBorder="1"/>
    <xf numFmtId="1" fontId="23" fillId="0" borderId="1" xfId="0" applyNumberFormat="1" applyFont="1" applyBorder="1" applyAlignment="1">
      <alignment horizontal="center"/>
    </xf>
    <xf numFmtId="0" fontId="23" fillId="0" borderId="1" xfId="0" quotePrefix="1" applyFont="1" applyBorder="1"/>
    <xf numFmtId="0" fontId="23" fillId="0" borderId="1" xfId="0" applyFont="1" applyBorder="1"/>
    <xf numFmtId="164" fontId="23" fillId="0" borderId="1" xfId="0" applyNumberFormat="1" applyFont="1" applyBorder="1"/>
    <xf numFmtId="2" fontId="23" fillId="0" borderId="1" xfId="0" applyNumberFormat="1" applyFont="1" applyBorder="1"/>
    <xf numFmtId="0" fontId="23" fillId="7" borderId="1" xfId="0" applyFont="1" applyFill="1" applyBorder="1"/>
    <xf numFmtId="164" fontId="23" fillId="7" borderId="1" xfId="0" applyNumberFormat="1" applyFont="1" applyFill="1" applyBorder="1"/>
    <xf numFmtId="2" fontId="23" fillId="7" borderId="1" xfId="0" applyNumberFormat="1" applyFont="1" applyFill="1" applyBorder="1"/>
    <xf numFmtId="0" fontId="23" fillId="0" borderId="1" xfId="0" quotePrefix="1" applyFont="1" applyBorder="1" applyAlignment="1">
      <alignment horizontal="center"/>
    </xf>
    <xf numFmtId="0" fontId="23" fillId="0" borderId="15" xfId="0" applyFont="1" applyBorder="1" applyAlignment="1">
      <alignment horizontal="center"/>
    </xf>
    <xf numFmtId="2" fontId="23" fillId="0" borderId="15" xfId="0" applyNumberFormat="1" applyFont="1" applyBorder="1"/>
    <xf numFmtId="164" fontId="23" fillId="0" borderId="15" xfId="0" applyNumberFormat="1" applyFont="1" applyBorder="1"/>
    <xf numFmtId="1" fontId="23" fillId="0" borderId="15" xfId="0" applyNumberFormat="1" applyFont="1" applyBorder="1"/>
    <xf numFmtId="1" fontId="23" fillId="7" borderId="1" xfId="0" applyNumberFormat="1" applyFont="1" applyFill="1" applyBorder="1"/>
    <xf numFmtId="1" fontId="23" fillId="0" borderId="1" xfId="0" applyNumberFormat="1" applyFont="1" applyBorder="1"/>
    <xf numFmtId="0" fontId="23" fillId="7" borderId="15" xfId="0" applyFont="1" applyFill="1" applyBorder="1"/>
    <xf numFmtId="0" fontId="23" fillId="7" borderId="1" xfId="0" applyFont="1" applyFill="1" applyBorder="1" applyAlignment="1">
      <alignment horizontal="left"/>
    </xf>
    <xf numFmtId="0" fontId="22" fillId="0" borderId="0" xfId="0" applyFont="1"/>
    <xf numFmtId="0" fontId="29" fillId="0" borderId="0" xfId="0" applyFont="1" applyAlignment="1">
      <alignment horizontal="center"/>
    </xf>
    <xf numFmtId="0" fontId="26" fillId="0" borderId="0" xfId="0" applyFont="1" applyAlignment="1">
      <alignment horizontal="left"/>
    </xf>
    <xf numFmtId="0" fontId="23" fillId="0" borderId="0" xfId="0" applyFont="1" applyBorder="1" applyAlignment="1">
      <alignment horizontal="left"/>
    </xf>
    <xf numFmtId="0" fontId="30" fillId="0" borderId="0" xfId="0" applyFont="1" applyAlignment="1">
      <alignment horizontal="center" wrapText="1"/>
    </xf>
    <xf numFmtId="0" fontId="0" fillId="0" borderId="0" xfId="0" applyAlignment="1">
      <alignment horizontal="left"/>
    </xf>
    <xf numFmtId="0" fontId="6" fillId="0" borderId="0" xfId="1" applyFill="1" applyBorder="1" applyAlignment="1" applyProtection="1">
      <protection locked="0"/>
    </xf>
    <xf numFmtId="0" fontId="6" fillId="0" borderId="0" xfId="1" quotePrefix="1" applyAlignment="1" applyProtection="1"/>
    <xf numFmtId="0" fontId="0" fillId="8" borderId="0" xfId="0" applyFill="1" applyBorder="1" applyProtection="1"/>
    <xf numFmtId="0" fontId="0" fillId="8" borderId="0" xfId="0" applyFill="1" applyBorder="1" applyProtection="1">
      <protection locked="0"/>
    </xf>
    <xf numFmtId="0" fontId="6" fillId="3" borderId="2" xfId="1" applyFill="1" applyBorder="1" applyAlignment="1" applyProtection="1">
      <protection locked="0"/>
    </xf>
    <xf numFmtId="0" fontId="6" fillId="3" borderId="6" xfId="1" applyFill="1" applyBorder="1" applyAlignment="1" applyProtection="1">
      <protection locked="0"/>
    </xf>
    <xf numFmtId="0" fontId="6" fillId="0" borderId="0" xfId="1" applyFill="1" applyAlignment="1" applyProtection="1">
      <protection locked="0"/>
    </xf>
    <xf numFmtId="0" fontId="34" fillId="0" borderId="0" xfId="0" applyFont="1" applyAlignment="1">
      <alignment horizontal="left"/>
    </xf>
    <xf numFmtId="0" fontId="4" fillId="4" borderId="1" xfId="0" applyFont="1" applyFill="1" applyBorder="1" applyAlignment="1" applyProtection="1">
      <alignment horizontal="center"/>
    </xf>
    <xf numFmtId="11" fontId="4" fillId="3" borderId="1" xfId="0" applyNumberFormat="1" applyFont="1" applyFill="1" applyBorder="1" applyProtection="1">
      <protection locked="0"/>
    </xf>
    <xf numFmtId="0" fontId="4" fillId="8" borderId="0" xfId="0" applyFont="1" applyFill="1" applyBorder="1" applyProtection="1"/>
    <xf numFmtId="0" fontId="35" fillId="0" borderId="7" xfId="0" applyFont="1" applyBorder="1" applyAlignment="1" applyProtection="1"/>
    <xf numFmtId="0" fontId="6" fillId="0" borderId="0" xfId="1" applyFill="1" applyBorder="1" applyAlignment="1" applyProtection="1">
      <alignment vertical="top"/>
    </xf>
    <xf numFmtId="0" fontId="6" fillId="8" borderId="0" xfId="1" applyFill="1" applyBorder="1" applyAlignment="1" applyProtection="1">
      <alignment vertical="top"/>
    </xf>
    <xf numFmtId="0" fontId="0" fillId="0" borderId="5" xfId="0" applyFill="1" applyBorder="1" applyProtection="1"/>
    <xf numFmtId="0" fontId="0" fillId="0" borderId="2" xfId="0" applyFill="1" applyBorder="1" applyProtection="1"/>
    <xf numFmtId="0" fontId="0" fillId="0" borderId="6" xfId="0" applyFill="1" applyBorder="1" applyProtection="1"/>
    <xf numFmtId="0" fontId="0" fillId="0" borderId="5" xfId="0" applyFill="1" applyBorder="1" applyAlignment="1" applyProtection="1">
      <alignment vertical="top"/>
    </xf>
    <xf numFmtId="0" fontId="0" fillId="0" borderId="2" xfId="0" applyFill="1" applyBorder="1" applyAlignment="1" applyProtection="1">
      <alignment vertical="top"/>
    </xf>
    <xf numFmtId="0" fontId="0" fillId="0" borderId="6" xfId="0" applyFill="1" applyBorder="1" applyAlignment="1" applyProtection="1">
      <alignment vertical="top"/>
    </xf>
    <xf numFmtId="0" fontId="0" fillId="0" borderId="3" xfId="0" applyFill="1" applyBorder="1" applyAlignment="1" applyProtection="1"/>
    <xf numFmtId="0" fontId="11" fillId="0" borderId="0" xfId="0" applyFont="1" applyFill="1" applyBorder="1" applyAlignment="1" applyProtection="1">
      <alignment vertical="top"/>
    </xf>
    <xf numFmtId="0" fontId="0" fillId="0" borderId="7" xfId="0" applyFill="1" applyBorder="1" applyAlignment="1" applyProtection="1">
      <alignment vertical="top"/>
    </xf>
    <xf numFmtId="0" fontId="0" fillId="0" borderId="7" xfId="0" applyFill="1" applyBorder="1" applyAlignment="1" applyProtection="1"/>
    <xf numFmtId="0" fontId="13" fillId="0" borderId="0" xfId="0" applyFont="1" applyFill="1" applyBorder="1" applyAlignment="1" applyProtection="1">
      <alignment vertical="top"/>
    </xf>
    <xf numFmtId="0" fontId="11" fillId="0" borderId="0" xfId="0" applyFont="1" applyFill="1" applyBorder="1" applyAlignment="1" applyProtection="1"/>
    <xf numFmtId="0" fontId="11" fillId="0" borderId="0" xfId="0" quotePrefix="1" applyFont="1" applyFill="1" applyBorder="1" applyAlignment="1" applyProtection="1">
      <alignment vertical="top"/>
    </xf>
    <xf numFmtId="0" fontId="11" fillId="0" borderId="0" xfId="0" quotePrefix="1" applyFont="1" applyProtection="1"/>
    <xf numFmtId="0" fontId="36" fillId="0" borderId="0" xfId="0" applyFont="1" applyFill="1" applyBorder="1" applyAlignment="1" applyProtection="1">
      <alignment vertical="top"/>
    </xf>
    <xf numFmtId="0" fontId="11" fillId="0" borderId="5" xfId="0" applyFont="1" applyFill="1" applyBorder="1" applyAlignment="1" applyProtection="1">
      <alignment vertical="top"/>
    </xf>
    <xf numFmtId="0" fontId="11" fillId="0" borderId="2" xfId="0" applyFont="1" applyFill="1" applyBorder="1" applyAlignment="1" applyProtection="1">
      <alignment vertical="top"/>
    </xf>
    <xf numFmtId="0" fontId="11" fillId="0" borderId="6" xfId="0" applyFont="1" applyFill="1" applyBorder="1" applyAlignment="1" applyProtection="1">
      <alignment vertical="top"/>
    </xf>
    <xf numFmtId="0" fontId="11" fillId="0" borderId="3" xfId="0" applyFont="1" applyFill="1" applyBorder="1" applyAlignment="1" applyProtection="1">
      <alignment vertical="top"/>
    </xf>
    <xf numFmtId="0" fontId="11" fillId="0" borderId="4" xfId="0" applyFont="1" applyFill="1" applyBorder="1" applyAlignment="1" applyProtection="1">
      <alignment vertical="top"/>
    </xf>
    <xf numFmtId="0" fontId="11" fillId="0" borderId="7" xfId="0" applyFont="1" applyFill="1" applyBorder="1" applyAlignment="1" applyProtection="1">
      <alignment vertical="top"/>
    </xf>
    <xf numFmtId="0" fontId="11" fillId="0" borderId="8" xfId="0" applyFont="1" applyFill="1" applyBorder="1" applyAlignment="1" applyProtection="1">
      <alignment vertical="top"/>
    </xf>
    <xf numFmtId="0" fontId="11" fillId="0" borderId="9" xfId="0" applyFont="1" applyFill="1" applyBorder="1" applyAlignment="1" applyProtection="1">
      <alignment vertical="top"/>
    </xf>
    <xf numFmtId="0" fontId="0" fillId="3" borderId="5" xfId="0" applyFill="1" applyBorder="1" applyProtection="1"/>
    <xf numFmtId="0" fontId="25" fillId="3" borderId="2" xfId="0" applyFont="1" applyFill="1" applyBorder="1" applyProtection="1"/>
    <xf numFmtId="0" fontId="0" fillId="3" borderId="2" xfId="0" applyFill="1" applyBorder="1" applyProtection="1"/>
    <xf numFmtId="0" fontId="0" fillId="3" borderId="6" xfId="0" applyFill="1" applyBorder="1" applyProtection="1"/>
    <xf numFmtId="0" fontId="6" fillId="3" borderId="3" xfId="1" applyFill="1" applyBorder="1" applyAlignment="1" applyProtection="1"/>
    <xf numFmtId="0" fontId="37" fillId="3" borderId="0" xfId="0" applyFont="1" applyFill="1" applyBorder="1" applyProtection="1"/>
    <xf numFmtId="0" fontId="0" fillId="3" borderId="0" xfId="0" applyFill="1" applyBorder="1" applyProtection="1"/>
    <xf numFmtId="0" fontId="0" fillId="3" borderId="4" xfId="0" applyFill="1" applyBorder="1" applyProtection="1"/>
    <xf numFmtId="0" fontId="35" fillId="3" borderId="0" xfId="0" applyFont="1" applyFill="1" applyBorder="1" applyAlignment="1" applyProtection="1"/>
    <xf numFmtId="0" fontId="0" fillId="3" borderId="0" xfId="0" applyFill="1" applyBorder="1" applyAlignment="1" applyProtection="1">
      <alignment wrapText="1"/>
    </xf>
    <xf numFmtId="0" fontId="0" fillId="3" borderId="0" xfId="0" applyFill="1" applyBorder="1" applyAlignment="1" applyProtection="1"/>
    <xf numFmtId="0" fontId="6" fillId="0" borderId="0" xfId="1" applyFill="1" applyBorder="1" applyAlignment="1" applyProtection="1">
      <alignment vertical="top" wrapText="1"/>
    </xf>
    <xf numFmtId="0" fontId="41" fillId="3" borderId="1" xfId="0" applyFont="1" applyFill="1" applyBorder="1" applyProtection="1">
      <protection locked="0"/>
    </xf>
    <xf numFmtId="14" fontId="0" fillId="3" borderId="13" xfId="0" applyNumberFormat="1" applyFill="1" applyBorder="1" applyProtection="1">
      <protection locked="0"/>
    </xf>
    <xf numFmtId="0" fontId="5" fillId="0" borderId="0" xfId="0" applyFont="1" applyAlignment="1">
      <alignment horizontal="left"/>
    </xf>
    <xf numFmtId="0" fontId="0" fillId="4" borderId="1" xfId="0" applyNumberFormat="1" applyFill="1" applyBorder="1" applyProtection="1"/>
    <xf numFmtId="0" fontId="4" fillId="4" borderId="1" xfId="0" applyNumberFormat="1" applyFont="1" applyFill="1" applyBorder="1" applyAlignment="1" applyProtection="1">
      <alignment horizontal="right"/>
    </xf>
    <xf numFmtId="0" fontId="4" fillId="3" borderId="1" xfId="0" applyNumberFormat="1" applyFont="1" applyFill="1" applyBorder="1" applyAlignment="1" applyProtection="1">
      <alignment horizontal="right"/>
      <protection locked="0"/>
    </xf>
    <xf numFmtId="0" fontId="0" fillId="0" borderId="1" xfId="0" applyBorder="1"/>
    <xf numFmtId="0" fontId="3" fillId="0" borderId="15" xfId="0" applyFont="1" applyBorder="1"/>
    <xf numFmtId="0" fontId="3" fillId="0" borderId="15" xfId="0" applyFont="1" applyBorder="1" applyAlignment="1">
      <alignment horizontal="left"/>
    </xf>
    <xf numFmtId="0" fontId="0" fillId="0" borderId="15" xfId="0" applyBorder="1" applyAlignment="1">
      <alignment horizontal="left"/>
    </xf>
    <xf numFmtId="0" fontId="0" fillId="0" borderId="13" xfId="0" applyBorder="1"/>
    <xf numFmtId="0" fontId="0" fillId="0" borderId="15" xfId="0" applyBorder="1"/>
    <xf numFmtId="0" fontId="6" fillId="4" borderId="1" xfId="1" applyFill="1" applyBorder="1" applyAlignment="1" applyProtection="1"/>
    <xf numFmtId="0" fontId="6" fillId="3" borderId="1" xfId="1" applyFill="1" applyBorder="1" applyAlignment="1" applyProtection="1">
      <alignment horizontal="center"/>
    </xf>
    <xf numFmtId="0" fontId="4" fillId="0" borderId="0" xfId="8"/>
    <xf numFmtId="0" fontId="4" fillId="0" borderId="0" xfId="8" applyProtection="1">
      <protection locked="0"/>
    </xf>
    <xf numFmtId="0" fontId="4" fillId="0" borderId="0" xfId="8" applyBorder="1" applyProtection="1">
      <protection locked="0"/>
    </xf>
    <xf numFmtId="0" fontId="4" fillId="8" borderId="0" xfId="8" applyFill="1" applyProtection="1">
      <protection locked="0"/>
    </xf>
    <xf numFmtId="0" fontId="4" fillId="8" borderId="0" xfId="8" applyFill="1" applyBorder="1" applyProtection="1">
      <protection locked="0"/>
    </xf>
    <xf numFmtId="0" fontId="4" fillId="3" borderId="9" xfId="8" applyFill="1" applyBorder="1" applyProtection="1">
      <protection locked="0"/>
    </xf>
    <xf numFmtId="0" fontId="4" fillId="3" borderId="8" xfId="8" applyFill="1" applyBorder="1" applyProtection="1">
      <protection locked="0"/>
    </xf>
    <xf numFmtId="0" fontId="4" fillId="3" borderId="7" xfId="8" applyFill="1" applyBorder="1" applyProtection="1">
      <protection locked="0"/>
    </xf>
    <xf numFmtId="0" fontId="4" fillId="3" borderId="4" xfId="8" applyFill="1" applyBorder="1" applyProtection="1">
      <protection locked="0"/>
    </xf>
    <xf numFmtId="0" fontId="4" fillId="3" borderId="0" xfId="8" applyFill="1" applyBorder="1" applyProtection="1">
      <protection locked="0"/>
    </xf>
    <xf numFmtId="0" fontId="4" fillId="3" borderId="3" xfId="8" applyFill="1" applyBorder="1" applyProtection="1">
      <protection locked="0"/>
    </xf>
    <xf numFmtId="0" fontId="4" fillId="3" borderId="6" xfId="8" applyFill="1" applyBorder="1" applyProtection="1">
      <protection locked="0"/>
    </xf>
    <xf numFmtId="0" fontId="4" fillId="3" borderId="2" xfId="8" applyFill="1" applyBorder="1" applyProtection="1">
      <protection locked="0"/>
    </xf>
    <xf numFmtId="0" fontId="4" fillId="3" borderId="5" xfId="8" applyFill="1" applyBorder="1" applyProtection="1">
      <protection locked="0"/>
    </xf>
    <xf numFmtId="0" fontId="4" fillId="8" borderId="0" xfId="8" applyFill="1"/>
    <xf numFmtId="0" fontId="4" fillId="8" borderId="0" xfId="8" applyFill="1" applyBorder="1"/>
    <xf numFmtId="0" fontId="4" fillId="0" borderId="11" xfId="8" applyFont="1" applyFill="1" applyBorder="1" applyProtection="1"/>
    <xf numFmtId="0" fontId="3" fillId="0" borderId="15" xfId="8" applyFont="1" applyFill="1" applyBorder="1" applyAlignment="1" applyProtection="1">
      <alignment vertical="center" wrapText="1"/>
    </xf>
    <xf numFmtId="0" fontId="3" fillId="0" borderId="13" xfId="8" applyFont="1" applyFill="1" applyBorder="1" applyAlignment="1" applyProtection="1">
      <alignment vertical="center" wrapText="1"/>
    </xf>
    <xf numFmtId="0" fontId="4" fillId="0" borderId="0" xfId="8" applyBorder="1"/>
    <xf numFmtId="11" fontId="4" fillId="0" borderId="13" xfId="8" applyNumberFormat="1" applyFill="1" applyBorder="1" applyAlignment="1" applyProtection="1"/>
    <xf numFmtId="0" fontId="2" fillId="0" borderId="13" xfId="8" applyFont="1" applyFill="1" applyBorder="1" applyAlignment="1" applyProtection="1">
      <alignment horizontal="center" vertical="center" wrapText="1"/>
    </xf>
    <xf numFmtId="11" fontId="4" fillId="0" borderId="14" xfId="8" applyNumberFormat="1" applyFill="1" applyBorder="1" applyAlignment="1" applyProtection="1"/>
    <xf numFmtId="0" fontId="38" fillId="0" borderId="13" xfId="8" applyFont="1" applyFill="1" applyBorder="1" applyAlignment="1" applyProtection="1">
      <alignment horizontal="center" vertical="center" wrapText="1"/>
    </xf>
    <xf numFmtId="0" fontId="38" fillId="0" borderId="14" xfId="8" applyFont="1" applyFill="1" applyBorder="1" applyAlignment="1" applyProtection="1">
      <alignment vertical="center" wrapText="1"/>
    </xf>
    <xf numFmtId="11" fontId="4" fillId="0" borderId="4" xfId="8" applyNumberFormat="1" applyFill="1" applyBorder="1" applyProtection="1"/>
    <xf numFmtId="11" fontId="3" fillId="0" borderId="15" xfId="8" applyNumberFormat="1" applyFont="1" applyFill="1" applyBorder="1" applyProtection="1"/>
    <xf numFmtId="0" fontId="3" fillId="0" borderId="3" xfId="8" applyFont="1" applyFill="1" applyBorder="1" applyProtection="1"/>
    <xf numFmtId="0" fontId="4" fillId="0" borderId="3" xfId="8" applyFill="1" applyBorder="1" applyProtection="1"/>
    <xf numFmtId="11" fontId="4" fillId="8" borderId="12" xfId="8" applyNumberFormat="1" applyFill="1" applyBorder="1" applyAlignment="1" applyProtection="1">
      <alignment horizontal="center"/>
    </xf>
    <xf numFmtId="1" fontId="4" fillId="8" borderId="10" xfId="8" applyNumberFormat="1" applyFill="1" applyBorder="1" applyProtection="1"/>
    <xf numFmtId="0" fontId="4" fillId="8" borderId="10" xfId="8" applyFont="1" applyFill="1" applyBorder="1" applyProtection="1"/>
    <xf numFmtId="11" fontId="3" fillId="0" borderId="1" xfId="8" applyNumberFormat="1" applyFont="1" applyFill="1" applyBorder="1" applyProtection="1"/>
    <xf numFmtId="11" fontId="3" fillId="0" borderId="0" xfId="8" applyNumberFormat="1" applyFont="1" applyFill="1" applyBorder="1" applyAlignment="1" applyProtection="1"/>
    <xf numFmtId="11" fontId="3" fillId="0" borderId="1" xfId="8" applyNumberFormat="1" applyFont="1" applyFill="1" applyBorder="1" applyAlignment="1" applyProtection="1">
      <alignment horizontal="center" vertical="center"/>
    </xf>
    <xf numFmtId="0" fontId="2" fillId="0" borderId="0" xfId="0" applyFont="1" applyBorder="1" applyAlignment="1" applyProtection="1">
      <alignment horizontal="right"/>
    </xf>
    <xf numFmtId="0" fontId="42" fillId="0" borderId="0" xfId="0" applyFont="1" applyFill="1" applyBorder="1" applyProtection="1"/>
    <xf numFmtId="0" fontId="41" fillId="0" borderId="0" xfId="0" applyFont="1" applyFill="1" applyBorder="1" applyProtection="1"/>
    <xf numFmtId="164" fontId="4" fillId="3" borderId="11" xfId="8" applyNumberFormat="1" applyFill="1" applyBorder="1" applyProtection="1">
      <protection locked="0"/>
    </xf>
    <xf numFmtId="164" fontId="4" fillId="3" borderId="1" xfId="8" applyNumberFormat="1" applyFill="1" applyBorder="1" applyProtection="1">
      <protection locked="0"/>
    </xf>
    <xf numFmtId="0" fontId="11" fillId="0" borderId="3" xfId="0" applyFont="1" applyBorder="1" applyAlignment="1" applyProtection="1">
      <protection locked="0"/>
    </xf>
    <xf numFmtId="0" fontId="11" fillId="0" borderId="3" xfId="0" applyFont="1" applyBorder="1" applyProtection="1">
      <protection locked="0"/>
    </xf>
    <xf numFmtId="0" fontId="11" fillId="0" borderId="3" xfId="4" applyFont="1" applyBorder="1" applyProtection="1">
      <protection locked="0"/>
    </xf>
    <xf numFmtId="0" fontId="11" fillId="0" borderId="3" xfId="4" applyFont="1" applyBorder="1" applyAlignment="1" applyProtection="1">
      <protection locked="0"/>
    </xf>
    <xf numFmtId="0" fontId="43" fillId="0" borderId="0" xfId="0" applyFont="1" applyAlignment="1">
      <alignment horizontal="left"/>
    </xf>
    <xf numFmtId="0" fontId="6" fillId="3" borderId="1" xfId="1" applyFill="1" applyBorder="1" applyAlignment="1" applyProtection="1">
      <alignment horizontal="center"/>
      <protection locked="0"/>
    </xf>
    <xf numFmtId="0" fontId="44" fillId="0" borderId="0" xfId="0" applyFont="1" applyFill="1" applyBorder="1" applyAlignment="1" applyProtection="1">
      <alignment vertical="top"/>
    </xf>
    <xf numFmtId="0" fontId="44" fillId="0" borderId="0" xfId="0" quotePrefix="1" applyFont="1" applyFill="1" applyBorder="1" applyAlignment="1" applyProtection="1">
      <alignment vertical="top"/>
    </xf>
    <xf numFmtId="0" fontId="44" fillId="0" borderId="0" xfId="0" applyFont="1" applyFill="1" applyBorder="1" applyProtection="1"/>
    <xf numFmtId="11" fontId="0" fillId="15" borderId="1" xfId="0" applyNumberFormat="1" applyFill="1" applyBorder="1" applyProtection="1"/>
    <xf numFmtId="0" fontId="0" fillId="0" borderId="12" xfId="0" applyBorder="1" applyAlignment="1" applyProtection="1">
      <alignment horizontal="center"/>
    </xf>
    <xf numFmtId="0" fontId="4" fillId="0" borderId="3" xfId="0" applyFont="1" applyFill="1" applyBorder="1" applyProtection="1"/>
    <xf numFmtId="0" fontId="0" fillId="3" borderId="5"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6" fillId="3" borderId="1" xfId="1" applyFill="1" applyBorder="1" applyAlignment="1" applyProtection="1">
      <protection locked="0"/>
    </xf>
    <xf numFmtId="0" fontId="0" fillId="8" borderId="1" xfId="0" applyNumberFormat="1" applyFill="1" applyBorder="1" applyProtection="1">
      <protection locked="0"/>
    </xf>
    <xf numFmtId="164" fontId="11" fillId="0" borderId="1" xfId="0" applyNumberFormat="1" applyFont="1" applyBorder="1" applyProtection="1"/>
    <xf numFmtId="0" fontId="49" fillId="0" borderId="0" xfId="0" applyFont="1" applyFill="1" applyBorder="1" applyAlignment="1" applyProtection="1">
      <alignment vertical="top"/>
    </xf>
    <xf numFmtId="0" fontId="50" fillId="0" borderId="0" xfId="0" applyFont="1"/>
    <xf numFmtId="0" fontId="50" fillId="0" borderId="0" xfId="0" applyFont="1" applyFill="1" applyBorder="1" applyAlignment="1" applyProtection="1">
      <alignment vertical="top"/>
    </xf>
    <xf numFmtId="0" fontId="51" fillId="0" borderId="0" xfId="0" applyFont="1" applyProtection="1"/>
    <xf numFmtId="0" fontId="47" fillId="0" borderId="4" xfId="0" applyFont="1" applyFill="1" applyBorder="1" applyAlignment="1" applyProtection="1">
      <alignment vertical="top"/>
    </xf>
    <xf numFmtId="0" fontId="47" fillId="0" borderId="3" xfId="0" applyFont="1" applyFill="1" applyBorder="1" applyAlignment="1" applyProtection="1">
      <alignment horizontal="right" vertical="top"/>
    </xf>
    <xf numFmtId="0" fontId="4" fillId="16" borderId="1" xfId="0" applyNumberFormat="1" applyFont="1" applyFill="1" applyBorder="1" applyProtection="1">
      <protection locked="0"/>
    </xf>
    <xf numFmtId="0" fontId="0" fillId="17" borderId="1" xfId="0" applyNumberFormat="1" applyFill="1" applyBorder="1" applyProtection="1">
      <protection locked="0"/>
    </xf>
    <xf numFmtId="0" fontId="0" fillId="18" borderId="1" xfId="0" applyNumberFormat="1" applyFill="1" applyBorder="1" applyProtection="1">
      <protection locked="0"/>
    </xf>
    <xf numFmtId="0" fontId="4" fillId="0" borderId="2" xfId="0" applyFont="1" applyFill="1" applyBorder="1" applyProtection="1"/>
    <xf numFmtId="0" fontId="0" fillId="19" borderId="2" xfId="0" applyFill="1" applyBorder="1" applyProtection="1">
      <protection locked="0"/>
    </xf>
    <xf numFmtId="0" fontId="3" fillId="19" borderId="0" xfId="0" applyFont="1" applyFill="1" applyAlignment="1" applyProtection="1">
      <alignment horizontal="center"/>
    </xf>
    <xf numFmtId="0" fontId="0" fillId="19" borderId="0" xfId="0" applyFill="1" applyProtection="1"/>
    <xf numFmtId="0" fontId="4" fillId="19" borderId="0" xfId="0" applyFont="1" applyFill="1" applyAlignment="1" applyProtection="1">
      <alignment horizontal="right"/>
    </xf>
    <xf numFmtId="0" fontId="0" fillId="19" borderId="0" xfId="0" applyFill="1" applyAlignment="1" applyProtection="1">
      <alignment horizontal="right"/>
    </xf>
    <xf numFmtId="11" fontId="0" fillId="19" borderId="0" xfId="0" applyNumberFormat="1" applyFill="1" applyProtection="1"/>
    <xf numFmtId="165" fontId="0" fillId="19" borderId="0" xfId="0" applyNumberFormat="1" applyFill="1" applyProtection="1"/>
    <xf numFmtId="11" fontId="0" fillId="19" borderId="0" xfId="0" applyNumberFormat="1" applyFill="1" applyBorder="1" applyProtection="1"/>
    <xf numFmtId="0" fontId="3" fillId="19" borderId="0" xfId="0" applyFont="1" applyFill="1" applyAlignment="1" applyProtection="1">
      <alignment horizontal="right"/>
    </xf>
    <xf numFmtId="0" fontId="0" fillId="19" borderId="0" xfId="0" applyFill="1" applyAlignment="1" applyProtection="1"/>
    <xf numFmtId="0" fontId="4" fillId="0" borderId="0" xfId="0" applyFont="1" applyAlignment="1" applyProtection="1">
      <alignment horizontal="center"/>
    </xf>
    <xf numFmtId="0" fontId="49" fillId="20" borderId="1" xfId="0" applyFont="1" applyFill="1" applyBorder="1" applyProtection="1">
      <protection locked="0"/>
    </xf>
    <xf numFmtId="0" fontId="4" fillId="19" borderId="1" xfId="0" applyFont="1" applyFill="1" applyBorder="1" applyProtection="1">
      <protection locked="0"/>
    </xf>
    <xf numFmtId="11" fontId="0" fillId="21" borderId="1" xfId="0" applyNumberFormat="1" applyFill="1" applyBorder="1" applyAlignment="1" applyProtection="1">
      <alignment horizontal="right"/>
    </xf>
    <xf numFmtId="0" fontId="3" fillId="0" borderId="0" xfId="0" applyFont="1" applyAlignment="1">
      <alignment horizontal="center"/>
    </xf>
    <xf numFmtId="0" fontId="4" fillId="0" borderId="0" xfId="0" applyFont="1" applyFill="1" applyAlignment="1" applyProtection="1">
      <alignment horizontal="center"/>
    </xf>
    <xf numFmtId="0" fontId="0" fillId="0" borderId="0" xfId="0" applyFill="1" applyAlignment="1" applyProtection="1">
      <alignment horizontal="center"/>
    </xf>
    <xf numFmtId="0" fontId="0" fillId="20" borderId="0" xfId="0" applyFill="1"/>
    <xf numFmtId="1" fontId="0" fillId="20" borderId="11" xfId="0" applyNumberFormat="1" applyFill="1" applyBorder="1" applyProtection="1">
      <protection locked="0"/>
    </xf>
    <xf numFmtId="0" fontId="0" fillId="20" borderId="4" xfId="0" applyFill="1" applyBorder="1" applyProtection="1">
      <protection locked="0"/>
    </xf>
    <xf numFmtId="0" fontId="0" fillId="20" borderId="0" xfId="0" applyFill="1" applyBorder="1" applyProtection="1">
      <protection locked="0"/>
    </xf>
    <xf numFmtId="0" fontId="0" fillId="0" borderId="8" xfId="0" applyBorder="1"/>
    <xf numFmtId="0" fontId="0" fillId="0" borderId="9" xfId="0" applyBorder="1"/>
    <xf numFmtId="0" fontId="4" fillId="0" borderId="0" xfId="0" applyFont="1" applyAlignment="1">
      <alignment horizontal="right"/>
    </xf>
    <xf numFmtId="0" fontId="0" fillId="0" borderId="0" xfId="0" applyAlignment="1">
      <alignment horizontal="right"/>
    </xf>
    <xf numFmtId="11" fontId="0" fillId="0" borderId="0" xfId="0" applyNumberFormat="1"/>
    <xf numFmtId="165" fontId="0" fillId="0" borderId="0" xfId="0" applyNumberFormat="1"/>
    <xf numFmtId="11" fontId="0" fillId="6" borderId="1" xfId="0" applyNumberFormat="1" applyFill="1" applyBorder="1"/>
    <xf numFmtId="0" fontId="3" fillId="0" borderId="1" xfId="0" applyFont="1" applyBorder="1"/>
    <xf numFmtId="0" fontId="3" fillId="0" borderId="1" xfId="0" applyFont="1" applyBorder="1" applyAlignment="1">
      <alignment wrapText="1"/>
    </xf>
    <xf numFmtId="0" fontId="3" fillId="0" borderId="12" xfId="0" applyFont="1" applyBorder="1" applyAlignment="1">
      <alignment wrapText="1"/>
    </xf>
    <xf numFmtId="0" fontId="4" fillId="0" borderId="1" xfId="0" applyFont="1" applyBorder="1"/>
    <xf numFmtId="0" fontId="0" fillId="4" borderId="1" xfId="0" applyFill="1" applyBorder="1"/>
    <xf numFmtId="0" fontId="0" fillId="0" borderId="14" xfId="0" applyBorder="1"/>
    <xf numFmtId="0" fontId="0" fillId="4" borderId="11" xfId="0" applyFill="1" applyBorder="1" applyAlignment="1">
      <alignment horizontal="right"/>
    </xf>
    <xf numFmtId="11" fontId="0" fillId="0" borderId="13" xfId="0" applyNumberFormat="1" applyBorder="1"/>
    <xf numFmtId="11" fontId="0" fillId="4" borderId="1" xfId="0" applyNumberFormat="1" applyFill="1" applyBorder="1"/>
    <xf numFmtId="0" fontId="0" fillId="0" borderId="12" xfId="0" applyBorder="1" applyAlignment="1">
      <alignment horizontal="right"/>
    </xf>
    <xf numFmtId="0" fontId="0" fillId="4" borderId="1" xfId="0" applyFill="1" applyBorder="1" applyAlignment="1">
      <alignment horizontal="center"/>
    </xf>
    <xf numFmtId="0" fontId="16" fillId="0" borderId="3" xfId="0" applyFont="1" applyBorder="1" applyAlignment="1">
      <alignment horizontal="center"/>
    </xf>
    <xf numFmtId="0" fontId="16" fillId="0" borderId="0" xfId="0" applyFont="1" applyAlignment="1">
      <alignment horizontal="center"/>
    </xf>
    <xf numFmtId="0" fontId="16" fillId="0" borderId="4" xfId="0" applyFont="1" applyBorder="1" applyAlignment="1">
      <alignment horizontal="center"/>
    </xf>
    <xf numFmtId="0" fontId="0" fillId="6" borderId="10" xfId="0" applyFill="1" applyBorder="1"/>
    <xf numFmtId="0" fontId="0" fillId="0" borderId="7" xfId="0" applyBorder="1"/>
    <xf numFmtId="11" fontId="0" fillId="4" borderId="1" xfId="0" applyNumberFormat="1" applyFill="1" applyBorder="1" applyAlignment="1">
      <alignment horizontal="right"/>
    </xf>
    <xf numFmtId="164" fontId="0" fillId="0" borderId="1" xfId="0" applyNumberFormat="1" applyBorder="1"/>
    <xf numFmtId="164" fontId="0" fillId="4" borderId="1" xfId="0" applyNumberFormat="1" applyFill="1" applyBorder="1"/>
    <xf numFmtId="164" fontId="0" fillId="0" borderId="13" xfId="0" applyNumberFormat="1" applyBorder="1"/>
    <xf numFmtId="11" fontId="16" fillId="0" borderId="0" xfId="0" applyNumberFormat="1" applyFont="1"/>
    <xf numFmtId="0" fontId="16" fillId="0" borderId="0" xfId="0" applyFont="1"/>
    <xf numFmtId="0" fontId="4" fillId="0" borderId="1" xfId="0" applyFont="1" applyBorder="1" applyAlignment="1">
      <alignment horizontal="center"/>
    </xf>
    <xf numFmtId="0" fontId="4" fillId="0" borderId="0" xfId="0" quotePrefix="1" applyFont="1" applyFill="1" applyProtection="1"/>
    <xf numFmtId="0" fontId="0" fillId="20" borderId="0" xfId="0" applyFill="1" applyAlignment="1">
      <alignment horizontal="center" vertical="center" wrapText="1"/>
    </xf>
    <xf numFmtId="0" fontId="4" fillId="20" borderId="0" xfId="9" applyFill="1"/>
    <xf numFmtId="0" fontId="4" fillId="20" borderId="0" xfId="9" applyFill="1" applyBorder="1"/>
    <xf numFmtId="0" fontId="0" fillId="20" borderId="0" xfId="0" applyFill="1" applyBorder="1"/>
    <xf numFmtId="0" fontId="0" fillId="20" borderId="8" xfId="0" applyFill="1" applyBorder="1"/>
    <xf numFmtId="0" fontId="52" fillId="20" borderId="0" xfId="0" applyFont="1" applyFill="1" applyAlignment="1">
      <alignment horizontal="center" vertical="center" wrapText="1"/>
    </xf>
    <xf numFmtId="0" fontId="0" fillId="20" borderId="3" xfId="0" applyFill="1" applyBorder="1" applyProtection="1">
      <protection locked="0"/>
    </xf>
    <xf numFmtId="168" fontId="0" fillId="20" borderId="0" xfId="0" applyNumberFormat="1" applyFill="1"/>
    <xf numFmtId="167" fontId="0" fillId="20" borderId="0" xfId="0" applyNumberFormat="1" applyFill="1"/>
    <xf numFmtId="0" fontId="0" fillId="20" borderId="4" xfId="0" applyFill="1" applyBorder="1"/>
    <xf numFmtId="0" fontId="0" fillId="20" borderId="9" xfId="0" applyFill="1" applyBorder="1"/>
    <xf numFmtId="0" fontId="4" fillId="3" borderId="0" xfId="0" quotePrefix="1" applyFont="1" applyFill="1" applyBorder="1" applyProtection="1">
      <protection locked="0"/>
    </xf>
    <xf numFmtId="2" fontId="4" fillId="7" borderId="1" xfId="0" applyNumberFormat="1" applyFont="1" applyFill="1" applyBorder="1"/>
    <xf numFmtId="0" fontId="4" fillId="7" borderId="1" xfId="0" applyFont="1" applyFill="1" applyBorder="1"/>
    <xf numFmtId="1" fontId="4" fillId="0" borderId="1" xfId="0" applyNumberFormat="1" applyFont="1" applyBorder="1"/>
    <xf numFmtId="1" fontId="4" fillId="7" borderId="1" xfId="0" applyNumberFormat="1" applyFont="1" applyFill="1" applyBorder="1"/>
    <xf numFmtId="0" fontId="4" fillId="3" borderId="0" xfId="0" applyFont="1" applyFill="1" applyProtection="1">
      <protection locked="0"/>
    </xf>
    <xf numFmtId="0" fontId="11" fillId="0" borderId="0" xfId="4" applyFont="1"/>
    <xf numFmtId="0" fontId="11" fillId="19" borderId="5" xfId="4" applyFont="1" applyFill="1" applyBorder="1" applyAlignment="1">
      <alignment vertical="top"/>
    </xf>
    <xf numFmtId="0" fontId="11" fillId="19" borderId="2" xfId="4" applyFont="1" applyFill="1" applyBorder="1" applyAlignment="1">
      <alignment vertical="top"/>
    </xf>
    <xf numFmtId="0" fontId="11" fillId="19" borderId="3" xfId="4" applyFont="1" applyFill="1" applyBorder="1" applyAlignment="1">
      <alignment vertical="top"/>
    </xf>
    <xf numFmtId="0" fontId="11" fillId="19" borderId="0" xfId="4" applyFont="1" applyFill="1" applyAlignment="1">
      <alignment vertical="top"/>
    </xf>
    <xf numFmtId="0" fontId="11" fillId="19" borderId="0" xfId="4" applyFont="1" applyFill="1"/>
    <xf numFmtId="0" fontId="11" fillId="19" borderId="0" xfId="4" quotePrefix="1" applyFont="1" applyFill="1" applyAlignment="1">
      <alignment vertical="top"/>
    </xf>
    <xf numFmtId="0" fontId="11" fillId="19" borderId="0" xfId="4" quotePrefix="1" applyFont="1" applyFill="1"/>
    <xf numFmtId="0" fontId="35" fillId="19" borderId="0" xfId="4" applyFont="1" applyFill="1" applyAlignment="1">
      <alignment vertical="top"/>
    </xf>
    <xf numFmtId="0" fontId="6" fillId="19" borderId="0" xfId="1" applyFill="1" applyBorder="1" applyAlignment="1" applyProtection="1">
      <alignment vertical="top"/>
    </xf>
    <xf numFmtId="0" fontId="6" fillId="19" borderId="0" xfId="1" applyFill="1" applyBorder="1" applyAlignment="1" applyProtection="1"/>
    <xf numFmtId="0" fontId="11" fillId="19" borderId="7" xfId="4" applyFont="1" applyFill="1" applyBorder="1" applyAlignment="1">
      <alignment vertical="top"/>
    </xf>
    <xf numFmtId="0" fontId="11" fillId="19" borderId="8" xfId="4" applyFont="1" applyFill="1" applyBorder="1" applyAlignment="1">
      <alignment vertical="top"/>
    </xf>
    <xf numFmtId="0" fontId="6" fillId="20" borderId="3" xfId="1" applyFill="1" applyBorder="1" applyAlignment="1" applyProtection="1"/>
    <xf numFmtId="0" fontId="0" fillId="0" borderId="5" xfId="0" applyFill="1" applyBorder="1" applyAlignment="1">
      <alignment horizontal="center"/>
    </xf>
    <xf numFmtId="0" fontId="3" fillId="0" borderId="2" xfId="0" applyFont="1" applyFill="1" applyBorder="1" applyProtection="1"/>
    <xf numFmtId="0" fontId="3" fillId="0" borderId="14" xfId="0" applyFont="1" applyBorder="1" applyAlignment="1">
      <alignment horizontal="left"/>
    </xf>
    <xf numFmtId="0" fontId="0" fillId="0" borderId="14" xfId="0" applyBorder="1" applyAlignment="1">
      <alignment horizontal="left"/>
    </xf>
    <xf numFmtId="0" fontId="3" fillId="0" borderId="7" xfId="0" applyFont="1" applyBorder="1"/>
    <xf numFmtId="11" fontId="0" fillId="0" borderId="8" xfId="0" applyNumberFormat="1" applyFill="1" applyBorder="1" applyProtection="1"/>
    <xf numFmtId="0" fontId="3" fillId="0" borderId="5" xfId="0" applyFont="1" applyBorder="1"/>
    <xf numFmtId="0" fontId="0" fillId="0" borderId="6" xfId="0" applyBorder="1"/>
    <xf numFmtId="0" fontId="0" fillId="3" borderId="12" xfId="0" applyNumberFormat="1" applyFill="1" applyBorder="1" applyProtection="1">
      <protection locked="0"/>
    </xf>
    <xf numFmtId="0" fontId="0" fillId="20" borderId="0" xfId="0" applyFill="1" applyProtection="1">
      <protection locked="0"/>
    </xf>
    <xf numFmtId="0" fontId="0" fillId="20" borderId="0" xfId="0" applyFill="1" applyAlignment="1" applyProtection="1">
      <alignment vertical="top"/>
      <protection locked="0"/>
    </xf>
    <xf numFmtId="0" fontId="4" fillId="3" borderId="0" xfId="0" applyFont="1" applyFill="1" applyAlignment="1" applyProtection="1">
      <alignment vertical="top"/>
      <protection locked="0"/>
    </xf>
    <xf numFmtId="0" fontId="3" fillId="20" borderId="0" xfId="4" applyFont="1" applyFill="1"/>
    <xf numFmtId="0" fontId="3" fillId="0" borderId="0" xfId="4" applyFont="1"/>
    <xf numFmtId="0" fontId="4" fillId="20" borderId="0" xfId="4" applyFill="1"/>
    <xf numFmtId="0" fontId="4" fillId="20" borderId="4" xfId="4" applyFill="1" applyBorder="1" applyProtection="1">
      <protection locked="0"/>
    </xf>
    <xf numFmtId="0" fontId="4" fillId="20" borderId="0" xfId="4" applyFill="1" applyProtection="1">
      <protection locked="0"/>
    </xf>
    <xf numFmtId="0" fontId="49" fillId="20" borderId="0" xfId="4" applyFont="1" applyFill="1" applyProtection="1">
      <protection locked="0"/>
    </xf>
    <xf numFmtId="0" fontId="4" fillId="20" borderId="0" xfId="4" applyFill="1" applyAlignment="1">
      <alignment vertical="center" wrapText="1"/>
    </xf>
    <xf numFmtId="0" fontId="4" fillId="20" borderId="0" xfId="4" applyFill="1" applyAlignment="1">
      <alignment vertical="top" wrapText="1"/>
    </xf>
    <xf numFmtId="0" fontId="49" fillId="20" borderId="0" xfId="4" applyFont="1" applyFill="1"/>
    <xf numFmtId="0" fontId="49" fillId="20" borderId="0" xfId="4" quotePrefix="1" applyFont="1" applyFill="1"/>
    <xf numFmtId="0" fontId="4" fillId="20" borderId="0" xfId="4" applyFill="1" applyAlignment="1">
      <alignment vertical="top"/>
    </xf>
    <xf numFmtId="0" fontId="4" fillId="3" borderId="0" xfId="4" applyFill="1" applyAlignment="1" applyProtection="1">
      <alignment vertical="top"/>
      <protection locked="0"/>
    </xf>
    <xf numFmtId="0" fontId="4" fillId="3" borderId="3" xfId="4" applyFill="1" applyBorder="1" applyAlignment="1" applyProtection="1">
      <alignment vertical="top"/>
      <protection locked="0"/>
    </xf>
    <xf numFmtId="0" fontId="4" fillId="20" borderId="3" xfId="4" applyFill="1" applyBorder="1" applyAlignment="1" applyProtection="1">
      <alignment vertical="top"/>
      <protection locked="0"/>
    </xf>
    <xf numFmtId="0" fontId="4" fillId="20" borderId="0" xfId="4" applyFill="1" applyAlignment="1" applyProtection="1">
      <alignment vertical="top"/>
      <protection locked="0"/>
    </xf>
    <xf numFmtId="0" fontId="0" fillId="19" borderId="0" xfId="0" applyFill="1" applyBorder="1" applyProtection="1">
      <protection locked="0"/>
    </xf>
    <xf numFmtId="0" fontId="1" fillId="0" borderId="0" xfId="0" applyFont="1" applyBorder="1" applyAlignment="1" applyProtection="1">
      <alignment horizontal="right"/>
    </xf>
    <xf numFmtId="0" fontId="6" fillId="0" borderId="0" xfId="11" quotePrefix="1" applyAlignment="1" applyProtection="1"/>
    <xf numFmtId="0" fontId="0" fillId="0" borderId="0" xfId="0" applyBorder="1" applyAlignment="1" applyProtection="1"/>
    <xf numFmtId="0" fontId="0" fillId="3" borderId="1" xfId="0" applyFill="1" applyBorder="1" applyAlignment="1" applyProtection="1">
      <protection locked="0"/>
    </xf>
    <xf numFmtId="0" fontId="0" fillId="0" borderId="13" xfId="0" applyBorder="1" applyAlignment="1" applyProtection="1"/>
    <xf numFmtId="11" fontId="0" fillId="4" borderId="1" xfId="0" applyNumberFormat="1" applyFill="1" applyBorder="1" applyAlignment="1" applyProtection="1"/>
    <xf numFmtId="11" fontId="0" fillId="0" borderId="0" xfId="0" applyNumberFormat="1" applyBorder="1" applyAlignment="1" applyProtection="1"/>
    <xf numFmtId="11" fontId="0" fillId="0" borderId="13" xfId="0" applyNumberFormat="1" applyBorder="1" applyAlignment="1" applyProtection="1"/>
    <xf numFmtId="0" fontId="4" fillId="0" borderId="1" xfId="4" applyFont="1" applyBorder="1" applyAlignment="1" applyProtection="1"/>
    <xf numFmtId="0" fontId="4" fillId="4" borderId="1" xfId="4" applyFill="1" applyBorder="1" applyAlignment="1" applyProtection="1"/>
    <xf numFmtId="0" fontId="4" fillId="0" borderId="0" xfId="4" applyBorder="1" applyAlignment="1" applyProtection="1"/>
    <xf numFmtId="0" fontId="4" fillId="3" borderId="1" xfId="4" applyFill="1" applyBorder="1" applyAlignment="1" applyProtection="1">
      <protection locked="0"/>
    </xf>
    <xf numFmtId="0" fontId="4" fillId="3" borderId="10" xfId="4" applyFill="1" applyBorder="1" applyAlignment="1" applyProtection="1">
      <protection locked="0"/>
    </xf>
    <xf numFmtId="0" fontId="4" fillId="0" borderId="13" xfId="4" applyBorder="1" applyAlignment="1" applyProtection="1"/>
    <xf numFmtId="0" fontId="4" fillId="0" borderId="0" xfId="4" applyAlignment="1" applyProtection="1"/>
    <xf numFmtId="0" fontId="4" fillId="0" borderId="1" xfId="4" applyBorder="1" applyAlignment="1" applyProtection="1"/>
    <xf numFmtId="0" fontId="6" fillId="20" borderId="5" xfId="1" applyFill="1" applyBorder="1" applyAlignment="1" applyProtection="1">
      <alignment vertical="top"/>
    </xf>
    <xf numFmtId="0" fontId="6" fillId="20" borderId="2" xfId="1" applyFill="1" applyBorder="1" applyAlignment="1" applyProtection="1">
      <alignment vertical="top" wrapText="1"/>
    </xf>
    <xf numFmtId="0" fontId="0" fillId="20" borderId="2" xfId="0" applyFill="1" applyBorder="1" applyAlignment="1" applyProtection="1">
      <alignment vertical="top" wrapText="1"/>
      <protection locked="0"/>
    </xf>
    <xf numFmtId="0" fontId="0" fillId="20" borderId="3" xfId="0" applyFill="1" applyBorder="1" applyAlignment="1" applyProtection="1">
      <alignment vertical="top" wrapText="1"/>
      <protection locked="0"/>
    </xf>
    <xf numFmtId="0" fontId="0" fillId="20" borderId="0" xfId="0" applyFill="1" applyBorder="1" applyAlignment="1" applyProtection="1">
      <alignment vertical="top" wrapText="1"/>
      <protection locked="0"/>
    </xf>
    <xf numFmtId="0" fontId="1" fillId="0" borderId="0" xfId="0" applyFont="1" applyFill="1" applyAlignment="1" applyProtection="1">
      <alignment horizontal="center"/>
    </xf>
    <xf numFmtId="0" fontId="25" fillId="3" borderId="0" xfId="0" applyFont="1" applyFill="1" applyBorder="1" applyProtection="1"/>
    <xf numFmtId="0" fontId="1" fillId="0" borderId="0" xfId="0" quotePrefix="1" applyFont="1" applyFill="1" applyProtection="1"/>
    <xf numFmtId="0" fontId="55" fillId="0" borderId="0" xfId="0" applyFont="1" applyProtection="1"/>
    <xf numFmtId="0" fontId="1" fillId="0" borderId="1" xfId="0" applyFont="1" applyFill="1" applyBorder="1" applyProtection="1"/>
    <xf numFmtId="1" fontId="1" fillId="3" borderId="1" xfId="0" applyNumberFormat="1" applyFont="1" applyFill="1" applyBorder="1" applyProtection="1">
      <protection locked="0"/>
    </xf>
    <xf numFmtId="0" fontId="3" fillId="4" borderId="11" xfId="0" applyFont="1" applyFill="1" applyBorder="1" applyProtection="1"/>
    <xf numFmtId="0" fontId="49" fillId="20" borderId="11" xfId="0" applyFont="1" applyFill="1" applyBorder="1" applyProtection="1">
      <protection locked="0"/>
    </xf>
    <xf numFmtId="0" fontId="4" fillId="19" borderId="11" xfId="0" applyFont="1" applyFill="1" applyBorder="1" applyProtection="1">
      <protection locked="0"/>
    </xf>
    <xf numFmtId="11" fontId="0" fillId="3" borderId="11" xfId="0" applyNumberFormat="1" applyFill="1" applyBorder="1" applyProtection="1">
      <protection locked="0"/>
    </xf>
    <xf numFmtId="11" fontId="4" fillId="6" borderId="11" xfId="0" applyNumberFormat="1" applyFont="1" applyFill="1" applyBorder="1" applyAlignment="1" applyProtection="1">
      <alignment horizontal="center"/>
    </xf>
    <xf numFmtId="0" fontId="49" fillId="0" borderId="0" xfId="0" applyFont="1" applyFill="1" applyBorder="1" applyProtection="1">
      <protection locked="0"/>
    </xf>
    <xf numFmtId="0" fontId="4" fillId="0" borderId="0" xfId="0" applyFont="1" applyFill="1" applyBorder="1" applyProtection="1">
      <protection locked="0"/>
    </xf>
    <xf numFmtId="11" fontId="0" fillId="0" borderId="0" xfId="0" applyNumberFormat="1" applyFill="1" applyBorder="1" applyProtection="1">
      <protection locked="0"/>
    </xf>
    <xf numFmtId="11" fontId="4" fillId="0" borderId="0" xfId="0" applyNumberFormat="1" applyFont="1" applyFill="1" applyBorder="1" applyAlignment="1" applyProtection="1">
      <alignment horizontal="center"/>
    </xf>
    <xf numFmtId="0" fontId="1" fillId="0" borderId="1" xfId="0" applyFont="1" applyBorder="1" applyProtection="1"/>
    <xf numFmtId="0" fontId="1" fillId="0" borderId="3" xfId="0" applyFont="1" applyFill="1" applyBorder="1" applyProtection="1"/>
    <xf numFmtId="0" fontId="1" fillId="3" borderId="3" xfId="0" applyFont="1" applyFill="1" applyBorder="1" applyProtection="1">
      <protection locked="0"/>
    </xf>
    <xf numFmtId="0" fontId="0" fillId="0" borderId="7" xfId="0" applyFill="1" applyBorder="1" applyAlignment="1" applyProtection="1">
      <alignment horizontal="center" vertical="top"/>
    </xf>
    <xf numFmtId="0" fontId="4" fillId="0" borderId="8" xfId="0" applyFont="1" applyFill="1" applyBorder="1" applyAlignment="1" applyProtection="1">
      <alignment vertical="top"/>
    </xf>
    <xf numFmtId="0" fontId="25" fillId="3" borderId="1" xfId="0" applyFont="1" applyFill="1" applyBorder="1" applyProtection="1">
      <protection locked="0"/>
    </xf>
    <xf numFmtId="0" fontId="0" fillId="19" borderId="0" xfId="0" applyFill="1" applyBorder="1" applyAlignment="1" applyProtection="1">
      <alignment horizontal="right"/>
      <protection locked="0"/>
    </xf>
    <xf numFmtId="0" fontId="4" fillId="3" borderId="1" xfId="0" applyFont="1" applyFill="1" applyBorder="1" applyAlignment="1" applyProtection="1">
      <alignment horizontal="center"/>
      <protection locked="0"/>
    </xf>
    <xf numFmtId="1" fontId="1" fillId="0" borderId="0" xfId="0" applyNumberFormat="1" applyFont="1" applyBorder="1" applyAlignment="1" applyProtection="1"/>
    <xf numFmtId="0" fontId="1" fillId="3" borderId="0" xfId="0" applyFont="1" applyFill="1" applyBorder="1" applyAlignment="1" applyProtection="1">
      <protection locked="0"/>
    </xf>
    <xf numFmtId="0" fontId="0" fillId="20" borderId="0" xfId="0" applyFill="1" applyBorder="1" applyAlignment="1" applyProtection="1">
      <alignment wrapText="1"/>
      <protection locked="0"/>
    </xf>
    <xf numFmtId="0" fontId="0" fillId="20" borderId="0" xfId="0" applyFill="1" applyBorder="1" applyAlignment="1" applyProtection="1">
      <protection locked="0"/>
    </xf>
    <xf numFmtId="0" fontId="4" fillId="22" borderId="1" xfId="0" applyNumberFormat="1" applyFont="1" applyFill="1" applyBorder="1" applyProtection="1">
      <protection locked="0"/>
    </xf>
    <xf numFmtId="0" fontId="0" fillId="20" borderId="0" xfId="0" applyFill="1" applyAlignment="1" applyProtection="1">
      <alignment wrapText="1"/>
    </xf>
    <xf numFmtId="0" fontId="0" fillId="20" borderId="0" xfId="0" applyFill="1" applyBorder="1" applyAlignment="1" applyProtection="1">
      <alignment wrapText="1"/>
    </xf>
    <xf numFmtId="0" fontId="42" fillId="3" borderId="0" xfId="0" applyFont="1" applyFill="1" applyBorder="1" applyProtection="1">
      <protection locked="0"/>
    </xf>
    <xf numFmtId="0" fontId="0" fillId="8" borderId="35" xfId="0" applyFill="1" applyBorder="1" applyProtection="1">
      <protection locked="0"/>
    </xf>
    <xf numFmtId="0" fontId="0" fillId="8" borderId="36" xfId="0" applyFill="1" applyBorder="1" applyProtection="1">
      <protection locked="0"/>
    </xf>
    <xf numFmtId="0" fontId="55" fillId="0" borderId="8" xfId="0" applyFont="1" applyFill="1" applyBorder="1" applyProtection="1"/>
    <xf numFmtId="0" fontId="11" fillId="20" borderId="0" xfId="0" applyFont="1" applyFill="1" applyBorder="1" applyAlignment="1" applyProtection="1">
      <protection locked="0"/>
    </xf>
    <xf numFmtId="0" fontId="6" fillId="0" borderId="0" xfId="1" applyAlignment="1" applyProtection="1">
      <alignment horizontal="left"/>
    </xf>
    <xf numFmtId="0" fontId="3" fillId="0" borderId="1" xfId="0" applyFont="1" applyBorder="1" applyAlignment="1" applyProtection="1">
      <alignment horizontal="center"/>
    </xf>
    <xf numFmtId="0" fontId="11" fillId="0" borderId="0" xfId="0" applyFont="1" applyBorder="1" applyAlignment="1" applyProtection="1">
      <alignment horizontal="right"/>
    </xf>
    <xf numFmtId="0" fontId="11" fillId="0" borderId="0" xfId="4" applyFont="1" applyBorder="1" applyAlignment="1" applyProtection="1">
      <alignment horizontal="right"/>
    </xf>
    <xf numFmtId="11" fontId="3" fillId="0" borderId="11" xfId="0" applyNumberFormat="1" applyFont="1" applyFill="1" applyBorder="1" applyAlignment="1" applyProtection="1">
      <alignment horizontal="center"/>
    </xf>
    <xf numFmtId="11" fontId="0" fillId="0" borderId="12" xfId="0" applyNumberFormat="1" applyFill="1" applyBorder="1" applyAlignment="1" applyProtection="1">
      <alignment horizontal="center"/>
    </xf>
    <xf numFmtId="11" fontId="4" fillId="0" borderId="14" xfId="8" applyNumberFormat="1" applyFill="1" applyBorder="1" applyAlignment="1" applyProtection="1">
      <alignment horizontal="center"/>
    </xf>
    <xf numFmtId="0" fontId="0" fillId="3" borderId="1" xfId="0" applyFill="1" applyBorder="1" applyAlignment="1" applyProtection="1">
      <alignment horizontal="center"/>
      <protection locked="0"/>
    </xf>
    <xf numFmtId="0" fontId="4" fillId="0" borderId="1" xfId="0" applyFont="1" applyBorder="1" applyAlignment="1">
      <alignment horizontal="center"/>
    </xf>
    <xf numFmtId="0" fontId="1" fillId="3" borderId="13" xfId="0" applyFont="1" applyFill="1" applyBorder="1" applyAlignment="1" applyProtection="1">
      <alignment horizontal="center"/>
      <protection locked="0"/>
    </xf>
    <xf numFmtId="0" fontId="1" fillId="3" borderId="13" xfId="0" applyFont="1" applyFill="1" applyBorder="1" applyProtection="1">
      <protection locked="0"/>
    </xf>
    <xf numFmtId="0" fontId="0" fillId="3" borderId="3" xfId="0" applyFill="1" applyBorder="1" applyProtection="1"/>
    <xf numFmtId="0" fontId="1" fillId="3" borderId="0" xfId="0" applyFont="1" applyFill="1" applyAlignment="1" applyProtection="1">
      <protection locked="0"/>
    </xf>
    <xf numFmtId="0" fontId="1" fillId="3" borderId="8" xfId="0" applyFont="1" applyFill="1" applyBorder="1" applyAlignment="1" applyProtection="1">
      <protection locked="0"/>
    </xf>
    <xf numFmtId="0" fontId="1" fillId="3" borderId="0" xfId="0" applyFont="1" applyFill="1" applyBorder="1" applyProtection="1">
      <protection locked="0"/>
    </xf>
    <xf numFmtId="166" fontId="1" fillId="0" borderId="2" xfId="0" applyNumberFormat="1" applyFont="1" applyFill="1" applyBorder="1" applyProtection="1"/>
    <xf numFmtId="0" fontId="55" fillId="3" borderId="3" xfId="0" applyFont="1" applyFill="1" applyBorder="1" applyProtection="1"/>
    <xf numFmtId="0" fontId="11" fillId="3" borderId="0" xfId="0" applyFont="1" applyFill="1" applyBorder="1" applyAlignment="1" applyProtection="1"/>
    <xf numFmtId="0" fontId="13" fillId="3" borderId="3" xfId="0" applyFont="1" applyFill="1" applyBorder="1" applyProtection="1"/>
    <xf numFmtId="0" fontId="1" fillId="3" borderId="3" xfId="0" applyFont="1" applyFill="1" applyBorder="1" applyProtection="1"/>
    <xf numFmtId="0" fontId="4" fillId="3" borderId="3" xfId="0" applyFont="1" applyFill="1" applyBorder="1" applyProtection="1"/>
    <xf numFmtId="0" fontId="35" fillId="3" borderId="0" xfId="0" applyFont="1" applyFill="1" applyBorder="1" applyAlignment="1" applyProtection="1">
      <protection locked="0"/>
    </xf>
    <xf numFmtId="0" fontId="13" fillId="3" borderId="3" xfId="4" applyFont="1" applyFill="1" applyBorder="1" applyProtection="1"/>
    <xf numFmtId="0" fontId="4" fillId="3" borderId="0" xfId="4" applyFill="1" applyBorder="1" applyProtection="1"/>
    <xf numFmtId="0" fontId="4" fillId="3" borderId="2" xfId="4" applyFill="1" applyBorder="1" applyProtection="1"/>
    <xf numFmtId="0" fontId="4" fillId="3" borderId="6" xfId="4" applyFill="1" applyBorder="1" applyProtection="1"/>
    <xf numFmtId="0" fontId="4" fillId="3" borderId="4" xfId="4" applyFill="1" applyBorder="1" applyProtection="1"/>
    <xf numFmtId="0" fontId="1" fillId="0" borderId="11" xfId="0" applyFont="1" applyBorder="1" applyProtection="1"/>
    <xf numFmtId="11" fontId="0" fillId="0" borderId="12" xfId="0" applyNumberFormat="1" applyBorder="1" applyAlignment="1" applyProtection="1">
      <alignment horizontal="center"/>
    </xf>
    <xf numFmtId="1" fontId="0" fillId="4" borderId="1" xfId="0" applyNumberFormat="1" applyFill="1" applyBorder="1" applyProtection="1"/>
    <xf numFmtId="1" fontId="0" fillId="20" borderId="1" xfId="0" applyNumberFormat="1" applyFill="1" applyBorder="1" applyProtection="1">
      <protection locked="0"/>
    </xf>
    <xf numFmtId="0" fontId="4" fillId="3" borderId="0" xfId="0" applyFont="1" applyFill="1" applyProtection="1"/>
    <xf numFmtId="0" fontId="1" fillId="3" borderId="0" xfId="0" applyFont="1" applyFill="1" applyProtection="1"/>
    <xf numFmtId="0" fontId="0" fillId="0" borderId="1" xfId="0" applyBorder="1" applyAlignment="1" applyProtection="1">
      <alignment horizontal="center"/>
    </xf>
    <xf numFmtId="1" fontId="0" fillId="3" borderId="0" xfId="0" applyNumberFormat="1" applyFill="1" applyBorder="1" applyProtection="1"/>
    <xf numFmtId="0" fontId="0" fillId="20" borderId="5" xfId="0" applyFill="1" applyBorder="1" applyProtection="1"/>
    <xf numFmtId="0" fontId="11" fillId="20" borderId="0" xfId="0" applyFont="1" applyFill="1" applyBorder="1" applyAlignment="1" applyProtection="1"/>
    <xf numFmtId="0" fontId="11" fillId="3" borderId="0" xfId="0" quotePrefix="1" applyFont="1" applyFill="1" applyBorder="1" applyAlignment="1" applyProtection="1"/>
    <xf numFmtId="0" fontId="11" fillId="3" borderId="0" xfId="0" quotePrefix="1" applyFont="1" applyFill="1" applyBorder="1" applyProtection="1"/>
    <xf numFmtId="0" fontId="11" fillId="3" borderId="0" xfId="0" applyFont="1" applyFill="1" applyBorder="1" applyProtection="1"/>
    <xf numFmtId="0" fontId="35" fillId="3" borderId="0" xfId="0" applyFont="1" applyFill="1" applyBorder="1" applyProtection="1"/>
    <xf numFmtId="0" fontId="0" fillId="20" borderId="0" xfId="0" applyFill="1" applyBorder="1" applyAlignment="1" applyProtection="1"/>
    <xf numFmtId="0" fontId="4" fillId="0" borderId="0" xfId="8" applyProtection="1"/>
    <xf numFmtId="0" fontId="7" fillId="0" borderId="0" xfId="8" applyFont="1" applyProtection="1"/>
    <xf numFmtId="11" fontId="3" fillId="8" borderId="0" xfId="8" applyNumberFormat="1" applyFont="1" applyFill="1" applyBorder="1" applyAlignment="1" applyProtection="1">
      <alignment horizontal="center"/>
    </xf>
    <xf numFmtId="0" fontId="4" fillId="8" borderId="0" xfId="8" applyFill="1" applyBorder="1" applyProtection="1"/>
    <xf numFmtId="0" fontId="4" fillId="0" borderId="0" xfId="8" applyBorder="1" applyProtection="1"/>
    <xf numFmtId="11" fontId="4" fillId="8" borderId="0" xfId="8" applyNumberFormat="1" applyFill="1" applyBorder="1" applyProtection="1"/>
    <xf numFmtId="0" fontId="38" fillId="0" borderId="14" xfId="8" applyFont="1" applyBorder="1" applyAlignment="1" applyProtection="1">
      <alignment vertical="center" wrapText="1"/>
    </xf>
    <xf numFmtId="164" fontId="4" fillId="8" borderId="0" xfId="8" applyNumberFormat="1" applyFill="1" applyBorder="1" applyProtection="1"/>
    <xf numFmtId="11" fontId="4" fillId="8" borderId="0" xfId="8" applyNumberFormat="1" applyFill="1" applyBorder="1" applyAlignment="1" applyProtection="1">
      <alignment horizontal="center"/>
    </xf>
    <xf numFmtId="1" fontId="4" fillId="8" borderId="0" xfId="8" applyNumberFormat="1" applyFill="1" applyBorder="1" applyProtection="1"/>
    <xf numFmtId="0" fontId="38" fillId="0" borderId="13" xfId="8" applyFont="1" applyBorder="1" applyAlignment="1" applyProtection="1">
      <alignment vertical="center" wrapText="1"/>
    </xf>
    <xf numFmtId="0" fontId="4" fillId="8" borderId="0" xfId="8" applyNumberFormat="1" applyFill="1" applyBorder="1" applyProtection="1"/>
    <xf numFmtId="0" fontId="38" fillId="0" borderId="13" xfId="8" applyFont="1" applyBorder="1" applyAlignment="1" applyProtection="1">
      <alignment horizontal="center" vertical="center" wrapText="1"/>
    </xf>
    <xf numFmtId="0" fontId="4" fillId="8" borderId="0" xfId="8" applyFill="1" applyBorder="1" applyAlignment="1" applyProtection="1">
      <alignment horizontal="center"/>
    </xf>
    <xf numFmtId="0" fontId="2" fillId="0" borderId="13" xfId="8" applyFont="1" applyBorder="1" applyAlignment="1" applyProtection="1">
      <alignment horizontal="center" vertical="center" wrapText="1"/>
    </xf>
    <xf numFmtId="0" fontId="38" fillId="0" borderId="15" xfId="8" applyFont="1" applyBorder="1" applyAlignment="1" applyProtection="1">
      <alignment vertical="center" wrapText="1"/>
    </xf>
    <xf numFmtId="0" fontId="3" fillId="8" borderId="11" xfId="8" applyFont="1" applyFill="1" applyBorder="1" applyAlignment="1" applyProtection="1">
      <alignment horizontal="center" vertical="center"/>
    </xf>
    <xf numFmtId="0" fontId="4" fillId="8" borderId="14" xfId="8" applyFont="1" applyFill="1" applyBorder="1" applyAlignment="1" applyProtection="1"/>
    <xf numFmtId="0" fontId="4" fillId="0" borderId="0" xfId="8" applyFont="1" applyBorder="1" applyProtection="1"/>
    <xf numFmtId="1" fontId="4" fillId="8" borderId="0" xfId="8" applyNumberFormat="1" applyFont="1" applyFill="1" applyBorder="1" applyProtection="1"/>
    <xf numFmtId="0" fontId="3" fillId="8" borderId="0" xfId="8" applyFont="1" applyFill="1" applyBorder="1" applyProtection="1"/>
    <xf numFmtId="0" fontId="3" fillId="19" borderId="0" xfId="0" applyFont="1" applyFill="1" applyBorder="1" applyAlignment="1" applyProtection="1">
      <alignment vertical="top"/>
    </xf>
    <xf numFmtId="0" fontId="3" fillId="19" borderId="4" xfId="0" applyFont="1" applyFill="1" applyBorder="1" applyAlignment="1" applyProtection="1">
      <alignment vertical="top"/>
    </xf>
    <xf numFmtId="0" fontId="4" fillId="19" borderId="3" xfId="0" applyFont="1" applyFill="1" applyBorder="1" applyAlignment="1" applyProtection="1">
      <alignment vertical="top"/>
    </xf>
    <xf numFmtId="0" fontId="0" fillId="19" borderId="0" xfId="0" applyFill="1" applyBorder="1" applyAlignment="1" applyProtection="1">
      <alignment vertical="top"/>
    </xf>
    <xf numFmtId="0" fontId="0" fillId="19" borderId="4" xfId="0" applyFill="1" applyBorder="1" applyAlignment="1" applyProtection="1">
      <alignment vertical="top"/>
    </xf>
    <xf numFmtId="0" fontId="0" fillId="19" borderId="3" xfId="0" applyFill="1" applyBorder="1" applyProtection="1"/>
    <xf numFmtId="0" fontId="4" fillId="19" borderId="0" xfId="0" applyFont="1" applyFill="1" applyBorder="1" applyAlignment="1" applyProtection="1">
      <alignment wrapText="1"/>
    </xf>
    <xf numFmtId="0" fontId="0" fillId="19" borderId="0" xfId="0" applyFill="1" applyBorder="1" applyProtection="1"/>
    <xf numFmtId="0" fontId="4" fillId="19" borderId="0" xfId="0" applyFont="1" applyFill="1" applyBorder="1" applyProtection="1"/>
    <xf numFmtId="0" fontId="4" fillId="19" borderId="0" xfId="0" applyFont="1"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1" fillId="0" borderId="0" xfId="4" applyFont="1" applyBorder="1" applyAlignment="1" applyProtection="1">
      <alignment vertical="top"/>
    </xf>
    <xf numFmtId="0" fontId="4" fillId="0" borderId="0" xfId="4" applyBorder="1" applyAlignment="1" applyProtection="1">
      <alignment vertical="top"/>
    </xf>
    <xf numFmtId="0" fontId="0" fillId="19" borderId="7" xfId="0" applyFill="1" applyBorder="1" applyProtection="1"/>
    <xf numFmtId="0" fontId="0" fillId="19" borderId="8" xfId="0" applyFill="1" applyBorder="1" applyProtection="1"/>
    <xf numFmtId="0" fontId="4" fillId="19" borderId="8" xfId="0" applyFont="1" applyFill="1" applyBorder="1" applyAlignment="1" applyProtection="1">
      <alignment horizontal="center"/>
    </xf>
    <xf numFmtId="0" fontId="4" fillId="19" borderId="8" xfId="0" applyFont="1" applyFill="1" applyBorder="1" applyAlignment="1" applyProtection="1">
      <alignment horizontal="center" wrapText="1"/>
    </xf>
    <xf numFmtId="0" fontId="0" fillId="19" borderId="8" xfId="0" applyFill="1" applyBorder="1" applyAlignment="1" applyProtection="1">
      <alignment horizontal="center" wrapText="1"/>
    </xf>
    <xf numFmtId="0" fontId="0" fillId="19" borderId="8" xfId="0" applyFill="1" applyBorder="1" applyAlignment="1" applyProtection="1">
      <alignment vertical="top"/>
    </xf>
    <xf numFmtId="0" fontId="0" fillId="19" borderId="9" xfId="0" applyFill="1" applyBorder="1" applyAlignment="1" applyProtection="1">
      <alignment vertical="top"/>
    </xf>
    <xf numFmtId="0" fontId="4" fillId="20" borderId="0" xfId="0" applyFont="1" applyFill="1" applyProtection="1">
      <protection locked="0"/>
    </xf>
    <xf numFmtId="0" fontId="49" fillId="20" borderId="0" xfId="0" applyFont="1" applyFill="1" applyProtection="1">
      <protection locked="0"/>
    </xf>
    <xf numFmtId="0" fontId="49" fillId="20" borderId="0" xfId="0" quotePrefix="1" applyFont="1" applyFill="1" applyProtection="1">
      <protection locked="0"/>
    </xf>
    <xf numFmtId="0" fontId="4" fillId="0" borderId="3" xfId="4" applyBorder="1" applyAlignment="1" applyProtection="1">
      <alignment vertical="top"/>
    </xf>
    <xf numFmtId="0" fontId="4" fillId="0" borderId="0" xfId="4" applyBorder="1" applyAlignment="1" applyProtection="1">
      <alignment vertical="top" wrapText="1"/>
    </xf>
    <xf numFmtId="0" fontId="4" fillId="0" borderId="4" xfId="4" applyBorder="1" applyAlignment="1" applyProtection="1">
      <alignment vertical="top" wrapText="1"/>
    </xf>
    <xf numFmtId="0" fontId="4" fillId="0" borderId="3" xfId="4" applyBorder="1" applyProtection="1"/>
    <xf numFmtId="0" fontId="4" fillId="0" borderId="0" xfId="4" applyBorder="1" applyAlignment="1" applyProtection="1">
      <alignment horizontal="center"/>
    </xf>
    <xf numFmtId="0" fontId="4" fillId="0" borderId="4" xfId="4" applyBorder="1" applyProtection="1"/>
    <xf numFmtId="0" fontId="4" fillId="0" borderId="4" xfId="4" applyBorder="1" applyAlignment="1" applyProtection="1">
      <alignment vertical="top"/>
    </xf>
    <xf numFmtId="0" fontId="4" fillId="0" borderId="8" xfId="4" applyBorder="1" applyProtection="1"/>
    <xf numFmtId="0" fontId="4" fillId="0" borderId="9" xfId="4" applyBorder="1" applyProtection="1"/>
    <xf numFmtId="0" fontId="6" fillId="8" borderId="0" xfId="1" applyFill="1" applyBorder="1" applyAlignment="1" applyProtection="1"/>
    <xf numFmtId="0" fontId="4" fillId="0" borderId="7" xfId="4" applyBorder="1" applyAlignment="1" applyProtection="1">
      <alignment vertical="top"/>
    </xf>
    <xf numFmtId="0" fontId="4" fillId="0" borderId="8" xfId="4" applyBorder="1" applyAlignment="1" applyProtection="1">
      <alignment vertical="top"/>
    </xf>
    <xf numFmtId="0" fontId="4" fillId="0" borderId="9" xfId="4" applyBorder="1" applyAlignment="1" applyProtection="1">
      <alignment vertical="top"/>
    </xf>
    <xf numFmtId="0" fontId="4" fillId="0" borderId="2" xfId="4" applyBorder="1" applyAlignment="1" applyProtection="1">
      <alignment vertical="top"/>
    </xf>
    <xf numFmtId="0" fontId="4" fillId="0" borderId="6" xfId="4" applyBorder="1" applyAlignment="1" applyProtection="1">
      <alignment vertical="top"/>
    </xf>
    <xf numFmtId="0" fontId="4" fillId="0" borderId="2" xfId="4" applyBorder="1" applyProtection="1"/>
    <xf numFmtId="0" fontId="4" fillId="0" borderId="6" xfId="4" applyBorder="1" applyProtection="1"/>
    <xf numFmtId="0" fontId="41" fillId="0" borderId="0" xfId="0" applyFont="1" applyProtection="1"/>
    <xf numFmtId="49" fontId="40" fillId="0" borderId="0" xfId="0" applyNumberFormat="1" applyFont="1" applyAlignment="1" applyProtection="1">
      <alignment vertical="center"/>
    </xf>
    <xf numFmtId="0" fontId="55" fillId="0" borderId="0" xfId="0" quotePrefix="1" applyFont="1" applyProtection="1"/>
    <xf numFmtId="0" fontId="40" fillId="0" borderId="0" xfId="0" applyFont="1" applyAlignment="1" applyProtection="1">
      <alignment vertical="center"/>
    </xf>
    <xf numFmtId="49" fontId="0" fillId="0" borderId="0" xfId="0" applyNumberFormat="1" applyProtection="1"/>
    <xf numFmtId="0" fontId="4" fillId="0" borderId="5" xfId="0" applyFont="1" applyBorder="1" applyProtection="1"/>
    <xf numFmtId="0" fontId="4" fillId="0" borderId="3" xfId="0" applyFont="1" applyBorder="1" applyProtection="1"/>
    <xf numFmtId="1" fontId="0" fillId="0" borderId="11" xfId="0" applyNumberFormat="1" applyFill="1" applyBorder="1" applyProtection="1"/>
    <xf numFmtId="0" fontId="4" fillId="0" borderId="11" xfId="0" applyFont="1" applyBorder="1" applyProtection="1"/>
    <xf numFmtId="2" fontId="3" fillId="6" borderId="11" xfId="0" applyNumberFormat="1" applyFont="1" applyFill="1" applyBorder="1" applyProtection="1"/>
    <xf numFmtId="0" fontId="4" fillId="0" borderId="5" xfId="10" applyBorder="1" applyAlignment="1" applyProtection="1">
      <alignment vertical="top"/>
    </xf>
    <xf numFmtId="0" fontId="4" fillId="0" borderId="2" xfId="10" applyBorder="1" applyAlignment="1" applyProtection="1">
      <alignment vertical="top"/>
    </xf>
    <xf numFmtId="0" fontId="4" fillId="0" borderId="6" xfId="10" applyBorder="1" applyAlignment="1" applyProtection="1">
      <alignment vertical="top"/>
    </xf>
    <xf numFmtId="0" fontId="4" fillId="0" borderId="3" xfId="10" applyBorder="1" applyAlignment="1" applyProtection="1">
      <alignment vertical="top"/>
    </xf>
    <xf numFmtId="0" fontId="11" fillId="0" borderId="0" xfId="10" applyFont="1" applyAlignment="1" applyProtection="1">
      <alignment vertical="top"/>
    </xf>
    <xf numFmtId="0" fontId="4" fillId="0" borderId="0" xfId="10" applyAlignment="1" applyProtection="1">
      <alignment vertical="top"/>
    </xf>
    <xf numFmtId="0" fontId="4" fillId="0" borderId="4" xfId="10" applyBorder="1" applyAlignment="1" applyProtection="1">
      <alignment vertical="top"/>
    </xf>
    <xf numFmtId="0" fontId="4" fillId="0" borderId="0" xfId="10" applyProtection="1"/>
    <xf numFmtId="0" fontId="11" fillId="0" borderId="0" xfId="10" quotePrefix="1" applyFont="1" applyAlignment="1" applyProtection="1">
      <alignment vertical="top"/>
    </xf>
    <xf numFmtId="0" fontId="11" fillId="0" borderId="0" xfId="10" quotePrefix="1" applyFont="1" applyProtection="1"/>
    <xf numFmtId="0" fontId="11" fillId="0" borderId="0" xfId="10" applyFont="1" applyProtection="1"/>
    <xf numFmtId="0" fontId="3" fillId="0" borderId="0" xfId="10" applyFont="1" applyAlignment="1" applyProtection="1">
      <alignment vertical="top"/>
    </xf>
    <xf numFmtId="0" fontId="51" fillId="0" borderId="0" xfId="10" applyFont="1" applyProtection="1"/>
    <xf numFmtId="0" fontId="49" fillId="0" borderId="0" xfId="10" applyFont="1" applyAlignment="1" applyProtection="1">
      <alignment vertical="top"/>
    </xf>
    <xf numFmtId="0" fontId="50" fillId="0" borderId="0" xfId="10" applyFont="1" applyProtection="1"/>
    <xf numFmtId="0" fontId="50" fillId="0" borderId="0" xfId="10" applyFont="1" applyAlignment="1" applyProtection="1">
      <alignment vertical="top"/>
    </xf>
    <xf numFmtId="0" fontId="47" fillId="0" borderId="3" xfId="10" applyFont="1" applyBorder="1" applyAlignment="1" applyProtection="1">
      <alignment horizontal="right" vertical="top"/>
    </xf>
    <xf numFmtId="0" fontId="47" fillId="0" borderId="4" xfId="10" applyFont="1" applyBorder="1" applyAlignment="1" applyProtection="1">
      <alignment vertical="top"/>
    </xf>
    <xf numFmtId="0" fontId="4" fillId="0" borderId="0" xfId="10" applyBorder="1" applyAlignment="1" applyProtection="1">
      <alignment vertical="top"/>
    </xf>
    <xf numFmtId="0" fontId="11" fillId="0" borderId="0" xfId="10" applyFont="1" applyBorder="1" applyAlignment="1" applyProtection="1">
      <alignment vertical="top"/>
    </xf>
    <xf numFmtId="0" fontId="11" fillId="19" borderId="0" xfId="4" applyFont="1" applyFill="1" applyBorder="1" applyAlignment="1" applyProtection="1">
      <alignment vertical="top"/>
    </xf>
    <xf numFmtId="0" fontId="11" fillId="19" borderId="3" xfId="4" applyFont="1" applyFill="1" applyBorder="1" applyAlignment="1" applyProtection="1">
      <alignment vertical="top"/>
    </xf>
    <xf numFmtId="0" fontId="11" fillId="19" borderId="0" xfId="4" applyFont="1" applyFill="1" applyAlignment="1" applyProtection="1">
      <alignment vertical="top"/>
    </xf>
    <xf numFmtId="0" fontId="11" fillId="19" borderId="7" xfId="4" applyFont="1" applyFill="1" applyBorder="1" applyAlignment="1" applyProtection="1">
      <alignment vertical="top"/>
    </xf>
    <xf numFmtId="0" fontId="11" fillId="19" borderId="8" xfId="4" applyFont="1" applyFill="1" applyBorder="1" applyAlignment="1" applyProtection="1">
      <alignment vertical="top"/>
    </xf>
    <xf numFmtId="0" fontId="4" fillId="0" borderId="7" xfId="4" applyBorder="1" applyAlignment="1" applyProtection="1">
      <alignment horizontal="center" vertical="top"/>
    </xf>
    <xf numFmtId="0" fontId="4" fillId="0" borderId="3" xfId="4" applyBorder="1" applyAlignment="1" applyProtection="1">
      <alignment horizontal="center" vertical="top"/>
    </xf>
    <xf numFmtId="0" fontId="4" fillId="0" borderId="5" xfId="4" applyBorder="1" applyAlignment="1" applyProtection="1">
      <alignment horizontal="center" vertical="top"/>
    </xf>
    <xf numFmtId="0" fontId="7" fillId="0" borderId="0" xfId="12" applyFont="1"/>
    <xf numFmtId="0" fontId="1" fillId="0" borderId="0" xfId="12"/>
    <xf numFmtId="0" fontId="3" fillId="0" borderId="1" xfId="12" applyFont="1" applyBorder="1"/>
    <xf numFmtId="0" fontId="3" fillId="0" borderId="0" xfId="12" applyFont="1"/>
    <xf numFmtId="0" fontId="3" fillId="0" borderId="10" xfId="12" applyFont="1" applyBorder="1"/>
    <xf numFmtId="0" fontId="3" fillId="0" borderId="0" xfId="12" applyFont="1" applyAlignment="1">
      <alignment vertical="center"/>
    </xf>
    <xf numFmtId="0" fontId="3" fillId="0" borderId="0" xfId="12" applyFont="1" applyAlignment="1">
      <alignment horizontal="center"/>
    </xf>
    <xf numFmtId="0" fontId="1" fillId="0" borderId="1" xfId="12" applyBorder="1" applyAlignment="1">
      <alignment vertical="center"/>
    </xf>
    <xf numFmtId="0" fontId="1" fillId="4" borderId="1" xfId="12" applyFill="1" applyBorder="1" applyAlignment="1">
      <alignment vertical="center"/>
    </xf>
    <xf numFmtId="0" fontId="1" fillId="0" borderId="0" xfId="12" applyAlignment="1">
      <alignment vertical="center"/>
    </xf>
    <xf numFmtId="0" fontId="1" fillId="3" borderId="1" xfId="12" applyFill="1" applyBorder="1" applyAlignment="1" applyProtection="1">
      <alignment vertical="center"/>
      <protection locked="0"/>
    </xf>
    <xf numFmtId="0" fontId="1" fillId="3" borderId="10" xfId="12" applyFill="1" applyBorder="1" applyAlignment="1" applyProtection="1">
      <alignment vertical="center"/>
      <protection locked="0"/>
    </xf>
    <xf numFmtId="0" fontId="1" fillId="0" borderId="13" xfId="12" applyBorder="1" applyAlignment="1">
      <alignment vertical="center"/>
    </xf>
    <xf numFmtId="0" fontId="1" fillId="5" borderId="5" xfId="12" applyFill="1" applyBorder="1" applyAlignment="1">
      <alignment vertical="center"/>
    </xf>
    <xf numFmtId="0" fontId="1" fillId="5" borderId="2" xfId="12" applyFill="1" applyBorder="1" applyAlignment="1">
      <alignment vertical="center"/>
    </xf>
    <xf numFmtId="0" fontId="1" fillId="5" borderId="6" xfId="12" applyFill="1" applyBorder="1" applyAlignment="1">
      <alignment vertical="center"/>
    </xf>
    <xf numFmtId="0" fontId="1" fillId="0" borderId="0" xfId="12" applyAlignment="1">
      <alignment horizontal="right" vertical="center"/>
    </xf>
    <xf numFmtId="0" fontId="1" fillId="0" borderId="0" xfId="12" applyAlignment="1">
      <alignment horizontal="left" vertical="center"/>
    </xf>
    <xf numFmtId="0" fontId="1" fillId="0" borderId="14" xfId="12" applyBorder="1" applyAlignment="1">
      <alignment vertical="center"/>
    </xf>
    <xf numFmtId="0" fontId="1" fillId="0" borderId="5" xfId="12" applyBorder="1" applyAlignment="1">
      <alignment vertical="center"/>
    </xf>
    <xf numFmtId="0" fontId="1" fillId="0" borderId="11" xfId="12" applyBorder="1" applyAlignment="1">
      <alignment vertical="center"/>
    </xf>
    <xf numFmtId="0" fontId="1" fillId="0" borderId="10" xfId="12" applyBorder="1" applyAlignment="1">
      <alignment horizontal="center" vertical="center"/>
    </xf>
    <xf numFmtId="0" fontId="1" fillId="0" borderId="12" xfId="12" applyBorder="1" applyAlignment="1">
      <alignment vertical="center"/>
    </xf>
    <xf numFmtId="0" fontId="1" fillId="4" borderId="11" xfId="12" applyFill="1" applyBorder="1" applyAlignment="1">
      <alignment horizontal="right" vertical="center"/>
    </xf>
    <xf numFmtId="0" fontId="1" fillId="5" borderId="3" xfId="12" applyFill="1" applyBorder="1" applyAlignment="1">
      <alignment vertical="center"/>
    </xf>
    <xf numFmtId="0" fontId="1" fillId="5" borderId="4" xfId="12" applyFill="1" applyBorder="1" applyAlignment="1">
      <alignment vertical="center"/>
    </xf>
    <xf numFmtId="0" fontId="1" fillId="0" borderId="3" xfId="12" applyBorder="1" applyAlignment="1">
      <alignment vertical="center"/>
    </xf>
    <xf numFmtId="0" fontId="1" fillId="0" borderId="2" xfId="12" applyBorder="1" applyAlignment="1">
      <alignment vertical="center"/>
    </xf>
    <xf numFmtId="0" fontId="1" fillId="0" borderId="6" xfId="12" applyBorder="1" applyAlignment="1">
      <alignment vertical="center"/>
    </xf>
    <xf numFmtId="11" fontId="1" fillId="4" borderId="1" xfId="12" applyNumberFormat="1" applyFill="1" applyBorder="1" applyAlignment="1">
      <alignment vertical="center"/>
    </xf>
    <xf numFmtId="11" fontId="1" fillId="0" borderId="0" xfId="12" applyNumberFormat="1" applyAlignment="1">
      <alignment vertical="center"/>
    </xf>
    <xf numFmtId="11" fontId="1" fillId="0" borderId="13" xfId="12" applyNumberFormat="1" applyBorder="1" applyAlignment="1">
      <alignment vertical="center"/>
    </xf>
    <xf numFmtId="0" fontId="1" fillId="0" borderId="4" xfId="12" applyBorder="1" applyAlignment="1">
      <alignment vertical="center"/>
    </xf>
    <xf numFmtId="0" fontId="1" fillId="0" borderId="1" xfId="12" applyBorder="1"/>
    <xf numFmtId="11" fontId="1" fillId="4" borderId="1" xfId="12" applyNumberFormat="1" applyFill="1" applyBorder="1"/>
    <xf numFmtId="11" fontId="1" fillId="0" borderId="0" xfId="12" applyNumberFormat="1"/>
    <xf numFmtId="11" fontId="1" fillId="0" borderId="13" xfId="12" applyNumberFormat="1" applyBorder="1"/>
    <xf numFmtId="0" fontId="1" fillId="5" borderId="3" xfId="12" applyFill="1" applyBorder="1"/>
    <xf numFmtId="0" fontId="1" fillId="0" borderId="3" xfId="12" applyBorder="1"/>
    <xf numFmtId="0" fontId="1" fillId="5" borderId="4" xfId="12" applyFill="1" applyBorder="1"/>
    <xf numFmtId="0" fontId="1" fillId="0" borderId="0" xfId="12" applyAlignment="1">
      <alignment horizontal="right"/>
    </xf>
    <xf numFmtId="0" fontId="1" fillId="0" borderId="13" xfId="12" applyBorder="1"/>
    <xf numFmtId="0" fontId="1" fillId="0" borderId="7" xfId="12" applyBorder="1"/>
    <xf numFmtId="0" fontId="1" fillId="0" borderId="8" xfId="12" applyBorder="1"/>
    <xf numFmtId="0" fontId="1" fillId="0" borderId="9" xfId="12" applyBorder="1"/>
    <xf numFmtId="0" fontId="1" fillId="0" borderId="13" xfId="12" applyBorder="1" applyAlignment="1">
      <alignment horizontal="center"/>
    </xf>
    <xf numFmtId="0" fontId="1" fillId="0" borderId="11" xfId="12" applyBorder="1"/>
    <xf numFmtId="0" fontId="1" fillId="0" borderId="10" xfId="12" applyBorder="1" applyAlignment="1">
      <alignment horizontal="center"/>
    </xf>
    <xf numFmtId="0" fontId="1" fillId="0" borderId="12" xfId="12" applyBorder="1"/>
    <xf numFmtId="0" fontId="1" fillId="0" borderId="7" xfId="12" applyBorder="1" applyAlignment="1">
      <alignment horizontal="center" vertical="center"/>
    </xf>
    <xf numFmtId="11" fontId="1" fillId="4" borderId="14" xfId="12" applyNumberFormat="1" applyFill="1" applyBorder="1"/>
    <xf numFmtId="0" fontId="1" fillId="5" borderId="7" xfId="12" applyFill="1" applyBorder="1"/>
    <xf numFmtId="0" fontId="1" fillId="5" borderId="8" xfId="12" applyFill="1" applyBorder="1"/>
    <xf numFmtId="11" fontId="1" fillId="5" borderId="8" xfId="12" applyNumberFormat="1" applyFill="1" applyBorder="1"/>
    <xf numFmtId="0" fontId="1" fillId="5" borderId="9" xfId="12" applyFill="1" applyBorder="1"/>
    <xf numFmtId="11" fontId="1" fillId="6" borderId="1" xfId="12" applyNumberFormat="1" applyFill="1" applyBorder="1" applyAlignment="1">
      <alignment vertical="center"/>
    </xf>
    <xf numFmtId="0" fontId="1" fillId="0" borderId="15" xfId="12" applyBorder="1" applyAlignment="1">
      <alignment vertical="center"/>
    </xf>
    <xf numFmtId="0" fontId="1" fillId="0" borderId="7" xfId="12" applyBorder="1" applyAlignment="1">
      <alignment vertical="center"/>
    </xf>
    <xf numFmtId="165" fontId="1" fillId="0" borderId="0" xfId="12" applyNumberFormat="1" applyAlignment="1">
      <alignment vertical="center"/>
    </xf>
    <xf numFmtId="0" fontId="1" fillId="4" borderId="15" xfId="12" applyFill="1" applyBorder="1" applyAlignment="1">
      <alignment vertical="center"/>
    </xf>
    <xf numFmtId="0" fontId="55" fillId="0" borderId="0" xfId="12" applyFont="1" applyAlignment="1">
      <alignment vertical="center" wrapText="1"/>
    </xf>
    <xf numFmtId="0" fontId="1" fillId="6" borderId="10" xfId="12" applyFill="1" applyBorder="1" applyAlignment="1">
      <alignment vertical="center"/>
    </xf>
    <xf numFmtId="0" fontId="3" fillId="0" borderId="0" xfId="12" applyFont="1" applyAlignment="1">
      <alignment horizontal="center" vertical="center"/>
    </xf>
    <xf numFmtId="0" fontId="1" fillId="0" borderId="15" xfId="12" applyBorder="1"/>
    <xf numFmtId="0" fontId="1" fillId="4" borderId="1" xfId="12" applyFill="1" applyBorder="1"/>
    <xf numFmtId="11" fontId="1" fillId="4" borderId="1" xfId="12" applyNumberFormat="1" applyFill="1" applyBorder="1" applyAlignment="1">
      <alignment horizontal="right"/>
    </xf>
    <xf numFmtId="164" fontId="1" fillId="0" borderId="1" xfId="12" applyNumberFormat="1" applyBorder="1"/>
    <xf numFmtId="164" fontId="1" fillId="4" borderId="1" xfId="12" applyNumberFormat="1" applyFill="1" applyBorder="1"/>
    <xf numFmtId="164" fontId="1" fillId="0" borderId="0" xfId="12" applyNumberFormat="1"/>
    <xf numFmtId="165" fontId="1" fillId="0" borderId="0" xfId="12" applyNumberFormat="1"/>
    <xf numFmtId="11" fontId="1" fillId="4" borderId="1" xfId="12" applyNumberFormat="1" applyFill="1" applyBorder="1" applyAlignment="1">
      <alignment horizontal="center"/>
    </xf>
    <xf numFmtId="164" fontId="1" fillId="0" borderId="1" xfId="12" applyNumberFormat="1" applyBorder="1" applyAlignment="1">
      <alignment horizontal="right"/>
    </xf>
    <xf numFmtId="0" fontId="1" fillId="3" borderId="5" xfId="12" applyFill="1" applyBorder="1" applyProtection="1">
      <protection locked="0"/>
    </xf>
    <xf numFmtId="0" fontId="1" fillId="3" borderId="2" xfId="12" applyFill="1" applyBorder="1" applyProtection="1">
      <protection locked="0"/>
    </xf>
    <xf numFmtId="0" fontId="1" fillId="3" borderId="6" xfId="12" applyFill="1" applyBorder="1" applyProtection="1">
      <protection locked="0"/>
    </xf>
    <xf numFmtId="0" fontId="1" fillId="3" borderId="3" xfId="12" applyFill="1" applyBorder="1" applyProtection="1">
      <protection locked="0"/>
    </xf>
    <xf numFmtId="0" fontId="1" fillId="3" borderId="0" xfId="12" quotePrefix="1" applyFill="1" applyProtection="1">
      <protection locked="0"/>
    </xf>
    <xf numFmtId="0" fontId="1" fillId="3" borderId="0" xfId="12" applyFill="1" applyProtection="1">
      <protection locked="0"/>
    </xf>
    <xf numFmtId="0" fontId="1" fillId="3" borderId="4" xfId="12" applyFill="1" applyBorder="1" applyProtection="1">
      <protection locked="0"/>
    </xf>
    <xf numFmtId="0" fontId="1" fillId="3" borderId="7" xfId="12" applyFill="1" applyBorder="1" applyProtection="1">
      <protection locked="0"/>
    </xf>
    <xf numFmtId="0" fontId="1" fillId="3" borderId="8" xfId="12" applyFill="1" applyBorder="1" applyProtection="1">
      <protection locked="0"/>
    </xf>
    <xf numFmtId="0" fontId="1" fillId="3" borderId="9" xfId="12" applyFill="1" applyBorder="1" applyProtection="1">
      <protection locked="0"/>
    </xf>
    <xf numFmtId="0" fontId="1" fillId="0" borderId="0" xfId="0" applyFont="1" applyAlignment="1" applyProtection="1">
      <alignment horizontal="center"/>
    </xf>
    <xf numFmtId="0" fontId="1" fillId="0" borderId="0" xfId="0" quotePrefix="1" applyFont="1" applyProtection="1"/>
    <xf numFmtId="0" fontId="11" fillId="0" borderId="0" xfId="0" applyFont="1" applyBorder="1"/>
    <xf numFmtId="0" fontId="11" fillId="0" borderId="4" xfId="0" applyFont="1" applyBorder="1"/>
    <xf numFmtId="0" fontId="11" fillId="0" borderId="0" xfId="0" quotePrefix="1" applyFont="1"/>
    <xf numFmtId="0" fontId="11" fillId="0" borderId="0" xfId="0" quotePrefix="1" applyFont="1" applyBorder="1"/>
    <xf numFmtId="0" fontId="11" fillId="0" borderId="3" xfId="0" applyFont="1" applyFill="1" applyBorder="1" applyAlignment="1" applyProtection="1"/>
    <xf numFmtId="0" fontId="1" fillId="0" borderId="0" xfId="0" quotePrefix="1" applyFont="1"/>
    <xf numFmtId="0" fontId="1" fillId="0" borderId="0" xfId="0" applyFont="1" applyFill="1" applyBorder="1" applyAlignment="1" applyProtection="1">
      <alignment vertical="top"/>
    </xf>
    <xf numFmtId="0" fontId="1" fillId="0" borderId="8" xfId="0" applyFont="1" applyFill="1" applyBorder="1" applyAlignment="1" applyProtection="1">
      <alignment vertical="top"/>
    </xf>
    <xf numFmtId="0" fontId="1" fillId="0" borderId="0" xfId="0" applyFont="1" applyFill="1" applyProtection="1"/>
    <xf numFmtId="0" fontId="0" fillId="0" borderId="29" xfId="0" applyBorder="1" applyAlignment="1">
      <alignment horizontal="left" vertical="center"/>
    </xf>
    <xf numFmtId="0" fontId="4" fillId="8" borderId="29" xfId="0" applyFont="1" applyFill="1" applyBorder="1" applyAlignment="1" applyProtection="1">
      <alignment horizontal="left" vertical="center"/>
      <protection locked="0"/>
    </xf>
    <xf numFmtId="0" fontId="1" fillId="8" borderId="29" xfId="0" applyFont="1" applyFill="1" applyBorder="1" applyAlignment="1" applyProtection="1">
      <alignment horizontal="left" vertical="center"/>
      <protection locked="0"/>
    </xf>
    <xf numFmtId="0" fontId="1" fillId="8" borderId="31" xfId="0" applyFont="1" applyFill="1" applyBorder="1" applyAlignment="1" applyProtection="1">
      <alignment horizontal="left" vertical="center"/>
      <protection locked="0"/>
    </xf>
    <xf numFmtId="2" fontId="0" fillId="4" borderId="1" xfId="0" applyNumberFormat="1" applyFill="1" applyBorder="1" applyAlignment="1" applyProtection="1">
      <alignment horizontal="center" vertical="center"/>
    </xf>
    <xf numFmtId="0" fontId="1" fillId="20" borderId="1" xfId="0" applyFont="1" applyFill="1" applyBorder="1" applyAlignment="1" applyProtection="1">
      <alignment horizontal="left" vertical="center" wrapText="1"/>
      <protection locked="0"/>
    </xf>
    <xf numFmtId="0" fontId="1" fillId="20" borderId="1" xfId="0" applyFont="1" applyFill="1" applyBorder="1" applyAlignment="1" applyProtection="1">
      <alignment horizontal="left" vertical="center"/>
      <protection locked="0"/>
    </xf>
    <xf numFmtId="164" fontId="0" fillId="4" borderId="1" xfId="0" applyNumberFormat="1" applyFill="1" applyBorder="1" applyAlignment="1" applyProtection="1">
      <alignment horizontal="center" vertical="center"/>
    </xf>
    <xf numFmtId="0" fontId="1" fillId="20" borderId="30" xfId="0" applyFont="1" applyFill="1" applyBorder="1" applyAlignment="1" applyProtection="1">
      <alignment horizontal="left" vertical="center"/>
      <protection locked="0"/>
    </xf>
    <xf numFmtId="0" fontId="1" fillId="20" borderId="1" xfId="0" applyFont="1" applyFill="1" applyBorder="1" applyAlignment="1" applyProtection="1">
      <alignment horizontal="center" vertical="center"/>
      <protection locked="0"/>
    </xf>
    <xf numFmtId="0" fontId="1" fillId="20" borderId="32" xfId="0" applyFont="1" applyFill="1" applyBorder="1" applyAlignment="1" applyProtection="1">
      <alignment horizontal="center" vertical="center"/>
      <protection locked="0"/>
    </xf>
    <xf numFmtId="0" fontId="1" fillId="20" borderId="32" xfId="0" applyFont="1" applyFill="1" applyBorder="1" applyAlignment="1" applyProtection="1">
      <alignment horizontal="left" vertical="center" wrapText="1"/>
      <protection locked="0"/>
    </xf>
    <xf numFmtId="0" fontId="1" fillId="20" borderId="32" xfId="0" applyFont="1" applyFill="1" applyBorder="1" applyAlignment="1" applyProtection="1">
      <alignment horizontal="left" vertical="center"/>
      <protection locked="0"/>
    </xf>
    <xf numFmtId="0" fontId="1" fillId="20" borderId="33" xfId="0" applyFont="1" applyFill="1" applyBorder="1" applyAlignment="1" applyProtection="1">
      <alignment horizontal="left" vertical="center"/>
      <protection locked="0"/>
    </xf>
    <xf numFmtId="164" fontId="0" fillId="20" borderId="11" xfId="0" applyNumberFormat="1" applyFill="1" applyBorder="1" applyProtection="1">
      <protection locked="0"/>
    </xf>
    <xf numFmtId="0" fontId="1" fillId="0" borderId="0" xfId="0" applyFont="1" applyAlignment="1">
      <alignment horizontal="center"/>
    </xf>
    <xf numFmtId="0" fontId="0" fillId="12" borderId="34" xfId="0" applyFill="1" applyBorder="1" applyProtection="1">
      <protection locked="0"/>
    </xf>
    <xf numFmtId="0" fontId="0" fillId="22" borderId="35" xfId="0" applyFill="1" applyBorder="1" applyProtection="1">
      <protection locked="0"/>
    </xf>
    <xf numFmtId="0" fontId="0" fillId="9" borderId="35" xfId="0" applyFill="1" applyBorder="1" applyProtection="1">
      <protection locked="0"/>
    </xf>
    <xf numFmtId="0" fontId="0" fillId="10" borderId="35" xfId="0" applyFill="1" applyBorder="1" applyProtection="1">
      <protection locked="0"/>
    </xf>
    <xf numFmtId="0" fontId="0" fillId="3" borderId="35" xfId="0" applyFill="1" applyBorder="1" applyProtection="1">
      <protection locked="0"/>
    </xf>
    <xf numFmtId="0" fontId="0" fillId="11" borderId="35" xfId="0" applyFill="1" applyBorder="1" applyProtection="1">
      <protection locked="0"/>
    </xf>
    <xf numFmtId="0" fontId="0" fillId="13" borderId="35" xfId="0" applyFill="1" applyBorder="1" applyProtection="1">
      <protection locked="0"/>
    </xf>
    <xf numFmtId="0" fontId="6" fillId="10" borderId="1" xfId="1" applyFill="1" applyBorder="1" applyAlignment="1" applyProtection="1">
      <alignment horizontal="center"/>
      <protection locked="0"/>
    </xf>
    <xf numFmtId="0" fontId="0" fillId="14" borderId="1" xfId="0" applyNumberFormat="1" applyFill="1" applyBorder="1" applyProtection="1">
      <protection locked="0"/>
    </xf>
    <xf numFmtId="0" fontId="25" fillId="3" borderId="1" xfId="0" applyFont="1" applyFill="1" applyBorder="1" applyAlignment="1" applyProtection="1">
      <alignment horizontal="center"/>
      <protection locked="0"/>
    </xf>
    <xf numFmtId="1" fontId="55" fillId="0" borderId="0" xfId="0" applyNumberFormat="1" applyFont="1" applyBorder="1" applyAlignment="1" applyProtection="1"/>
    <xf numFmtId="0" fontId="3" fillId="0" borderId="0" xfId="0" applyFont="1"/>
    <xf numFmtId="0" fontId="42" fillId="0" borderId="1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0" fontId="0" fillId="0" borderId="0" xfId="0" applyAlignment="1">
      <alignment horizontal="left" wrapText="1"/>
    </xf>
    <xf numFmtId="0" fontId="4" fillId="0" borderId="0" xfId="0" applyFont="1" applyAlignment="1">
      <alignment horizontal="left" wrapText="1"/>
    </xf>
    <xf numFmtId="0" fontId="0" fillId="0" borderId="0" xfId="0" applyAlignment="1">
      <alignment horizontal="left"/>
    </xf>
    <xf numFmtId="0" fontId="23" fillId="4" borderId="1" xfId="0" applyFont="1" applyFill="1" applyBorder="1" applyAlignment="1" applyProtection="1">
      <alignment horizontal="center"/>
    </xf>
    <xf numFmtId="0" fontId="23" fillId="4" borderId="1" xfId="0" applyFont="1" applyFill="1" applyBorder="1" applyProtection="1"/>
    <xf numFmtId="0" fontId="23" fillId="4" borderId="1" xfId="0" applyFont="1" applyFill="1" applyBorder="1" applyAlignment="1">
      <alignment horizontal="center"/>
    </xf>
    <xf numFmtId="0" fontId="23" fillId="4" borderId="1" xfId="0" applyFont="1" applyFill="1" applyBorder="1"/>
    <xf numFmtId="49" fontId="1" fillId="3" borderId="1" xfId="0" applyNumberFormat="1" applyFont="1" applyFill="1" applyBorder="1" applyAlignment="1" applyProtection="1">
      <protection locked="0"/>
    </xf>
    <xf numFmtId="49" fontId="23" fillId="3" borderId="1" xfId="0" applyNumberFormat="1" applyFont="1" applyFill="1" applyBorder="1" applyAlignment="1" applyProtection="1">
      <protection locked="0"/>
    </xf>
    <xf numFmtId="49" fontId="1" fillId="3" borderId="11" xfId="0" applyNumberFormat="1" applyFont="1" applyFill="1" applyBorder="1" applyAlignment="1" applyProtection="1">
      <protection locked="0"/>
    </xf>
    <xf numFmtId="49" fontId="23" fillId="3" borderId="10" xfId="0" applyNumberFormat="1" applyFont="1" applyFill="1" applyBorder="1" applyAlignment="1" applyProtection="1">
      <protection locked="0"/>
    </xf>
    <xf numFmtId="49" fontId="23" fillId="3" borderId="12" xfId="0" applyNumberFormat="1" applyFont="1" applyFill="1" applyBorder="1" applyAlignment="1" applyProtection="1">
      <protection locked="0"/>
    </xf>
    <xf numFmtId="0" fontId="4" fillId="0" borderId="1" xfId="0" applyFont="1" applyFill="1" applyBorder="1" applyAlignment="1">
      <alignment horizontal="center"/>
    </xf>
    <xf numFmtId="0" fontId="23" fillId="0" borderId="1" xfId="0" applyFont="1" applyFill="1" applyBorder="1" applyAlignment="1">
      <alignment horizontal="center"/>
    </xf>
    <xf numFmtId="0" fontId="6" fillId="0" borderId="1" xfId="1" applyFill="1" applyBorder="1" applyAlignment="1" applyProtection="1">
      <alignment horizontal="left" wrapText="1"/>
    </xf>
    <xf numFmtId="0" fontId="6" fillId="0" borderId="1" xfId="1" applyBorder="1" applyAlignment="1" applyProtection="1">
      <alignment horizontal="left" wrapText="1"/>
    </xf>
    <xf numFmtId="0" fontId="26" fillId="6" borderId="11" xfId="0" applyFont="1" applyFill="1" applyBorder="1" applyAlignment="1">
      <alignment horizontal="center"/>
    </xf>
    <xf numFmtId="0" fontId="23" fillId="6" borderId="12" xfId="0" applyFont="1" applyFill="1" applyBorder="1" applyAlignment="1">
      <alignment horizontal="center"/>
    </xf>
    <xf numFmtId="0" fontId="1" fillId="0" borderId="11" xfId="0" applyFont="1" applyBorder="1" applyAlignment="1">
      <alignment horizontal="center"/>
    </xf>
    <xf numFmtId="0" fontId="23" fillId="0" borderId="12" xfId="0" applyFont="1" applyBorder="1" applyAlignment="1">
      <alignment horizontal="center"/>
    </xf>
    <xf numFmtId="0" fontId="26" fillId="6" borderId="11" xfId="0" applyFont="1" applyFill="1" applyBorder="1" applyAlignment="1" applyProtection="1">
      <alignment horizontal="center"/>
    </xf>
    <xf numFmtId="0" fontId="23" fillId="6" borderId="12" xfId="0" applyFont="1" applyFill="1" applyBorder="1" applyAlignment="1" applyProtection="1">
      <alignment horizontal="center"/>
    </xf>
    <xf numFmtId="0" fontId="23" fillId="6" borderId="1" xfId="0" applyFont="1" applyFill="1" applyBorder="1" applyAlignment="1">
      <alignment horizontal="center"/>
    </xf>
    <xf numFmtId="0" fontId="23" fillId="6" borderId="1" xfId="0" applyFont="1" applyFill="1" applyBorder="1"/>
    <xf numFmtId="0" fontId="4" fillId="0" borderId="1" xfId="0" applyFont="1" applyBorder="1" applyAlignment="1">
      <alignment horizontal="center"/>
    </xf>
    <xf numFmtId="0" fontId="23" fillId="0" borderId="1" xfId="0" applyFont="1" applyBorder="1" applyAlignment="1">
      <alignment horizontal="center"/>
    </xf>
    <xf numFmtId="0" fontId="1" fillId="6" borderId="1" xfId="0" applyFont="1" applyFill="1" applyBorder="1" applyAlignment="1">
      <alignment horizontal="center"/>
    </xf>
    <xf numFmtId="17" fontId="4" fillId="0" borderId="1" xfId="0" applyNumberFormat="1" applyFont="1" applyFill="1" applyBorder="1" applyAlignment="1">
      <alignment horizontal="center"/>
    </xf>
    <xf numFmtId="0" fontId="23" fillId="0" borderId="1" xfId="0" applyFont="1" applyBorder="1" applyAlignment="1">
      <alignment horizontal="center" textRotation="90" wrapText="1"/>
    </xf>
    <xf numFmtId="0" fontId="4" fillId="0" borderId="5"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49" fontId="1" fillId="3" borderId="15" xfId="0" applyNumberFormat="1" applyFont="1" applyFill="1" applyBorder="1" applyAlignment="1" applyProtection="1">
      <protection locked="0"/>
    </xf>
    <xf numFmtId="49" fontId="23" fillId="3" borderId="15" xfId="0" applyNumberFormat="1" applyFont="1" applyFill="1" applyBorder="1" applyAlignment="1" applyProtection="1">
      <protection locked="0"/>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2" fillId="4" borderId="11" xfId="0" applyFont="1" applyFill="1" applyBorder="1" applyAlignment="1" applyProtection="1">
      <alignment horizontal="left"/>
    </xf>
    <xf numFmtId="0" fontId="22" fillId="4" borderId="10" xfId="0" applyFont="1" applyFill="1" applyBorder="1" applyAlignment="1" applyProtection="1">
      <alignment horizontal="left"/>
    </xf>
    <xf numFmtId="0" fontId="22" fillId="4" borderId="12" xfId="0" applyFont="1" applyFill="1" applyBorder="1" applyAlignment="1" applyProtection="1">
      <alignment horizontal="left"/>
    </xf>
    <xf numFmtId="0" fontId="23" fillId="0" borderId="5" xfId="0" applyFont="1" applyBorder="1" applyAlignment="1">
      <alignment horizontal="center" wrapText="1"/>
    </xf>
    <xf numFmtId="0" fontId="23" fillId="0" borderId="6" xfId="0" applyFont="1" applyBorder="1"/>
    <xf numFmtId="0" fontId="23" fillId="0" borderId="3" xfId="0" applyFont="1" applyBorder="1"/>
    <xf numFmtId="0" fontId="23" fillId="0" borderId="4" xfId="0" applyFont="1" applyBorder="1"/>
    <xf numFmtId="0" fontId="23" fillId="0" borderId="7" xfId="0" applyFont="1" applyBorder="1"/>
    <xf numFmtId="0" fontId="23" fillId="0" borderId="9" xfId="0" applyFont="1" applyBorder="1"/>
    <xf numFmtId="0" fontId="1" fillId="4" borderId="11" xfId="0" applyFont="1" applyFill="1" applyBorder="1" applyAlignment="1">
      <alignment horizontal="center"/>
    </xf>
    <xf numFmtId="0" fontId="1" fillId="4" borderId="12" xfId="0" applyFont="1" applyFill="1" applyBorder="1" applyAlignment="1">
      <alignment horizontal="center"/>
    </xf>
    <xf numFmtId="0" fontId="23" fillId="0" borderId="1" xfId="0" applyFont="1" applyBorder="1" applyAlignment="1">
      <alignment horizontal="center" vertical="center"/>
    </xf>
    <xf numFmtId="0" fontId="23" fillId="4" borderId="11" xfId="0" applyFont="1" applyFill="1" applyBorder="1" applyAlignment="1">
      <alignment horizontal="center"/>
    </xf>
    <xf numFmtId="0" fontId="23" fillId="4" borderId="12" xfId="0" applyFont="1" applyFill="1" applyBorder="1" applyAlignment="1">
      <alignment horizontal="center"/>
    </xf>
    <xf numFmtId="0" fontId="0" fillId="0" borderId="1" xfId="0" applyFont="1" applyFill="1" applyBorder="1" applyAlignment="1">
      <alignment horizontal="center"/>
    </xf>
    <xf numFmtId="0" fontId="4" fillId="4" borderId="11" xfId="0" applyFont="1" applyFill="1" applyBorder="1" applyAlignment="1">
      <alignment horizontal="center"/>
    </xf>
    <xf numFmtId="0" fontId="4" fillId="4" borderId="12" xfId="0" applyFont="1" applyFill="1" applyBorder="1" applyAlignment="1">
      <alignment horizontal="center"/>
    </xf>
    <xf numFmtId="0" fontId="6" fillId="0" borderId="15" xfId="1" applyFill="1" applyBorder="1" applyAlignment="1" applyProtection="1">
      <alignment horizontal="left" wrapText="1"/>
    </xf>
    <xf numFmtId="0" fontId="23" fillId="0" borderId="14" xfId="0" applyFont="1" applyBorder="1" applyAlignment="1">
      <alignment horizontal="center" textRotation="90" wrapText="1"/>
    </xf>
    <xf numFmtId="0" fontId="23" fillId="0" borderId="13" xfId="0" applyFont="1" applyBorder="1" applyAlignment="1">
      <alignment horizontal="center" textRotation="90" wrapText="1"/>
    </xf>
    <xf numFmtId="0" fontId="23" fillId="0" borderId="15" xfId="0" applyFont="1" applyBorder="1" applyAlignment="1">
      <alignment horizontal="center" textRotation="90" wrapText="1"/>
    </xf>
    <xf numFmtId="0" fontId="27" fillId="0" borderId="1" xfId="0" applyFont="1" applyBorder="1" applyAlignment="1">
      <alignment horizontal="center" textRotation="90"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wrapText="1"/>
    </xf>
    <xf numFmtId="0" fontId="23" fillId="0" borderId="3" xfId="0" applyFont="1" applyBorder="1" applyAlignment="1">
      <alignment horizontal="center" wrapText="1"/>
    </xf>
    <xf numFmtId="0" fontId="23" fillId="0" borderId="0" xfId="0" applyFont="1" applyBorder="1" applyAlignment="1">
      <alignment horizontal="center" wrapText="1"/>
    </xf>
    <xf numFmtId="0" fontId="23" fillId="0" borderId="7" xfId="0" applyFont="1" applyBorder="1" applyAlignment="1">
      <alignment horizontal="center" wrapText="1"/>
    </xf>
    <xf numFmtId="0" fontId="23" fillId="0" borderId="8" xfId="0" applyFont="1" applyBorder="1" applyAlignment="1">
      <alignment horizontal="center" wrapText="1"/>
    </xf>
    <xf numFmtId="0" fontId="23" fillId="0" borderId="3" xfId="0" applyFont="1" applyBorder="1" applyAlignment="1">
      <alignment horizontal="center"/>
    </xf>
    <xf numFmtId="0" fontId="23" fillId="0" borderId="0" xfId="0" applyFont="1" applyBorder="1" applyAlignment="1">
      <alignment horizontal="center"/>
    </xf>
    <xf numFmtId="0" fontId="4" fillId="0" borderId="14" xfId="0" applyFont="1" applyBorder="1" applyAlignment="1">
      <alignment horizontal="center" textRotation="90" wrapText="1"/>
    </xf>
    <xf numFmtId="0" fontId="4" fillId="0" borderId="13" xfId="0" applyFont="1" applyBorder="1" applyAlignment="1">
      <alignment horizontal="center" textRotation="90" wrapText="1"/>
    </xf>
    <xf numFmtId="0" fontId="4" fillId="0" borderId="15" xfId="0" applyFont="1" applyBorder="1" applyAlignment="1">
      <alignment horizontal="center" textRotation="90" wrapText="1"/>
    </xf>
    <xf numFmtId="0" fontId="27" fillId="0" borderId="14" xfId="0" applyFont="1" applyBorder="1" applyAlignment="1">
      <alignment horizontal="center" textRotation="90" wrapText="1"/>
    </xf>
    <xf numFmtId="0" fontId="27" fillId="0" borderId="13" xfId="0" applyFont="1" applyBorder="1" applyAlignment="1">
      <alignment horizontal="center" textRotation="90" wrapText="1"/>
    </xf>
    <xf numFmtId="0" fontId="27" fillId="0" borderId="15" xfId="0" applyFont="1" applyBorder="1" applyAlignment="1">
      <alignment horizontal="center" textRotation="90" wrapText="1"/>
    </xf>
    <xf numFmtId="0" fontId="23" fillId="0" borderId="11" xfId="0" applyFont="1" applyBorder="1" applyAlignment="1">
      <alignment horizontal="center"/>
    </xf>
    <xf numFmtId="0" fontId="23" fillId="0" borderId="10" xfId="0" applyFont="1" applyBorder="1" applyAlignment="1">
      <alignment horizontal="center"/>
    </xf>
    <xf numFmtId="0" fontId="1" fillId="4" borderId="11" xfId="0" applyFont="1" applyFill="1" applyBorder="1" applyAlignment="1" applyProtection="1">
      <alignment horizontal="center"/>
    </xf>
    <xf numFmtId="0" fontId="1" fillId="4" borderId="12" xfId="0" applyFont="1" applyFill="1" applyBorder="1" applyAlignment="1" applyProtection="1">
      <alignment horizontal="center"/>
    </xf>
    <xf numFmtId="0" fontId="0" fillId="0" borderId="15" xfId="0" applyFont="1" applyFill="1" applyBorder="1" applyAlignment="1">
      <alignment horizontal="center"/>
    </xf>
    <xf numFmtId="0" fontId="23" fillId="0" borderId="15" xfId="0" applyFont="1" applyFill="1" applyBorder="1" applyAlignment="1">
      <alignment horizontal="center"/>
    </xf>
    <xf numFmtId="0" fontId="30" fillId="0" borderId="0" xfId="0" applyFont="1" applyAlignment="1">
      <alignment horizontal="center" wrapText="1"/>
    </xf>
    <xf numFmtId="0" fontId="23" fillId="0" borderId="5" xfId="0" applyFont="1" applyBorder="1" applyAlignment="1">
      <alignment horizontal="left"/>
    </xf>
    <xf numFmtId="0" fontId="23" fillId="0" borderId="2" xfId="0" applyFont="1" applyBorder="1" applyAlignment="1">
      <alignment horizontal="left"/>
    </xf>
    <xf numFmtId="0" fontId="23" fillId="0" borderId="6" xfId="0" applyFont="1" applyBorder="1" applyAlignment="1">
      <alignment horizontal="left"/>
    </xf>
    <xf numFmtId="0" fontId="23" fillId="0" borderId="3" xfId="0" applyFont="1" applyBorder="1" applyAlignment="1">
      <alignment horizontal="left"/>
    </xf>
    <xf numFmtId="0" fontId="23" fillId="0" borderId="0" xfId="0" applyFont="1" applyBorder="1" applyAlignment="1">
      <alignment horizontal="left"/>
    </xf>
    <xf numFmtId="0" fontId="23" fillId="0" borderId="4" xfId="0" applyFont="1" applyBorder="1" applyAlignment="1">
      <alignment horizontal="left"/>
    </xf>
    <xf numFmtId="0" fontId="23" fillId="0" borderId="7" xfId="0" applyFont="1" applyBorder="1" applyAlignment="1">
      <alignment horizontal="left"/>
    </xf>
    <xf numFmtId="0" fontId="23" fillId="0" borderId="8" xfId="0" applyFont="1" applyBorder="1" applyAlignment="1">
      <alignment horizontal="left"/>
    </xf>
    <xf numFmtId="0" fontId="23" fillId="0" borderId="9" xfId="0" applyFont="1" applyBorder="1" applyAlignment="1">
      <alignment horizontal="left"/>
    </xf>
    <xf numFmtId="0" fontId="22" fillId="0" borderId="0" xfId="0" applyFont="1" applyAlignment="1">
      <alignment horizontal="center"/>
    </xf>
    <xf numFmtId="0" fontId="28" fillId="0" borderId="0" xfId="1" applyFont="1" applyAlignment="1" applyProtection="1">
      <alignment horizontal="left"/>
    </xf>
    <xf numFmtId="0" fontId="23" fillId="0" borderId="8" xfId="0" applyFont="1" applyBorder="1" applyAlignment="1"/>
    <xf numFmtId="0" fontId="6" fillId="0" borderId="0" xfId="1" applyAlignment="1" applyProtection="1">
      <alignment horizontal="left"/>
    </xf>
    <xf numFmtId="0" fontId="26" fillId="0" borderId="0" xfId="0" applyFont="1" applyAlignment="1">
      <alignment horizontal="center"/>
    </xf>
    <xf numFmtId="0" fontId="3" fillId="0" borderId="0" xfId="0" applyFont="1" applyAlignment="1">
      <alignment horizontal="center"/>
    </xf>
    <xf numFmtId="49" fontId="1" fillId="3" borderId="11" xfId="0" applyNumberFormat="1" applyFont="1" applyFill="1" applyBorder="1" applyAlignment="1" applyProtection="1">
      <alignment horizontal="center"/>
      <protection locked="0"/>
    </xf>
    <xf numFmtId="49" fontId="23" fillId="3" borderId="10" xfId="0" applyNumberFormat="1" applyFont="1" applyFill="1" applyBorder="1" applyAlignment="1" applyProtection="1">
      <alignment horizontal="center"/>
      <protection locked="0"/>
    </xf>
    <xf numFmtId="49" fontId="23" fillId="3" borderId="12" xfId="0" applyNumberFormat="1" applyFont="1" applyFill="1" applyBorder="1" applyAlignment="1" applyProtection="1">
      <alignment horizontal="center"/>
      <protection locked="0"/>
    </xf>
    <xf numFmtId="0" fontId="24" fillId="0" borderId="0" xfId="0" applyFont="1" applyAlignment="1">
      <alignment horizontal="left" vertical="center" wrapText="1"/>
    </xf>
    <xf numFmtId="0" fontId="25" fillId="0" borderId="0" xfId="0" applyFont="1" applyAlignment="1">
      <alignment horizontal="left" wrapText="1"/>
    </xf>
    <xf numFmtId="0" fontId="3" fillId="3" borderId="11" xfId="0" applyFont="1" applyFill="1" applyBorder="1" applyAlignment="1" applyProtection="1">
      <alignment horizontal="center"/>
      <protection locked="0"/>
    </xf>
    <xf numFmtId="0" fontId="22" fillId="3" borderId="10" xfId="0" applyFont="1" applyFill="1" applyBorder="1" applyAlignment="1" applyProtection="1">
      <alignment horizontal="center"/>
      <protection locked="0"/>
    </xf>
    <xf numFmtId="0" fontId="22" fillId="3" borderId="12" xfId="0" applyFont="1" applyFill="1" applyBorder="1" applyAlignment="1" applyProtection="1">
      <alignment horizontal="center"/>
      <protection locked="0"/>
    </xf>
    <xf numFmtId="0" fontId="23" fillId="0" borderId="2" xfId="0" applyFont="1" applyBorder="1" applyAlignment="1">
      <alignment horizontal="center" vertical="top" textRotation="90"/>
    </xf>
    <xf numFmtId="0" fontId="23" fillId="0" borderId="0" xfId="0" applyFont="1" applyAlignment="1">
      <alignment horizontal="center" vertical="top" textRotation="90"/>
    </xf>
    <xf numFmtId="0" fontId="6" fillId="0" borderId="0" xfId="1" applyFill="1" applyAlignment="1" applyProtection="1"/>
    <xf numFmtId="0" fontId="4" fillId="4" borderId="1" xfId="0" applyFont="1" applyFill="1" applyBorder="1" applyAlignment="1">
      <alignment horizontal="center"/>
    </xf>
    <xf numFmtId="0" fontId="6" fillId="0" borderId="0" xfId="1" applyFont="1" applyAlignment="1" applyProtection="1">
      <alignment horizontal="left"/>
    </xf>
    <xf numFmtId="164" fontId="23" fillId="0" borderId="14" xfId="0" applyNumberFormat="1" applyFont="1" applyBorder="1" applyAlignment="1">
      <alignment horizontal="center" vertical="center"/>
    </xf>
    <xf numFmtId="164" fontId="23" fillId="0" borderId="15" xfId="0" applyNumberFormat="1" applyFont="1" applyBorder="1" applyAlignment="1">
      <alignment horizontal="center" vertical="center"/>
    </xf>
    <xf numFmtId="2" fontId="23" fillId="0" borderId="14" xfId="0" applyNumberFormat="1" applyFont="1" applyBorder="1" applyAlignment="1">
      <alignment horizontal="center" vertical="center"/>
    </xf>
    <xf numFmtId="2" fontId="23" fillId="0" borderId="15" xfId="0" applyNumberFormat="1" applyFont="1" applyBorder="1" applyAlignment="1">
      <alignment horizontal="center" vertical="center"/>
    </xf>
    <xf numFmtId="1" fontId="23" fillId="0" borderId="14" xfId="0" applyNumberFormat="1" applyFont="1" applyBorder="1" applyAlignment="1">
      <alignment horizontal="center" vertical="center"/>
    </xf>
    <xf numFmtId="1" fontId="23" fillId="0" borderId="15" xfId="0" applyNumberFormat="1" applyFont="1" applyBorder="1" applyAlignment="1">
      <alignment horizontal="center" vertical="center"/>
    </xf>
    <xf numFmtId="0" fontId="3" fillId="0" borderId="11" xfId="0"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0" fontId="3" fillId="0" borderId="12" xfId="0" applyFont="1" applyFill="1" applyBorder="1" applyAlignment="1" applyProtection="1">
      <alignment horizontal="left" vertical="center" wrapText="1"/>
    </xf>
    <xf numFmtId="0" fontId="4"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1" fillId="0" borderId="23" xfId="0" applyFont="1" applyBorder="1" applyAlignment="1" applyProtection="1">
      <alignment horizontal="center" textRotation="90" wrapText="1"/>
    </xf>
    <xf numFmtId="0" fontId="1" fillId="0" borderId="13" xfId="0" applyFont="1" applyBorder="1" applyAlignment="1" applyProtection="1">
      <alignment horizontal="center" textRotation="90" wrapText="1"/>
    </xf>
    <xf numFmtId="0" fontId="1" fillId="0" borderId="15" xfId="0" applyFont="1" applyBorder="1" applyAlignment="1" applyProtection="1">
      <alignment horizontal="center" textRotation="90" wrapText="1"/>
    </xf>
    <xf numFmtId="0" fontId="1" fillId="0" borderId="23" xfId="0" applyFont="1" applyBorder="1" applyAlignment="1">
      <alignment horizontal="center" textRotation="90" wrapText="1"/>
    </xf>
    <xf numFmtId="0" fontId="1" fillId="0" borderId="13" xfId="0" applyFont="1" applyBorder="1" applyAlignment="1">
      <alignment horizontal="center" textRotation="90" wrapText="1"/>
    </xf>
    <xf numFmtId="0" fontId="1" fillId="0" borderId="15" xfId="0" applyFont="1" applyBorder="1" applyAlignment="1">
      <alignment horizontal="center" textRotation="90" wrapText="1"/>
    </xf>
    <xf numFmtId="0" fontId="0" fillId="8" borderId="22" xfId="0" applyFill="1" applyBorder="1" applyAlignment="1">
      <alignment horizontal="left" vertical="center"/>
    </xf>
    <xf numFmtId="0" fontId="0" fillId="8" borderId="25" xfId="0" applyFill="1" applyBorder="1" applyAlignment="1">
      <alignment horizontal="left" vertical="center"/>
    </xf>
    <xf numFmtId="0" fontId="0" fillId="8" borderId="27" xfId="0" applyFill="1" applyBorder="1" applyAlignment="1">
      <alignment horizontal="left" vertical="center"/>
    </xf>
    <xf numFmtId="0" fontId="0" fillId="0" borderId="8" xfId="0" applyFill="1" applyBorder="1" applyAlignment="1" applyProtection="1">
      <alignment horizontal="center"/>
    </xf>
    <xf numFmtId="0" fontId="3" fillId="0" borderId="24" xfId="0" applyFont="1" applyFill="1" applyBorder="1" applyAlignment="1">
      <alignment horizontal="center" textRotation="90" wrapText="1"/>
    </xf>
    <xf numFmtId="0" fontId="3" fillId="0" borderId="26" xfId="0" applyFont="1" applyFill="1" applyBorder="1" applyAlignment="1">
      <alignment horizontal="center" textRotation="90" wrapText="1"/>
    </xf>
    <xf numFmtId="0" fontId="3" fillId="0" borderId="28" xfId="0" applyFont="1" applyFill="1" applyBorder="1" applyAlignment="1">
      <alignment horizontal="center" textRotation="90" wrapText="1"/>
    </xf>
    <xf numFmtId="0" fontId="4" fillId="0" borderId="23" xfId="0" applyFont="1" applyBorder="1" applyAlignment="1">
      <alignment horizontal="center" textRotation="90" wrapText="1"/>
    </xf>
    <xf numFmtId="0" fontId="1" fillId="0" borderId="23" xfId="0" applyFont="1" applyBorder="1" applyAlignment="1">
      <alignment horizontal="center" textRotation="90"/>
    </xf>
    <xf numFmtId="0" fontId="1" fillId="0" borderId="13" xfId="0" applyFont="1" applyBorder="1" applyAlignment="1">
      <alignment horizontal="center" textRotation="90"/>
    </xf>
    <xf numFmtId="0" fontId="1" fillId="0" borderId="15" xfId="0" applyFont="1" applyBorder="1" applyAlignment="1">
      <alignment horizontal="center" textRotation="90"/>
    </xf>
    <xf numFmtId="0" fontId="0" fillId="8" borderId="0" xfId="0" applyFill="1" applyBorder="1" applyAlignment="1" applyProtection="1">
      <alignment horizontal="center"/>
    </xf>
    <xf numFmtId="0" fontId="3" fillId="0" borderId="0" xfId="0" applyFont="1" applyFill="1" applyBorder="1" applyAlignment="1" applyProtection="1">
      <alignment horizontal="left" wrapText="1"/>
    </xf>
    <xf numFmtId="0" fontId="3" fillId="0" borderId="1" xfId="0" applyFont="1" applyBorder="1" applyAlignment="1" applyProtection="1">
      <alignment horizontal="center"/>
    </xf>
    <xf numFmtId="0" fontId="5" fillId="3" borderId="11" xfId="0" applyFont="1" applyFill="1" applyBorder="1" applyAlignment="1" applyProtection="1">
      <alignment horizontal="left"/>
      <protection locked="0"/>
    </xf>
    <xf numFmtId="0" fontId="5" fillId="3" borderId="12" xfId="0" applyFont="1" applyFill="1" applyBorder="1" applyAlignment="1" applyProtection="1">
      <alignment horizontal="left"/>
      <protection locked="0"/>
    </xf>
    <xf numFmtId="0" fontId="3" fillId="0" borderId="11" xfId="4" applyFont="1" applyBorder="1" applyAlignment="1" applyProtection="1">
      <alignment horizontal="center"/>
    </xf>
    <xf numFmtId="0" fontId="3" fillId="0" borderId="10" xfId="4" applyFont="1" applyBorder="1" applyAlignment="1" applyProtection="1">
      <alignment horizontal="center"/>
    </xf>
    <xf numFmtId="0" fontId="3" fillId="0" borderId="12" xfId="4" applyFont="1" applyBorder="1" applyAlignment="1" applyProtection="1">
      <alignment horizontal="center"/>
    </xf>
    <xf numFmtId="0" fontId="5" fillId="3" borderId="11" xfId="4" applyFont="1" applyFill="1" applyBorder="1" applyAlignment="1" applyProtection="1">
      <alignment horizontal="left"/>
      <protection locked="0"/>
    </xf>
    <xf numFmtId="0" fontId="5" fillId="3" borderId="12" xfId="4" applyFont="1" applyFill="1" applyBorder="1" applyAlignment="1" applyProtection="1">
      <alignment horizontal="left"/>
      <protection locked="0"/>
    </xf>
    <xf numFmtId="0" fontId="1" fillId="0" borderId="0" xfId="12" applyAlignment="1">
      <alignment horizontal="center" vertical="center"/>
    </xf>
    <xf numFmtId="0" fontId="1" fillId="3" borderId="11" xfId="12" applyFill="1" applyBorder="1" applyAlignment="1" applyProtection="1">
      <alignment horizontal="center" vertical="center"/>
      <protection locked="0"/>
    </xf>
    <xf numFmtId="0" fontId="1" fillId="3" borderId="10" xfId="12" applyFill="1" applyBorder="1" applyAlignment="1" applyProtection="1">
      <alignment horizontal="center" vertical="center"/>
      <protection locked="0"/>
    </xf>
    <xf numFmtId="0" fontId="1" fillId="3" borderId="12" xfId="12" applyFill="1" applyBorder="1" applyAlignment="1" applyProtection="1">
      <alignment horizontal="center" vertical="center"/>
      <protection locked="0"/>
    </xf>
    <xf numFmtId="0" fontId="3" fillId="0" borderId="1" xfId="12" applyFont="1" applyBorder="1" applyAlignment="1">
      <alignment horizontal="center"/>
    </xf>
    <xf numFmtId="0" fontId="1" fillId="0" borderId="3" xfId="12" applyBorder="1" applyAlignment="1">
      <alignment horizontal="center" vertical="center" textRotation="180"/>
    </xf>
    <xf numFmtId="0" fontId="1" fillId="0" borderId="6" xfId="12" applyBorder="1" applyAlignment="1">
      <alignment horizontal="center" vertical="center" textRotation="180"/>
    </xf>
    <xf numFmtId="0" fontId="1" fillId="0" borderId="4" xfId="12" applyBorder="1" applyAlignment="1">
      <alignment horizontal="center" vertical="center" textRotation="180"/>
    </xf>
    <xf numFmtId="0" fontId="1" fillId="0" borderId="9" xfId="12" applyBorder="1" applyAlignment="1">
      <alignment horizontal="center" vertical="center" textRotation="180"/>
    </xf>
    <xf numFmtId="0" fontId="1" fillId="0" borderId="2" xfId="12" applyBorder="1" applyAlignment="1">
      <alignment horizontal="center" vertical="center"/>
    </xf>
    <xf numFmtId="1" fontId="55" fillId="0" borderId="0" xfId="0" applyNumberFormat="1" applyFont="1" applyBorder="1" applyAlignment="1" applyProtection="1">
      <alignment horizontal="center" vertical="center" wrapText="1"/>
    </xf>
    <xf numFmtId="0" fontId="3" fillId="0" borderId="3"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11" xfId="0" applyFont="1" applyBorder="1" applyAlignment="1" applyProtection="1">
      <alignment horizontal="center"/>
    </xf>
    <xf numFmtId="0" fontId="3" fillId="0" borderId="10" xfId="0" applyFont="1" applyBorder="1" applyAlignment="1" applyProtection="1">
      <alignment horizontal="center"/>
    </xf>
    <xf numFmtId="0" fontId="3" fillId="0" borderId="12" xfId="0" applyFont="1" applyBorder="1" applyAlignment="1" applyProtection="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12" xfId="0" applyFont="1" applyBorder="1" applyAlignment="1">
      <alignment horizontal="center"/>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center"/>
    </xf>
    <xf numFmtId="0" fontId="52" fillId="20" borderId="0" xfId="0" applyFont="1" applyFill="1" applyAlignment="1">
      <alignment horizontal="center"/>
    </xf>
    <xf numFmtId="0" fontId="0" fillId="0" borderId="8" xfId="0" applyBorder="1" applyAlignment="1">
      <alignment horizontal="center"/>
    </xf>
    <xf numFmtId="0" fontId="11" fillId="0" borderId="0" xfId="0" applyFont="1" applyBorder="1" applyAlignment="1" applyProtection="1">
      <alignment horizontal="right" wrapText="1"/>
    </xf>
    <xf numFmtId="1" fontId="33" fillId="0" borderId="3" xfId="0" applyNumberFormat="1" applyFont="1" applyBorder="1" applyAlignment="1" applyProtection="1">
      <alignment horizontal="left" wrapText="1"/>
    </xf>
    <xf numFmtId="1" fontId="33" fillId="0" borderId="0" xfId="0" applyNumberFormat="1" applyFont="1" applyBorder="1" applyAlignment="1" applyProtection="1">
      <alignment horizontal="left" wrapText="1"/>
    </xf>
    <xf numFmtId="0" fontId="0" fillId="3" borderId="5" xfId="0" applyFill="1" applyBorder="1" applyAlignment="1" applyProtection="1">
      <alignment horizontal="center" wrapText="1"/>
      <protection locked="0"/>
    </xf>
    <xf numFmtId="0" fontId="0" fillId="3" borderId="2" xfId="0" applyFill="1" applyBorder="1" applyAlignment="1" applyProtection="1">
      <alignment horizontal="center" wrapText="1"/>
      <protection locked="0"/>
    </xf>
    <xf numFmtId="0" fontId="0" fillId="3" borderId="6" xfId="0" applyFill="1" applyBorder="1" applyAlignment="1" applyProtection="1">
      <alignment horizontal="center" wrapText="1"/>
      <protection locked="0"/>
    </xf>
    <xf numFmtId="0" fontId="11" fillId="3" borderId="11" xfId="0" applyFont="1" applyFill="1" applyBorder="1" applyAlignment="1" applyProtection="1">
      <alignment horizontal="center" wrapText="1"/>
      <protection locked="0"/>
    </xf>
    <xf numFmtId="0" fontId="11" fillId="3" borderId="12" xfId="0" applyFont="1" applyFill="1" applyBorder="1" applyAlignment="1" applyProtection="1">
      <alignment horizontal="center" wrapText="1"/>
      <protection locked="0"/>
    </xf>
    <xf numFmtId="0" fontId="11" fillId="0" borderId="3" xfId="0" applyFont="1" applyBorder="1" applyAlignment="1" applyProtection="1">
      <alignment horizontal="right" wrapText="1"/>
    </xf>
    <xf numFmtId="1" fontId="13" fillId="4" borderId="11" xfId="0" applyNumberFormat="1" applyFont="1" applyFill="1" applyBorder="1" applyAlignment="1" applyProtection="1">
      <alignment horizontal="center" wrapText="1"/>
    </xf>
    <xf numFmtId="1" fontId="13" fillId="4" borderId="12" xfId="0" applyNumberFormat="1" applyFont="1" applyFill="1" applyBorder="1" applyAlignment="1" applyProtection="1">
      <alignment horizontal="center" wrapText="1"/>
    </xf>
    <xf numFmtId="164" fontId="13" fillId="4" borderId="11" xfId="0" applyNumberFormat="1" applyFont="1" applyFill="1" applyBorder="1" applyAlignment="1" applyProtection="1">
      <alignment horizontal="center"/>
    </xf>
    <xf numFmtId="164" fontId="13" fillId="4" borderId="12" xfId="0" applyNumberFormat="1" applyFont="1" applyFill="1" applyBorder="1" applyAlignment="1" applyProtection="1">
      <alignment horizontal="center"/>
    </xf>
    <xf numFmtId="1" fontId="11" fillId="4" borderId="11" xfId="0" applyNumberFormat="1" applyFont="1" applyFill="1" applyBorder="1" applyAlignment="1" applyProtection="1">
      <alignment horizontal="center"/>
    </xf>
    <xf numFmtId="1" fontId="11" fillId="4" borderId="12" xfId="0" applyNumberFormat="1" applyFont="1" applyFill="1" applyBorder="1" applyAlignment="1" applyProtection="1">
      <alignment horizontal="center"/>
    </xf>
    <xf numFmtId="0" fontId="13" fillId="3" borderId="11" xfId="0" applyFont="1" applyFill="1" applyBorder="1" applyAlignment="1" applyProtection="1">
      <alignment horizontal="center"/>
      <protection locked="0"/>
    </xf>
    <xf numFmtId="0" fontId="13" fillId="3" borderId="12" xfId="0" applyFont="1" applyFill="1" applyBorder="1" applyAlignment="1" applyProtection="1">
      <alignment horizontal="center"/>
      <protection locked="0"/>
    </xf>
    <xf numFmtId="1" fontId="33" fillId="0" borderId="2" xfId="0" applyNumberFormat="1" applyFont="1" applyFill="1" applyBorder="1" applyAlignment="1" applyProtection="1">
      <alignment horizontal="center" wrapText="1"/>
    </xf>
    <xf numFmtId="0" fontId="3" fillId="0" borderId="5"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0" fontId="11" fillId="0" borderId="3" xfId="0" applyFont="1" applyBorder="1" applyAlignment="1" applyProtection="1">
      <alignment horizontal="right"/>
    </xf>
    <xf numFmtId="0" fontId="11" fillId="0" borderId="0" xfId="0" applyFont="1" applyBorder="1" applyAlignment="1" applyProtection="1">
      <alignment horizontal="right"/>
    </xf>
    <xf numFmtId="0" fontId="11" fillId="3" borderId="11" xfId="0" applyFont="1" applyFill="1" applyBorder="1" applyAlignment="1" applyProtection="1">
      <alignment horizontal="center"/>
      <protection locked="0"/>
    </xf>
    <xf numFmtId="0" fontId="11" fillId="3" borderId="12" xfId="0" applyFont="1" applyFill="1" applyBorder="1" applyAlignment="1" applyProtection="1">
      <alignment horizontal="center"/>
      <protection locked="0"/>
    </xf>
    <xf numFmtId="1" fontId="13" fillId="0" borderId="11" xfId="0" applyNumberFormat="1" applyFont="1" applyBorder="1" applyAlignment="1" applyProtection="1">
      <alignment horizontal="center" wrapText="1"/>
    </xf>
    <xf numFmtId="1" fontId="13" fillId="0" borderId="12" xfId="0" applyNumberFormat="1" applyFont="1" applyBorder="1" applyAlignment="1" applyProtection="1">
      <alignment horizontal="center" wrapText="1"/>
    </xf>
    <xf numFmtId="0" fontId="13" fillId="3" borderId="11" xfId="0" applyFont="1" applyFill="1" applyBorder="1" applyAlignment="1" applyProtection="1">
      <alignment horizontal="center" wrapText="1"/>
      <protection locked="0"/>
    </xf>
    <xf numFmtId="0" fontId="13" fillId="3" borderId="12" xfId="0" applyFont="1" applyFill="1" applyBorder="1" applyAlignment="1" applyProtection="1">
      <alignment horizontal="center" wrapText="1"/>
      <protection locked="0"/>
    </xf>
    <xf numFmtId="0" fontId="0" fillId="0" borderId="9" xfId="0" applyBorder="1" applyAlignment="1">
      <alignment horizontal="center"/>
    </xf>
    <xf numFmtId="0" fontId="54" fillId="0" borderId="0" xfId="0" applyFont="1" applyBorder="1" applyAlignment="1" applyProtection="1">
      <alignment horizontal="center" vertical="center" wrapText="1"/>
    </xf>
    <xf numFmtId="11" fontId="11" fillId="4" borderId="11" xfId="0" applyNumberFormat="1" applyFont="1" applyFill="1" applyBorder="1" applyAlignment="1" applyProtection="1">
      <alignment horizontal="center"/>
    </xf>
    <xf numFmtId="11" fontId="11" fillId="4" borderId="12" xfId="0" applyNumberFormat="1" applyFont="1" applyFill="1" applyBorder="1" applyAlignment="1" applyProtection="1">
      <alignment horizontal="center"/>
    </xf>
    <xf numFmtId="0" fontId="11" fillId="4" borderId="11" xfId="0" applyFont="1" applyFill="1" applyBorder="1" applyAlignment="1" applyProtection="1">
      <alignment horizontal="center"/>
    </xf>
    <xf numFmtId="0" fontId="11" fillId="4" borderId="12" xfId="0" applyFont="1" applyFill="1" applyBorder="1" applyAlignment="1" applyProtection="1">
      <alignment horizontal="center"/>
    </xf>
    <xf numFmtId="1" fontId="13" fillId="4" borderId="11" xfId="0" applyNumberFormat="1" applyFont="1" applyFill="1" applyBorder="1" applyAlignment="1" applyProtection="1">
      <alignment horizontal="center"/>
    </xf>
    <xf numFmtId="1" fontId="13" fillId="4" borderId="12" xfId="0" applyNumberFormat="1" applyFont="1" applyFill="1" applyBorder="1" applyAlignment="1" applyProtection="1">
      <alignment horizontal="center"/>
    </xf>
    <xf numFmtId="0" fontId="11" fillId="6" borderId="11" xfId="0" applyFont="1" applyFill="1" applyBorder="1" applyAlignment="1" applyProtection="1">
      <alignment horizontal="center"/>
    </xf>
    <xf numFmtId="0" fontId="11" fillId="6" borderId="12" xfId="0" applyFont="1" applyFill="1" applyBorder="1" applyAlignment="1" applyProtection="1">
      <alignment horizontal="center"/>
    </xf>
    <xf numFmtId="1" fontId="15" fillId="0" borderId="2" xfId="0" applyNumberFormat="1" applyFont="1" applyBorder="1" applyAlignment="1" applyProtection="1">
      <alignment horizontal="center" wrapText="1"/>
    </xf>
    <xf numFmtId="0" fontId="0" fillId="3" borderId="5"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6" xfId="0" applyFill="1" applyBorder="1" applyAlignment="1" applyProtection="1">
      <alignment horizontal="center"/>
      <protection locked="0"/>
    </xf>
    <xf numFmtId="1" fontId="13" fillId="6" borderId="11" xfId="0" applyNumberFormat="1" applyFont="1" applyFill="1" applyBorder="1" applyAlignment="1" applyProtection="1">
      <alignment horizontal="center" wrapText="1"/>
    </xf>
    <xf numFmtId="1" fontId="13" fillId="6" borderId="12" xfId="0" applyNumberFormat="1" applyFont="1" applyFill="1" applyBorder="1" applyAlignment="1" applyProtection="1">
      <alignment horizontal="center" wrapText="1"/>
    </xf>
    <xf numFmtId="1" fontId="15" fillId="0" borderId="3" xfId="0" applyNumberFormat="1" applyFont="1" applyBorder="1" applyAlignment="1" applyProtection="1">
      <alignment horizontal="left" wrapText="1"/>
    </xf>
    <xf numFmtId="1" fontId="15" fillId="0" borderId="0" xfId="0" applyNumberFormat="1" applyFont="1" applyBorder="1" applyAlignment="1" applyProtection="1">
      <alignment horizontal="left" wrapText="1"/>
    </xf>
    <xf numFmtId="0" fontId="6" fillId="3" borderId="0" xfId="1" applyFill="1" applyBorder="1" applyAlignment="1" applyProtection="1">
      <alignment horizontal="left"/>
    </xf>
    <xf numFmtId="0" fontId="11" fillId="0" borderId="4" xfId="0" applyFont="1" applyBorder="1" applyAlignment="1" applyProtection="1">
      <alignment horizontal="right" wrapText="1"/>
    </xf>
    <xf numFmtId="2" fontId="11" fillId="3" borderId="11" xfId="0" applyNumberFormat="1" applyFont="1" applyFill="1" applyBorder="1" applyAlignment="1" applyProtection="1">
      <alignment horizontal="center"/>
      <protection locked="0"/>
    </xf>
    <xf numFmtId="2" fontId="11" fillId="3" borderId="12" xfId="0" applyNumberFormat="1" applyFont="1" applyFill="1" applyBorder="1" applyAlignment="1" applyProtection="1">
      <alignment horizontal="center"/>
      <protection locked="0"/>
    </xf>
    <xf numFmtId="164" fontId="11" fillId="4" borderId="11" xfId="0" applyNumberFormat="1" applyFont="1" applyFill="1" applyBorder="1" applyAlignment="1" applyProtection="1">
      <alignment horizontal="center"/>
    </xf>
    <xf numFmtId="164" fontId="11" fillId="4" borderId="12" xfId="0" applyNumberFormat="1" applyFont="1" applyFill="1" applyBorder="1" applyAlignment="1" applyProtection="1">
      <alignment horizontal="center"/>
    </xf>
    <xf numFmtId="1" fontId="11" fillId="3" borderId="11" xfId="0" applyNumberFormat="1" applyFont="1" applyFill="1" applyBorder="1" applyAlignment="1" applyProtection="1">
      <alignment horizontal="center" wrapText="1"/>
      <protection locked="0"/>
    </xf>
    <xf numFmtId="1" fontId="11" fillId="3" borderId="12" xfId="0" applyNumberFormat="1" applyFont="1" applyFill="1" applyBorder="1" applyAlignment="1" applyProtection="1">
      <alignment horizontal="center" wrapText="1"/>
      <protection locked="0"/>
    </xf>
    <xf numFmtId="0" fontId="1" fillId="0" borderId="3" xfId="0" applyFont="1" applyBorder="1" applyAlignment="1" applyProtection="1">
      <alignment horizontal="right"/>
    </xf>
    <xf numFmtId="0" fontId="1" fillId="0" borderId="0" xfId="0" applyFont="1" applyBorder="1" applyAlignment="1" applyProtection="1">
      <alignment horizontal="right"/>
    </xf>
    <xf numFmtId="0" fontId="1" fillId="0" borderId="4" xfId="0" applyFont="1" applyBorder="1" applyAlignment="1" applyProtection="1">
      <alignment horizontal="right"/>
    </xf>
    <xf numFmtId="0" fontId="11" fillId="0" borderId="4" xfId="0" applyFont="1" applyBorder="1" applyAlignment="1" applyProtection="1">
      <alignment horizontal="right"/>
    </xf>
    <xf numFmtId="0" fontId="4" fillId="0" borderId="3" xfId="4" applyFont="1" applyBorder="1" applyAlignment="1" applyProtection="1">
      <alignment horizontal="right"/>
    </xf>
    <xf numFmtId="0" fontId="4" fillId="0" borderId="0" xfId="4" applyFont="1" applyBorder="1" applyAlignment="1" applyProtection="1">
      <alignment horizontal="right"/>
    </xf>
    <xf numFmtId="0" fontId="4" fillId="0" borderId="4" xfId="4" applyFont="1" applyBorder="1" applyAlignment="1" applyProtection="1">
      <alignment horizontal="right"/>
    </xf>
    <xf numFmtId="164" fontId="11" fillId="4" borderId="11" xfId="4" applyNumberFormat="1" applyFont="1" applyFill="1" applyBorder="1" applyAlignment="1" applyProtection="1">
      <alignment horizontal="center"/>
    </xf>
    <xf numFmtId="164" fontId="11" fillId="4" borderId="12" xfId="4" applyNumberFormat="1" applyFont="1" applyFill="1" applyBorder="1" applyAlignment="1" applyProtection="1">
      <alignment horizontal="center"/>
    </xf>
    <xf numFmtId="0" fontId="3" fillId="0" borderId="0" xfId="4" applyFont="1" applyAlignment="1">
      <alignment horizontal="center"/>
    </xf>
    <xf numFmtId="0" fontId="4" fillId="0" borderId="8" xfId="4" applyBorder="1" applyAlignment="1">
      <alignment horizontal="center"/>
    </xf>
    <xf numFmtId="0" fontId="11" fillId="0" borderId="3" xfId="4" applyFont="1" applyBorder="1" applyAlignment="1" applyProtection="1">
      <alignment horizontal="right" wrapText="1"/>
    </xf>
    <xf numFmtId="0" fontId="11" fillId="0" borderId="0" xfId="4" applyFont="1" applyBorder="1" applyAlignment="1" applyProtection="1">
      <alignment horizontal="right" wrapText="1"/>
    </xf>
    <xf numFmtId="0" fontId="11" fillId="0" borderId="4" xfId="4" applyFont="1" applyBorder="1" applyAlignment="1" applyProtection="1">
      <alignment horizontal="right" wrapText="1"/>
    </xf>
    <xf numFmtId="0" fontId="11" fillId="3" borderId="11" xfId="4" applyFont="1" applyFill="1" applyBorder="1" applyAlignment="1" applyProtection="1">
      <alignment horizontal="center" wrapText="1"/>
      <protection locked="0"/>
    </xf>
    <xf numFmtId="0" fontId="11" fillId="3" borderId="12" xfId="4" applyFont="1" applyFill="1" applyBorder="1" applyAlignment="1" applyProtection="1">
      <alignment horizontal="center" wrapText="1"/>
      <protection locked="0"/>
    </xf>
    <xf numFmtId="0" fontId="11" fillId="0" borderId="0" xfId="4" applyFont="1" applyBorder="1" applyAlignment="1" applyProtection="1">
      <alignment horizontal="right"/>
    </xf>
    <xf numFmtId="0" fontId="11" fillId="0" borderId="4" xfId="4" applyFont="1" applyBorder="1" applyAlignment="1" applyProtection="1">
      <alignment horizontal="right"/>
    </xf>
    <xf numFmtId="2" fontId="11" fillId="3" borderId="11" xfId="4" applyNumberFormat="1" applyFont="1" applyFill="1" applyBorder="1" applyAlignment="1" applyProtection="1">
      <alignment horizontal="center"/>
      <protection locked="0"/>
    </xf>
    <xf numFmtId="2" fontId="11" fillId="3" borderId="12" xfId="4" applyNumberFormat="1" applyFont="1" applyFill="1" applyBorder="1" applyAlignment="1" applyProtection="1">
      <alignment horizontal="center"/>
      <protection locked="0"/>
    </xf>
    <xf numFmtId="0" fontId="3" fillId="0" borderId="5" xfId="0" applyFont="1" applyBorder="1" applyAlignment="1" applyProtection="1">
      <alignment horizontal="left" vertical="center" wrapText="1"/>
    </xf>
    <xf numFmtId="0" fontId="3" fillId="0" borderId="2" xfId="0" applyFont="1" applyBorder="1" applyAlignment="1" applyProtection="1">
      <alignment horizontal="left" vertical="center" wrapText="1"/>
    </xf>
    <xf numFmtId="0" fontId="3" fillId="0" borderId="6" xfId="0" applyFont="1" applyBorder="1" applyAlignment="1" applyProtection="1">
      <alignment horizontal="left" vertical="center" wrapText="1"/>
    </xf>
    <xf numFmtId="0" fontId="3" fillId="0" borderId="3"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3" fillId="0" borderId="4"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8" xfId="0" applyFont="1" applyBorder="1" applyAlignment="1" applyProtection="1">
      <alignment horizontal="left" vertical="center" wrapText="1"/>
    </xf>
    <xf numFmtId="0" fontId="3" fillId="0" borderId="9" xfId="0" applyFont="1" applyBorder="1" applyAlignment="1" applyProtection="1">
      <alignment horizontal="left" vertical="center" wrapText="1"/>
    </xf>
    <xf numFmtId="11" fontId="3" fillId="0" borderId="10" xfId="0" applyNumberFormat="1" applyFont="1" applyFill="1" applyBorder="1" applyAlignment="1" applyProtection="1">
      <alignment horizontal="center"/>
    </xf>
    <xf numFmtId="11" fontId="3" fillId="0" borderId="12" xfId="0" applyNumberFormat="1" applyFont="1" applyFill="1" applyBorder="1" applyAlignment="1" applyProtection="1">
      <alignment horizontal="center"/>
    </xf>
    <xf numFmtId="11" fontId="3" fillId="0" borderId="11" xfId="0" applyNumberFormat="1" applyFont="1" applyFill="1" applyBorder="1" applyAlignment="1" applyProtection="1">
      <alignment horizontal="center"/>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10" xfId="0" applyBorder="1" applyAlignment="1" applyProtection="1">
      <alignment horizontal="center"/>
    </xf>
    <xf numFmtId="0" fontId="0" fillId="8" borderId="11" xfId="0" applyNumberFormat="1" applyFill="1" applyBorder="1" applyAlignment="1" applyProtection="1">
      <alignment horizontal="center"/>
    </xf>
    <xf numFmtId="0" fontId="0" fillId="8" borderId="12" xfId="0" applyNumberFormat="1" applyFill="1" applyBorder="1" applyAlignment="1" applyProtection="1">
      <alignment horizontal="center"/>
    </xf>
    <xf numFmtId="11" fontId="0" fillId="0" borderId="11" xfId="0" applyNumberFormat="1" applyFill="1" applyBorder="1" applyAlignment="1" applyProtection="1">
      <alignment horizontal="center"/>
    </xf>
    <xf numFmtId="11" fontId="0" fillId="0" borderId="12" xfId="0" applyNumberFormat="1" applyFill="1" applyBorder="1" applyAlignment="1" applyProtection="1">
      <alignment horizontal="center"/>
    </xf>
    <xf numFmtId="0" fontId="0" fillId="19" borderId="11" xfId="0" applyNumberFormat="1" applyFill="1" applyBorder="1" applyAlignment="1" applyProtection="1">
      <alignment horizontal="center"/>
    </xf>
    <xf numFmtId="0" fontId="0" fillId="19" borderId="12" xfId="0" applyNumberFormat="1" applyFill="1" applyBorder="1" applyAlignment="1" applyProtection="1">
      <alignment horizontal="center"/>
    </xf>
    <xf numFmtId="0" fontId="3" fillId="19" borderId="5" xfId="0" applyFont="1" applyFill="1" applyBorder="1" applyAlignment="1" applyProtection="1">
      <alignment horizontal="left" vertical="center" wrapText="1"/>
    </xf>
    <xf numFmtId="0" fontId="3" fillId="19" borderId="2" xfId="0" applyFont="1" applyFill="1" applyBorder="1" applyAlignment="1" applyProtection="1">
      <alignment horizontal="left" vertical="center" wrapText="1"/>
    </xf>
    <xf numFmtId="0" fontId="3" fillId="19" borderId="6" xfId="0" applyFont="1" applyFill="1" applyBorder="1" applyAlignment="1" applyProtection="1">
      <alignment horizontal="left" vertical="center" wrapText="1"/>
    </xf>
    <xf numFmtId="0" fontId="3" fillId="19" borderId="7" xfId="0" applyFont="1" applyFill="1" applyBorder="1" applyAlignment="1" applyProtection="1">
      <alignment horizontal="left" vertical="center" wrapText="1"/>
    </xf>
    <xf numFmtId="0" fontId="3" fillId="19" borderId="8" xfId="0" applyFont="1" applyFill="1" applyBorder="1" applyAlignment="1" applyProtection="1">
      <alignment horizontal="left" vertical="center" wrapText="1"/>
    </xf>
    <xf numFmtId="0" fontId="3" fillId="19" borderId="9" xfId="0" applyFont="1" applyFill="1" applyBorder="1" applyAlignment="1" applyProtection="1">
      <alignment horizontal="left" vertical="center" wrapText="1"/>
    </xf>
    <xf numFmtId="0" fontId="0" fillId="8" borderId="5" xfId="0" applyNumberFormat="1" applyFill="1" applyBorder="1" applyAlignment="1" applyProtection="1">
      <alignment horizontal="center"/>
    </xf>
    <xf numFmtId="0" fontId="0" fillId="8" borderId="6" xfId="0" applyNumberFormat="1" applyFill="1" applyBorder="1" applyAlignment="1" applyProtection="1">
      <alignment horizontal="center"/>
    </xf>
    <xf numFmtId="0" fontId="3" fillId="0" borderId="11" xfId="0" applyFont="1" applyFill="1" applyBorder="1" applyAlignment="1" applyProtection="1">
      <alignment horizontal="center"/>
    </xf>
    <xf numFmtId="0" fontId="3" fillId="0" borderId="12" xfId="0" applyFont="1" applyFill="1" applyBorder="1" applyAlignment="1" applyProtection="1">
      <alignment horizontal="center"/>
    </xf>
    <xf numFmtId="49" fontId="45" fillId="8" borderId="19" xfId="0" applyNumberFormat="1" applyFont="1" applyFill="1" applyBorder="1" applyAlignment="1" applyProtection="1">
      <alignment horizontal="center"/>
    </xf>
    <xf numFmtId="49" fontId="0" fillId="0" borderId="20" xfId="0" applyNumberFormat="1" applyBorder="1" applyAlignment="1">
      <alignment horizontal="center"/>
    </xf>
    <xf numFmtId="49" fontId="0" fillId="0" borderId="21" xfId="0" applyNumberFormat="1" applyBorder="1" applyAlignment="1">
      <alignment horizontal="center"/>
    </xf>
    <xf numFmtId="11" fontId="3" fillId="3" borderId="2" xfId="0" applyNumberFormat="1" applyFont="1" applyFill="1" applyBorder="1" applyAlignment="1" applyProtection="1">
      <alignment horizontal="center"/>
      <protection locked="0"/>
    </xf>
    <xf numFmtId="0" fontId="3" fillId="0" borderId="5" xfId="0" applyFont="1" applyBorder="1" applyAlignment="1" applyProtection="1">
      <alignment horizontal="left" wrapText="1"/>
    </xf>
    <xf numFmtId="0" fontId="3" fillId="0" borderId="2" xfId="0" applyFont="1" applyBorder="1" applyAlignment="1" applyProtection="1">
      <alignment horizontal="left" wrapText="1"/>
    </xf>
    <xf numFmtId="0" fontId="3" fillId="0" borderId="3" xfId="0" applyFont="1" applyBorder="1" applyAlignment="1" applyProtection="1">
      <alignment horizontal="left" wrapText="1"/>
    </xf>
    <xf numFmtId="0" fontId="3" fillId="0" borderId="0" xfId="0" applyFont="1" applyBorder="1" applyAlignment="1" applyProtection="1">
      <alignment horizontal="left" wrapText="1"/>
    </xf>
    <xf numFmtId="0" fontId="3" fillId="0" borderId="7" xfId="0" applyFont="1" applyBorder="1" applyAlignment="1" applyProtection="1">
      <alignment horizontal="left" wrapText="1"/>
    </xf>
    <xf numFmtId="0" fontId="3" fillId="0" borderId="8" xfId="0" applyFont="1" applyBorder="1" applyAlignment="1" applyProtection="1">
      <alignment horizontal="left" wrapText="1"/>
    </xf>
    <xf numFmtId="11" fontId="3" fillId="3" borderId="5" xfId="0" applyNumberFormat="1" applyFont="1" applyFill="1" applyBorder="1" applyAlignment="1" applyProtection="1">
      <alignment horizontal="center"/>
      <protection locked="0"/>
    </xf>
    <xf numFmtId="0" fontId="3" fillId="0" borderId="5" xfId="0" applyFont="1" applyBorder="1" applyAlignment="1">
      <alignment horizontal="left" wrapText="1"/>
    </xf>
    <xf numFmtId="0" fontId="3" fillId="0" borderId="2"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13" fillId="0" borderId="11" xfId="0" applyFont="1" applyBorder="1" applyAlignment="1" applyProtection="1">
      <alignment horizontal="center" wrapText="1"/>
      <protection locked="0"/>
    </xf>
    <xf numFmtId="0" fontId="13" fillId="0" borderId="12" xfId="0" applyFont="1" applyBorder="1" applyAlignment="1" applyProtection="1">
      <alignment horizontal="center" wrapText="1"/>
      <protection locked="0"/>
    </xf>
    <xf numFmtId="0" fontId="11" fillId="0" borderId="3" xfId="0" applyFont="1" applyBorder="1" applyAlignment="1">
      <alignment horizontal="right" wrapText="1"/>
    </xf>
    <xf numFmtId="0" fontId="11" fillId="0" borderId="0" xfId="0" applyFont="1" applyBorder="1" applyAlignment="1">
      <alignment horizontal="right" wrapText="1"/>
    </xf>
    <xf numFmtId="0" fontId="11" fillId="0" borderId="4" xfId="0" applyFont="1" applyBorder="1" applyAlignment="1">
      <alignment horizontal="right" wrapText="1"/>
    </xf>
    <xf numFmtId="0" fontId="0" fillId="3" borderId="11" xfId="0" applyFill="1" applyBorder="1" applyAlignment="1" applyProtection="1">
      <alignment horizontal="center" wrapText="1"/>
      <protection locked="0"/>
    </xf>
    <xf numFmtId="0" fontId="0" fillId="3" borderId="12" xfId="0" applyFill="1" applyBorder="1" applyAlignment="1" applyProtection="1">
      <alignment horizontal="center" wrapText="1"/>
      <protection locked="0"/>
    </xf>
    <xf numFmtId="0" fontId="11" fillId="0" borderId="7" xfId="0" applyFont="1" applyBorder="1" applyAlignment="1">
      <alignment horizontal="right" wrapText="1"/>
    </xf>
    <xf numFmtId="0" fontId="11" fillId="0" borderId="8" xfId="0" applyFont="1" applyBorder="1" applyAlignment="1">
      <alignment horizontal="right" wrapText="1"/>
    </xf>
    <xf numFmtId="0" fontId="11" fillId="0" borderId="9" xfId="0" applyFont="1" applyBorder="1" applyAlignment="1">
      <alignment horizontal="right" wrapText="1"/>
    </xf>
    <xf numFmtId="11" fontId="3" fillId="8" borderId="0" xfId="8" applyNumberFormat="1" applyFont="1" applyFill="1" applyBorder="1" applyAlignment="1" applyProtection="1">
      <alignment horizontal="center"/>
    </xf>
    <xf numFmtId="0" fontId="3" fillId="0" borderId="5" xfId="8" applyFont="1" applyBorder="1" applyAlignment="1" applyProtection="1">
      <alignment horizontal="left" vertical="center" wrapText="1"/>
    </xf>
    <xf numFmtId="0" fontId="3" fillId="0" borderId="2" xfId="8" applyFont="1" applyBorder="1" applyAlignment="1" applyProtection="1">
      <alignment horizontal="left" vertical="center" wrapText="1"/>
    </xf>
    <xf numFmtId="0" fontId="3" fillId="0" borderId="6" xfId="8" applyFont="1" applyBorder="1" applyAlignment="1" applyProtection="1">
      <alignment horizontal="left" vertical="center" wrapText="1"/>
    </xf>
    <xf numFmtId="0" fontId="3" fillId="0" borderId="7" xfId="8" applyFont="1" applyBorder="1" applyAlignment="1" applyProtection="1">
      <alignment horizontal="left" vertical="center" wrapText="1"/>
    </xf>
    <xf numFmtId="0" fontId="3" fillId="0" borderId="8" xfId="8" applyFont="1" applyBorder="1" applyAlignment="1" applyProtection="1">
      <alignment horizontal="left" vertical="center" wrapText="1"/>
    </xf>
    <xf numFmtId="0" fontId="3" fillId="0" borderId="9" xfId="8" applyFont="1" applyBorder="1" applyAlignment="1" applyProtection="1">
      <alignment horizontal="left" vertical="center" wrapText="1"/>
    </xf>
    <xf numFmtId="0" fontId="3" fillId="0" borderId="10" xfId="8" applyFont="1" applyFill="1" applyBorder="1" applyAlignment="1" applyProtection="1">
      <alignment horizontal="center"/>
    </xf>
    <xf numFmtId="0" fontId="3" fillId="0" borderId="8" xfId="8" applyFont="1" applyFill="1" applyBorder="1" applyAlignment="1" applyProtection="1">
      <alignment horizontal="center"/>
    </xf>
    <xf numFmtId="0" fontId="4" fillId="3" borderId="14" xfId="8" applyFill="1" applyBorder="1" applyAlignment="1" applyProtection="1">
      <alignment horizontal="left" vertical="top" wrapText="1"/>
      <protection locked="0"/>
    </xf>
    <xf numFmtId="0" fontId="4" fillId="3" borderId="13" xfId="8" applyFill="1" applyBorder="1" applyAlignment="1" applyProtection="1">
      <alignment horizontal="left" vertical="top" wrapText="1"/>
      <protection locked="0"/>
    </xf>
    <xf numFmtId="0" fontId="4" fillId="3" borderId="15" xfId="8" applyFill="1" applyBorder="1" applyAlignment="1" applyProtection="1">
      <alignment horizontal="left" vertical="top" wrapText="1"/>
      <protection locked="0"/>
    </xf>
    <xf numFmtId="164" fontId="4" fillId="0" borderId="14" xfId="8" applyNumberFormat="1" applyFill="1" applyBorder="1" applyAlignment="1" applyProtection="1">
      <alignment horizontal="center"/>
    </xf>
    <xf numFmtId="164" fontId="4" fillId="0" borderId="13" xfId="8" applyNumberFormat="1" applyFill="1" applyBorder="1" applyAlignment="1" applyProtection="1">
      <alignment horizontal="center"/>
    </xf>
    <xf numFmtId="164" fontId="4" fillId="0" borderId="15" xfId="8" applyNumberFormat="1" applyFill="1" applyBorder="1" applyAlignment="1" applyProtection="1">
      <alignment horizontal="center"/>
    </xf>
    <xf numFmtId="0" fontId="3" fillId="0" borderId="11" xfId="8" applyFont="1" applyFill="1" applyBorder="1" applyAlignment="1" applyProtection="1">
      <alignment horizontal="left"/>
    </xf>
    <xf numFmtId="0" fontId="3" fillId="0" borderId="12" xfId="8" applyFont="1" applyFill="1" applyBorder="1" applyAlignment="1" applyProtection="1">
      <alignment horizontal="left"/>
    </xf>
    <xf numFmtId="0" fontId="4" fillId="8" borderId="11" xfId="8" applyFont="1" applyFill="1" applyBorder="1" applyAlignment="1" applyProtection="1">
      <alignment horizontal="center"/>
    </xf>
    <xf numFmtId="0" fontId="4" fillId="8" borderId="10" xfId="8" applyFont="1" applyFill="1" applyBorder="1" applyAlignment="1" applyProtection="1">
      <alignment horizontal="center"/>
    </xf>
    <xf numFmtId="0" fontId="4" fillId="8" borderId="12" xfId="8" applyFont="1" applyFill="1" applyBorder="1" applyAlignment="1" applyProtection="1">
      <alignment horizontal="center"/>
    </xf>
    <xf numFmtId="0" fontId="4" fillId="8" borderId="14" xfId="8" applyFill="1" applyBorder="1" applyAlignment="1" applyProtection="1">
      <alignment horizontal="center"/>
    </xf>
    <xf numFmtId="0" fontId="4" fillId="8" borderId="13" xfId="8" applyFill="1" applyBorder="1" applyAlignment="1" applyProtection="1">
      <alignment horizontal="center"/>
    </xf>
    <xf numFmtId="0" fontId="4" fillId="8" borderId="15" xfId="8" applyFill="1" applyBorder="1" applyAlignment="1" applyProtection="1">
      <alignment horizontal="center"/>
    </xf>
    <xf numFmtId="11" fontId="4" fillId="0" borderId="14" xfId="8" applyNumberFormat="1" applyFill="1" applyBorder="1" applyAlignment="1" applyProtection="1">
      <alignment horizontal="center"/>
    </xf>
    <xf numFmtId="11" fontId="4" fillId="0" borderId="13" xfId="8" applyNumberFormat="1" applyFill="1" applyBorder="1" applyAlignment="1" applyProtection="1">
      <alignment horizontal="center"/>
    </xf>
    <xf numFmtId="11" fontId="4" fillId="0" borderId="15" xfId="8" applyNumberFormat="1" applyFill="1" applyBorder="1" applyAlignment="1" applyProtection="1">
      <alignment horizontal="center"/>
    </xf>
    <xf numFmtId="0" fontId="0" fillId="3" borderId="11"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49" fontId="0" fillId="3" borderId="5" xfId="0" applyNumberFormat="1" applyFill="1" applyBorder="1" applyAlignment="1" applyProtection="1">
      <alignment horizontal="center" vertical="top" wrapText="1"/>
      <protection locked="0"/>
    </xf>
    <xf numFmtId="49" fontId="0" fillId="3" borderId="6" xfId="0" applyNumberFormat="1" applyFill="1" applyBorder="1" applyAlignment="1" applyProtection="1">
      <alignment horizontal="center" vertical="top" wrapText="1"/>
      <protection locked="0"/>
    </xf>
    <xf numFmtId="49" fontId="0" fillId="3" borderId="11" xfId="0" applyNumberFormat="1" applyFill="1" applyBorder="1" applyAlignment="1" applyProtection="1">
      <alignment horizontal="center" vertical="top" wrapText="1"/>
      <protection locked="0"/>
    </xf>
    <xf numFmtId="49" fontId="0" fillId="3" borderId="12" xfId="0" applyNumberFormat="1" applyFill="1" applyBorder="1" applyAlignment="1" applyProtection="1">
      <alignment horizontal="center" vertical="top" wrapText="1"/>
      <protection locked="0"/>
    </xf>
    <xf numFmtId="0" fontId="0" fillId="0" borderId="9" xfId="0" applyFill="1" applyBorder="1" applyAlignment="1" applyProtection="1">
      <alignment horizontal="center"/>
    </xf>
    <xf numFmtId="0" fontId="3" fillId="19" borderId="1" xfId="0" applyFont="1" applyFill="1" applyBorder="1" applyAlignment="1" applyProtection="1">
      <alignment horizontal="center" wrapText="1"/>
    </xf>
    <xf numFmtId="0" fontId="4" fillId="19" borderId="1" xfId="0" applyFont="1" applyFill="1" applyBorder="1" applyAlignment="1" applyProtection="1">
      <alignment horizontal="center" wrapText="1"/>
    </xf>
    <xf numFmtId="0" fontId="4" fillId="19" borderId="1" xfId="0" applyFont="1" applyFill="1" applyBorder="1" applyAlignment="1" applyProtection="1">
      <alignment horizontal="center"/>
      <protection locked="0"/>
    </xf>
    <xf numFmtId="0" fontId="0" fillId="19" borderId="1" xfId="0" applyFill="1" applyBorder="1" applyAlignment="1" applyProtection="1">
      <alignment horizontal="center"/>
      <protection locked="0"/>
    </xf>
    <xf numFmtId="0" fontId="4" fillId="19" borderId="1" xfId="0" applyFont="1" applyFill="1" applyBorder="1" applyAlignment="1" applyProtection="1">
      <alignment horizontal="center"/>
    </xf>
    <xf numFmtId="0" fontId="0" fillId="19" borderId="1" xfId="0" applyFill="1" applyBorder="1" applyAlignment="1" applyProtection="1">
      <alignment horizontal="center"/>
    </xf>
    <xf numFmtId="0" fontId="3" fillId="19" borderId="0" xfId="0" applyFont="1" applyFill="1" applyBorder="1" applyAlignment="1" applyProtection="1">
      <alignment horizontal="left" vertical="top"/>
    </xf>
    <xf numFmtId="49" fontId="0" fillId="3" borderId="1" xfId="0" applyNumberFormat="1" applyFill="1" applyBorder="1" applyAlignment="1" applyProtection="1">
      <alignment horizontal="center" vertical="top" wrapText="1"/>
      <protection locked="0"/>
    </xf>
    <xf numFmtId="0" fontId="1" fillId="0" borderId="5"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1" fillId="19" borderId="1" xfId="0" applyFont="1" applyFill="1" applyBorder="1" applyAlignment="1" applyProtection="1">
      <alignment horizontal="center"/>
    </xf>
    <xf numFmtId="0" fontId="3" fillId="0" borderId="0" xfId="0" applyFont="1" applyAlignment="1" applyProtection="1">
      <alignment horizontal="center"/>
    </xf>
    <xf numFmtId="0" fontId="3" fillId="0" borderId="4" xfId="0" applyFont="1" applyBorder="1" applyAlignment="1" applyProtection="1">
      <alignment horizontal="center"/>
    </xf>
    <xf numFmtId="0" fontId="53" fillId="19" borderId="1" xfId="0" applyFont="1" applyFill="1" applyBorder="1" applyAlignment="1" applyProtection="1">
      <alignment horizontal="center" wrapText="1"/>
    </xf>
    <xf numFmtId="0" fontId="1" fillId="19" borderId="1" xfId="0" applyFont="1" applyFill="1" applyBorder="1" applyAlignment="1" applyProtection="1">
      <alignment horizontal="left" vertical="top"/>
    </xf>
    <xf numFmtId="0" fontId="0" fillId="19" borderId="1" xfId="0" applyFill="1" applyBorder="1" applyAlignment="1" applyProtection="1">
      <alignment horizontal="left" vertical="top"/>
    </xf>
    <xf numFmtId="0" fontId="1" fillId="19" borderId="1" xfId="0" applyFont="1" applyFill="1" applyBorder="1" applyAlignment="1" applyProtection="1">
      <alignment horizontal="left"/>
    </xf>
    <xf numFmtId="0" fontId="0" fillId="19" borderId="1" xfId="0" applyFill="1" applyBorder="1" applyAlignment="1" applyProtection="1">
      <alignment horizontal="left"/>
    </xf>
    <xf numFmtId="0" fontId="4" fillId="19" borderId="1"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0" fillId="19" borderId="1" xfId="0" applyFill="1" applyBorder="1" applyAlignment="1" applyProtection="1">
      <alignment horizontal="center" vertical="center" wrapText="1"/>
    </xf>
    <xf numFmtId="0" fontId="4" fillId="0" borderId="0" xfId="4" applyBorder="1" applyAlignment="1" applyProtection="1">
      <alignment horizontal="center" vertical="top" wrapText="1"/>
    </xf>
    <xf numFmtId="0" fontId="3" fillId="0" borderId="1" xfId="4" applyFont="1" applyBorder="1" applyAlignment="1" applyProtection="1">
      <alignment horizontal="center" wrapText="1"/>
    </xf>
    <xf numFmtId="0" fontId="3" fillId="0" borderId="5" xfId="4" applyFont="1" applyBorder="1" applyAlignment="1" applyProtection="1">
      <alignment horizontal="center"/>
    </xf>
    <xf numFmtId="0" fontId="3" fillId="0" borderId="2" xfId="4" applyFont="1" applyBorder="1" applyAlignment="1" applyProtection="1">
      <alignment horizontal="center"/>
    </xf>
    <xf numFmtId="0" fontId="3" fillId="0" borderId="6" xfId="4" applyFont="1" applyBorder="1" applyAlignment="1" applyProtection="1">
      <alignment horizontal="center"/>
    </xf>
    <xf numFmtId="0" fontId="4" fillId="0" borderId="8" xfId="4" applyBorder="1" applyAlignment="1" applyProtection="1">
      <alignment horizontal="center"/>
    </xf>
    <xf numFmtId="0" fontId="4" fillId="0" borderId="9" xfId="4" applyBorder="1" applyAlignment="1" applyProtection="1">
      <alignment horizontal="center"/>
    </xf>
    <xf numFmtId="0" fontId="1" fillId="0" borderId="5" xfId="4" applyFont="1" applyBorder="1" applyAlignment="1" applyProtection="1">
      <alignment horizontal="center" vertical="center" wrapText="1"/>
    </xf>
    <xf numFmtId="0" fontId="4" fillId="0" borderId="2" xfId="4" applyBorder="1" applyAlignment="1" applyProtection="1">
      <alignment horizontal="center" vertical="center" wrapText="1"/>
    </xf>
    <xf numFmtId="0" fontId="4" fillId="0" borderId="6" xfId="4" applyBorder="1" applyAlignment="1" applyProtection="1">
      <alignment horizontal="center" vertical="center" wrapText="1"/>
    </xf>
    <xf numFmtId="0" fontId="4" fillId="0" borderId="7" xfId="4" applyBorder="1" applyAlignment="1" applyProtection="1">
      <alignment horizontal="center" vertical="center" wrapText="1"/>
    </xf>
    <xf numFmtId="0" fontId="4" fillId="0" borderId="8" xfId="4" applyBorder="1" applyAlignment="1" applyProtection="1">
      <alignment horizontal="center" vertical="center" wrapText="1"/>
    </xf>
    <xf numFmtId="0" fontId="4" fillId="0" borderId="9" xfId="4" applyBorder="1" applyAlignment="1" applyProtection="1">
      <alignment horizontal="center" vertical="center" wrapText="1"/>
    </xf>
    <xf numFmtId="0" fontId="4" fillId="20" borderId="1" xfId="4" applyFill="1" applyBorder="1" applyAlignment="1" applyProtection="1">
      <alignment horizontal="center" vertical="top" wrapText="1"/>
      <protection locked="0"/>
    </xf>
    <xf numFmtId="0" fontId="3" fillId="0" borderId="0" xfId="4" applyFont="1" applyBorder="1" applyAlignment="1" applyProtection="1">
      <alignment horizontal="center" vertical="center" wrapText="1"/>
    </xf>
    <xf numFmtId="0" fontId="1" fillId="0" borderId="1" xfId="4" applyFont="1" applyBorder="1" applyAlignment="1" applyProtection="1">
      <alignment horizontal="center"/>
      <protection locked="0"/>
    </xf>
    <xf numFmtId="0" fontId="4" fillId="0" borderId="1" xfId="4" applyBorder="1" applyAlignment="1" applyProtection="1">
      <alignment horizontal="center"/>
      <protection locked="0"/>
    </xf>
    <xf numFmtId="0" fontId="4" fillId="0" borderId="1" xfId="4" applyBorder="1" applyAlignment="1" applyProtection="1">
      <alignment horizontal="center"/>
    </xf>
    <xf numFmtId="0" fontId="1" fillId="0" borderId="1" xfId="4" applyFont="1" applyBorder="1" applyAlignment="1" applyProtection="1"/>
    <xf numFmtId="0" fontId="4" fillId="0" borderId="1" xfId="4" applyBorder="1" applyAlignment="1" applyProtection="1"/>
    <xf numFmtId="0" fontId="4" fillId="0" borderId="1" xfId="4" applyBorder="1" applyAlignment="1" applyProtection="1">
      <alignment horizontal="center" wrapText="1"/>
    </xf>
    <xf numFmtId="49" fontId="4" fillId="20" borderId="10" xfId="4" applyNumberFormat="1" applyFill="1" applyBorder="1" applyAlignment="1" applyProtection="1">
      <alignment horizontal="center" vertical="top" wrapText="1"/>
      <protection locked="0"/>
    </xf>
    <xf numFmtId="49" fontId="4" fillId="20" borderId="11" xfId="4" applyNumberFormat="1" applyFill="1" applyBorder="1" applyAlignment="1" applyProtection="1">
      <alignment horizontal="center" vertical="top" wrapText="1"/>
      <protection locked="0"/>
    </xf>
    <xf numFmtId="0" fontId="4" fillId="0" borderId="3" xfId="4" applyBorder="1" applyAlignment="1" applyProtection="1">
      <alignment horizontal="center" vertical="top"/>
    </xf>
    <xf numFmtId="0" fontId="4" fillId="0" borderId="0" xfId="4" applyBorder="1" applyAlignment="1" applyProtection="1">
      <alignment horizontal="center" vertical="top"/>
    </xf>
    <xf numFmtId="0" fontId="4" fillId="0" borderId="4" xfId="4" applyBorder="1" applyAlignment="1" applyProtection="1">
      <alignment horizontal="center" vertical="top"/>
    </xf>
    <xf numFmtId="0" fontId="1" fillId="0" borderId="3" xfId="4" applyFont="1" applyBorder="1" applyAlignment="1" applyProtection="1">
      <alignment horizontal="center" vertical="top"/>
    </xf>
    <xf numFmtId="0" fontId="53" fillId="0" borderId="1" xfId="4" applyFont="1" applyBorder="1" applyAlignment="1" applyProtection="1">
      <alignment horizontal="center" wrapText="1"/>
    </xf>
    <xf numFmtId="0" fontId="4" fillId="0" borderId="11" xfId="4" applyBorder="1" applyAlignment="1" applyProtection="1">
      <alignment horizontal="center" vertical="top"/>
    </xf>
    <xf numFmtId="0" fontId="4" fillId="0" borderId="10" xfId="4" applyBorder="1" applyAlignment="1" applyProtection="1">
      <alignment horizontal="center" vertical="top"/>
    </xf>
    <xf numFmtId="0" fontId="4" fillId="0" borderId="12" xfId="4" applyBorder="1" applyAlignment="1" applyProtection="1">
      <alignment horizontal="center" vertical="top"/>
    </xf>
    <xf numFmtId="0" fontId="1" fillId="0" borderId="7" xfId="4" applyFont="1" applyBorder="1" applyAlignment="1" applyProtection="1">
      <alignment horizontal="center" vertical="top"/>
    </xf>
    <xf numFmtId="0" fontId="4" fillId="0" borderId="8" xfId="4" applyBorder="1" applyAlignment="1" applyProtection="1">
      <alignment horizontal="center" vertical="top"/>
    </xf>
    <xf numFmtId="0" fontId="4" fillId="0" borderId="9" xfId="4" applyBorder="1" applyAlignment="1" applyProtection="1">
      <alignment horizontal="center" vertical="top"/>
    </xf>
    <xf numFmtId="0" fontId="4" fillId="0" borderId="5" xfId="4" applyBorder="1" applyAlignment="1" applyProtection="1">
      <alignment horizontal="center" vertical="top"/>
    </xf>
    <xf numFmtId="0" fontId="4" fillId="0" borderId="2" xfId="4" applyBorder="1" applyAlignment="1" applyProtection="1">
      <alignment horizontal="center" vertical="top"/>
    </xf>
    <xf numFmtId="0" fontId="4" fillId="0" borderId="6" xfId="4" applyBorder="1" applyAlignment="1" applyProtection="1">
      <alignment horizontal="center" vertical="top"/>
    </xf>
    <xf numFmtId="0" fontId="1" fillId="0" borderId="14" xfId="4" applyFont="1" applyBorder="1" applyAlignment="1" applyProtection="1"/>
    <xf numFmtId="0" fontId="4" fillId="0" borderId="14" xfId="4" applyBorder="1" applyAlignment="1" applyProtection="1"/>
    <xf numFmtId="0" fontId="3" fillId="0" borderId="6" xfId="0" applyFont="1" applyBorder="1" applyAlignment="1" applyProtection="1">
      <alignment horizontal="left" wrapText="1"/>
    </xf>
    <xf numFmtId="0" fontId="3" fillId="0" borderId="9" xfId="0" applyFont="1" applyBorder="1" applyAlignment="1" applyProtection="1">
      <alignment horizontal="left" wrapText="1"/>
    </xf>
    <xf numFmtId="0" fontId="3" fillId="0" borderId="14" xfId="0" applyFont="1" applyFill="1" applyBorder="1" applyAlignment="1" applyProtection="1">
      <alignment wrapText="1"/>
    </xf>
    <xf numFmtId="0" fontId="0" fillId="0" borderId="15" xfId="0" applyBorder="1" applyAlignment="1" applyProtection="1">
      <alignment wrapText="1"/>
    </xf>
    <xf numFmtId="0" fontId="7" fillId="0" borderId="0" xfId="0" applyFont="1" applyProtection="1"/>
    <xf numFmtId="1" fontId="11" fillId="3" borderId="11" xfId="0" applyNumberFormat="1" applyFont="1" applyFill="1" applyBorder="1" applyAlignment="1" applyProtection="1">
      <alignment horizontal="center"/>
      <protection locked="0"/>
    </xf>
    <xf numFmtId="1" fontId="11" fillId="3" borderId="12" xfId="0" applyNumberFormat="1" applyFont="1" applyFill="1" applyBorder="1" applyAlignment="1" applyProtection="1">
      <alignment horizontal="center"/>
      <protection locked="0"/>
    </xf>
    <xf numFmtId="164" fontId="11" fillId="3" borderId="11" xfId="0" applyNumberFormat="1" applyFont="1" applyFill="1" applyBorder="1" applyAlignment="1" applyProtection="1">
      <alignment horizontal="center"/>
      <protection locked="0"/>
    </xf>
    <xf numFmtId="164" fontId="11" fillId="3" borderId="12" xfId="0" applyNumberFormat="1" applyFont="1" applyFill="1" applyBorder="1" applyAlignment="1" applyProtection="1">
      <alignment horizontal="center"/>
      <protection locked="0"/>
    </xf>
    <xf numFmtId="164" fontId="0" fillId="3" borderId="11" xfId="0" applyNumberFormat="1" applyFill="1" applyBorder="1" applyAlignment="1" applyProtection="1">
      <alignment horizontal="center"/>
      <protection locked="0"/>
    </xf>
    <xf numFmtId="164" fontId="0" fillId="3" borderId="12" xfId="0" applyNumberFormat="1"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3" borderId="12" xfId="0" applyFill="1" applyBorder="1" applyAlignment="1" applyProtection="1">
      <alignment horizontal="center"/>
      <protection locked="0"/>
    </xf>
    <xf numFmtId="164" fontId="13" fillId="3" borderId="11" xfId="0" applyNumberFormat="1" applyFont="1" applyFill="1" applyBorder="1" applyAlignment="1" applyProtection="1">
      <alignment horizontal="center" wrapText="1"/>
      <protection locked="0"/>
    </xf>
    <xf numFmtId="164" fontId="13" fillId="3" borderId="12" xfId="0" applyNumberFormat="1" applyFont="1" applyFill="1" applyBorder="1" applyAlignment="1" applyProtection="1">
      <alignment horizontal="center" wrapText="1"/>
      <protection locked="0"/>
    </xf>
    <xf numFmtId="11" fontId="3" fillId="0" borderId="3" xfId="0" applyNumberFormat="1" applyFont="1" applyFill="1" applyBorder="1" applyAlignment="1" applyProtection="1">
      <alignment horizontal="center"/>
    </xf>
    <xf numFmtId="11" fontId="3" fillId="0" borderId="0" xfId="0" applyNumberFormat="1" applyFont="1" applyFill="1" applyBorder="1" applyAlignment="1" applyProtection="1">
      <alignment horizontal="center"/>
    </xf>
    <xf numFmtId="0" fontId="0" fillId="4" borderId="11" xfId="0" applyFill="1" applyBorder="1" applyAlignment="1" applyProtection="1">
      <alignment horizontal="center"/>
    </xf>
    <xf numFmtId="0" fontId="0" fillId="4" borderId="12" xfId="0" applyFill="1" applyBorder="1" applyAlignment="1" applyProtection="1">
      <alignment horizontal="center"/>
    </xf>
    <xf numFmtId="0" fontId="0" fillId="3" borderId="1" xfId="0" applyFill="1" applyBorder="1" applyAlignment="1" applyProtection="1">
      <alignment horizontal="center"/>
      <protection locked="0"/>
    </xf>
    <xf numFmtId="0" fontId="0" fillId="0" borderId="5"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0" xfId="0" applyBorder="1" applyAlignment="1">
      <alignment horizontal="left" wrapText="1"/>
    </xf>
    <xf numFmtId="0" fontId="4" fillId="10" borderId="5" xfId="0" applyFont="1" applyFill="1" applyBorder="1" applyAlignment="1">
      <alignment horizontal="left" wrapText="1"/>
    </xf>
    <xf numFmtId="0" fontId="0" fillId="10" borderId="2" xfId="0" applyFill="1" applyBorder="1" applyAlignment="1">
      <alignment horizontal="left" wrapText="1"/>
    </xf>
    <xf numFmtId="0" fontId="0" fillId="10" borderId="3" xfId="0" applyFill="1" applyBorder="1" applyAlignment="1">
      <alignment horizontal="left" wrapText="1"/>
    </xf>
    <xf numFmtId="0" fontId="0" fillId="10" borderId="0" xfId="0" applyFill="1" applyBorder="1" applyAlignment="1">
      <alignment horizontal="left" wrapText="1"/>
    </xf>
    <xf numFmtId="0" fontId="3" fillId="0" borderId="5" xfId="0" applyFont="1" applyBorder="1" applyAlignment="1" applyProtection="1">
      <alignment horizontal="center"/>
    </xf>
    <xf numFmtId="0" fontId="3" fillId="0" borderId="2" xfId="0" applyFont="1" applyBorder="1" applyAlignment="1" applyProtection="1">
      <alignment horizontal="center"/>
    </xf>
    <xf numFmtId="0" fontId="3" fillId="0" borderId="6" xfId="0" applyFont="1" applyBorder="1" applyAlignment="1" applyProtection="1">
      <alignment horizontal="center"/>
    </xf>
    <xf numFmtId="0" fontId="3" fillId="0" borderId="8" xfId="0" applyFont="1" applyBorder="1" applyAlignment="1" applyProtection="1">
      <alignment horizontal="center"/>
    </xf>
    <xf numFmtId="0" fontId="3" fillId="0" borderId="9" xfId="0" applyFont="1" applyBorder="1" applyAlignment="1" applyProtection="1">
      <alignment horizontal="center"/>
    </xf>
    <xf numFmtId="0" fontId="3" fillId="0" borderId="0" xfId="10" applyFont="1" applyAlignment="1" applyProtection="1">
      <alignment horizontal="center"/>
    </xf>
    <xf numFmtId="0" fontId="49" fillId="0" borderId="0" xfId="10" applyFont="1" applyAlignment="1" applyProtection="1">
      <alignment wrapText="1"/>
    </xf>
    <xf numFmtId="0" fontId="49" fillId="0" borderId="0" xfId="10" applyFont="1" applyProtection="1"/>
    <xf numFmtId="0" fontId="49" fillId="0" borderId="0" xfId="0" applyFont="1" applyAlignment="1">
      <alignment wrapText="1"/>
    </xf>
    <xf numFmtId="0" fontId="49" fillId="0" borderId="0" xfId="0" applyFont="1" applyAlignment="1"/>
    <xf numFmtId="0" fontId="11" fillId="19" borderId="0" xfId="4" applyFont="1" applyFill="1" applyAlignment="1">
      <alignment horizontal="left" vertical="top" wrapText="1"/>
    </xf>
    <xf numFmtId="0" fontId="11" fillId="19" borderId="0" xfId="4" applyFont="1" applyFill="1" applyAlignment="1">
      <alignment horizontal="left" wrapText="1"/>
    </xf>
    <xf numFmtId="0" fontId="1" fillId="0" borderId="0" xfId="0" applyFont="1" applyAlignment="1"/>
    <xf numFmtId="0" fontId="0" fillId="0" borderId="0" xfId="0" applyAlignment="1"/>
    <xf numFmtId="0" fontId="1" fillId="0" borderId="0" xfId="0" quotePrefix="1" applyFont="1" applyAlignment="1"/>
    <xf numFmtId="0" fontId="0" fillId="0" borderId="0" xfId="0" applyAlignment="1">
      <alignment horizontal="center"/>
    </xf>
  </cellXfs>
  <cellStyles count="13">
    <cellStyle name="Hyperlink" xfId="1" builtinId="8"/>
    <cellStyle name="Hyperlink 2" xfId="11" xr:uid="{00000000-0005-0000-0000-000001000000}"/>
    <cellStyle name="Neutral" xfId="2" builtinId="28" customBuiltin="1"/>
    <cellStyle name="Neutral 2" xfId="3" xr:uid="{00000000-0005-0000-0000-000003000000}"/>
    <cellStyle name="Normal" xfId="0" builtinId="0"/>
    <cellStyle name="Normal 2" xfId="4" xr:uid="{00000000-0005-0000-0000-000005000000}"/>
    <cellStyle name="Normal 3" xfId="5" xr:uid="{00000000-0005-0000-0000-000006000000}"/>
    <cellStyle name="Normal 4" xfId="6" xr:uid="{00000000-0005-0000-0000-000007000000}"/>
    <cellStyle name="Normal 5" xfId="7" xr:uid="{00000000-0005-0000-0000-000008000000}"/>
    <cellStyle name="Normal 6" xfId="12" xr:uid="{39FD84AE-1FD1-4F49-9228-B2ADF10778A6}"/>
    <cellStyle name="Standaard 2" xfId="10" xr:uid="{00000000-0005-0000-0000-000009000000}"/>
    <cellStyle name="Standard 2" xfId="8" xr:uid="{00000000-0005-0000-0000-00000A000000}"/>
    <cellStyle name="Standard 3" xfId="9" xr:uid="{00000000-0005-0000-0000-00000B000000}"/>
  </cellStyles>
  <dxfs count="410">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theme="1"/>
      </font>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C000"/>
        </patternFill>
      </fill>
    </dxf>
    <dxf>
      <fill>
        <patternFill>
          <bgColor rgb="FFFFC000"/>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ont>
        <strike val="0"/>
        <color auto="1"/>
      </font>
      <fill>
        <patternFill>
          <bgColor rgb="FF00FF00"/>
        </patternFill>
      </fill>
    </dxf>
    <dxf>
      <fill>
        <patternFill>
          <bgColor rgb="FFFF0000"/>
        </patternFill>
      </fill>
    </dxf>
    <dxf>
      <fill>
        <patternFill>
          <bgColor rgb="FFFF0000"/>
        </patternFill>
      </fill>
    </dxf>
    <dxf>
      <font>
        <strike val="0"/>
        <color auto="1"/>
      </font>
      <fill>
        <patternFill>
          <bgColor rgb="FF00FF00"/>
        </patternFill>
      </fill>
    </dxf>
    <dxf>
      <fill>
        <patternFill>
          <bgColor rgb="FFFF0000"/>
        </patternFill>
      </fill>
    </dxf>
    <dxf>
      <fill>
        <patternFill>
          <bgColor rgb="FFFF0000"/>
        </patternFill>
      </fill>
    </dxf>
    <dxf>
      <font>
        <strike val="0"/>
        <color auto="1"/>
      </font>
      <fill>
        <patternFill>
          <bgColor rgb="FF00FF00"/>
        </patternFill>
      </fill>
    </dxf>
    <dxf>
      <fill>
        <patternFill>
          <bgColor rgb="FFFF0000"/>
        </patternFill>
      </fill>
    </dxf>
    <dxf>
      <fill>
        <patternFill>
          <bgColor rgb="FFFF0000"/>
        </patternFill>
      </fill>
    </dxf>
    <dxf>
      <fill>
        <patternFill>
          <bgColor rgb="FFFF0000"/>
        </patternFill>
      </fill>
    </dxf>
    <dxf>
      <fill>
        <patternFill>
          <bgColor rgb="FF00FF00"/>
        </patternFill>
      </fill>
    </dxf>
    <dxf>
      <fill>
        <patternFill>
          <bgColor rgb="FFFFFF00"/>
        </patternFill>
      </fill>
    </dxf>
    <dxf>
      <fill>
        <patternFill>
          <bgColor indexed="13"/>
        </patternFill>
      </fill>
    </dxf>
    <dxf>
      <fill>
        <patternFill>
          <bgColor indexed="10"/>
        </patternFill>
      </fill>
    </dxf>
    <dxf>
      <fill>
        <patternFill>
          <bgColor indexed="11"/>
        </patternFill>
      </fill>
    </dxf>
    <dxf>
      <font>
        <strike val="0"/>
        <color auto="1"/>
      </font>
      <fill>
        <patternFill>
          <bgColor rgb="FF00FF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patternType="lightUp"/>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patternType="lightUp"/>
      </fill>
    </dxf>
    <dxf>
      <fill>
        <patternFill>
          <bgColor indexed="10"/>
        </patternFill>
      </fill>
    </dxf>
    <dxf>
      <fill>
        <patternFill>
          <bgColor indexed="11"/>
        </patternFill>
      </fill>
    </dxf>
    <dxf>
      <fill>
        <patternFill patternType="lightUp"/>
      </fill>
    </dxf>
    <dxf>
      <fill>
        <patternFill>
          <bgColor indexed="10"/>
        </patternFill>
      </fill>
    </dxf>
    <dxf>
      <fill>
        <patternFill>
          <bgColor indexed="11"/>
        </patternFill>
      </fill>
    </dxf>
    <dxf>
      <fill>
        <patternFill patternType="lightUp"/>
      </fill>
    </dxf>
    <dxf>
      <fill>
        <patternFill>
          <bgColor indexed="10"/>
        </patternFill>
      </fill>
    </dxf>
    <dxf>
      <fill>
        <patternFill>
          <bgColor indexed="11"/>
        </patternFill>
      </fill>
    </dxf>
    <dxf>
      <fill>
        <patternFill patternType="lightUp"/>
      </fill>
    </dxf>
    <dxf>
      <fill>
        <patternFill>
          <bgColor indexed="10"/>
        </patternFill>
      </fill>
    </dxf>
    <dxf>
      <fill>
        <patternFill>
          <bgColor indexed="11"/>
        </patternFill>
      </fill>
    </dxf>
    <dxf>
      <fill>
        <patternFill>
          <bgColor indexed="52"/>
        </patternFill>
      </fill>
    </dxf>
    <dxf>
      <fill>
        <patternFill>
          <bgColor indexed="11"/>
        </patternFill>
      </fill>
    </dxf>
    <dxf>
      <fill>
        <patternFill>
          <bgColor indexed="10"/>
        </patternFill>
      </fill>
    </dxf>
    <dxf>
      <fill>
        <patternFill patternType="lightUp"/>
      </fill>
    </dxf>
    <dxf>
      <fill>
        <patternFill>
          <bgColor indexed="10"/>
        </patternFill>
      </fill>
    </dxf>
    <dxf>
      <fill>
        <patternFill>
          <bgColor indexed="11"/>
        </patternFill>
      </fill>
    </dxf>
    <dxf>
      <fill>
        <patternFill>
          <bgColor indexed="9"/>
        </patternFill>
      </fill>
    </dxf>
    <dxf>
      <fill>
        <patternFill>
          <bgColor indexed="10"/>
        </patternFill>
      </fill>
    </dxf>
    <dxf>
      <fill>
        <patternFill>
          <bgColor indexed="11"/>
        </patternFill>
      </fill>
    </dxf>
    <dxf>
      <fill>
        <patternFill patternType="lightUp"/>
      </fill>
    </dxf>
    <dxf>
      <fill>
        <patternFill>
          <bgColor rgb="FFFF9933"/>
        </patternFill>
      </fill>
    </dxf>
    <dxf>
      <fill>
        <patternFill>
          <bgColor indexed="11"/>
        </patternFill>
      </fill>
    </dxf>
  </dxfs>
  <tableStyles count="0" defaultTableStyle="TableStyleMedium2" defaultPivotStyle="PivotStyleLight16"/>
  <colors>
    <mruColors>
      <color rgb="FF9999FF"/>
      <color rgb="FFCCFF99"/>
      <color rgb="FFFFFF66"/>
      <color rgb="FFFF9999"/>
      <color rgb="FFFFCC99"/>
      <color rgb="FFFFCCCC"/>
      <color rgb="FFCCFFFF"/>
      <color rgb="FFFF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2</xdr:row>
      <xdr:rowOff>9525</xdr:rowOff>
    </xdr:from>
    <xdr:to>
      <xdr:col>5</xdr:col>
      <xdr:colOff>238125</xdr:colOff>
      <xdr:row>21</xdr:row>
      <xdr:rowOff>123825</xdr:rowOff>
    </xdr:to>
    <xdr:pic>
      <xdr:nvPicPr>
        <xdr:cNvPr id="93273" name="Grafik 1">
          <a:extLst>
            <a:ext uri="{FF2B5EF4-FFF2-40B4-BE49-F238E27FC236}">
              <a16:creationId xmlns:a16="http://schemas.microsoft.com/office/drawing/2014/main" id="{0AE05D43-2270-4DB3-B28D-1FB333BCD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5850" y="495300"/>
          <a:ext cx="24003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5</xdr:col>
      <xdr:colOff>43282</xdr:colOff>
      <xdr:row>8</xdr:row>
      <xdr:rowOff>47625</xdr:rowOff>
    </xdr:from>
    <xdr:to>
      <xdr:col>11</xdr:col>
      <xdr:colOff>209549</xdr:colOff>
      <xdr:row>29</xdr:row>
      <xdr:rowOff>102267</xdr:rowOff>
    </xdr:to>
    <xdr:grpSp>
      <xdr:nvGrpSpPr>
        <xdr:cNvPr id="143" name="Groep 1">
          <a:extLst>
            <a:ext uri="{FF2B5EF4-FFF2-40B4-BE49-F238E27FC236}">
              <a16:creationId xmlns:a16="http://schemas.microsoft.com/office/drawing/2014/main" id="{46BF44CE-5582-4B85-9A36-04149D69E4B8}"/>
            </a:ext>
          </a:extLst>
        </xdr:cNvPr>
        <xdr:cNvGrpSpPr/>
      </xdr:nvGrpSpPr>
      <xdr:grpSpPr>
        <a:xfrm>
          <a:off x="1710157" y="1343025"/>
          <a:ext cx="2166517" cy="3455067"/>
          <a:chOff x="3186532" y="895350"/>
          <a:chExt cx="2166517" cy="3797967"/>
        </a:xfrm>
      </xdr:grpSpPr>
      <xdr:grpSp>
        <xdr:nvGrpSpPr>
          <xdr:cNvPr id="144" name="Groep 2">
            <a:extLst>
              <a:ext uri="{FF2B5EF4-FFF2-40B4-BE49-F238E27FC236}">
                <a16:creationId xmlns:a16="http://schemas.microsoft.com/office/drawing/2014/main" id="{1A927C11-0CA9-421B-82A3-B9CA71292569}"/>
              </a:ext>
            </a:extLst>
          </xdr:cNvPr>
          <xdr:cNvGrpSpPr/>
        </xdr:nvGrpSpPr>
        <xdr:grpSpPr>
          <a:xfrm>
            <a:off x="3380875" y="895350"/>
            <a:ext cx="1740568" cy="3248527"/>
            <a:chOff x="4327359" y="1187115"/>
            <a:chExt cx="1740568" cy="3248527"/>
          </a:xfrm>
        </xdr:grpSpPr>
        <xdr:grpSp>
          <xdr:nvGrpSpPr>
            <xdr:cNvPr id="152" name="Groep 10">
              <a:extLst>
                <a:ext uri="{FF2B5EF4-FFF2-40B4-BE49-F238E27FC236}">
                  <a16:creationId xmlns:a16="http://schemas.microsoft.com/office/drawing/2014/main" id="{701DE82D-FE22-439C-A2CA-C2D3822954C8}"/>
                </a:ext>
              </a:extLst>
            </xdr:cNvPr>
            <xdr:cNvGrpSpPr/>
          </xdr:nvGrpSpPr>
          <xdr:grpSpPr>
            <a:xfrm>
              <a:off x="4327359" y="1187115"/>
              <a:ext cx="1283368" cy="2791327"/>
              <a:chOff x="1772653" y="1267326"/>
              <a:chExt cx="1283368" cy="2791327"/>
            </a:xfrm>
          </xdr:grpSpPr>
          <xdr:sp macro="" textlink="">
            <xdr:nvSpPr>
              <xdr:cNvPr id="165" name="Rechthoek 23">
                <a:extLst>
                  <a:ext uri="{FF2B5EF4-FFF2-40B4-BE49-F238E27FC236}">
                    <a16:creationId xmlns:a16="http://schemas.microsoft.com/office/drawing/2014/main" id="{C32A8556-02CF-458B-94C4-EE5FFD98417C}"/>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6" name="Rechthoek 24">
                <a:extLst>
                  <a:ext uri="{FF2B5EF4-FFF2-40B4-BE49-F238E27FC236}">
                    <a16:creationId xmlns:a16="http://schemas.microsoft.com/office/drawing/2014/main" id="{BFB5BE5C-0B76-4C8C-8196-E346F3AA84C1}"/>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7" name="Rechthoek 25">
                <a:extLst>
                  <a:ext uri="{FF2B5EF4-FFF2-40B4-BE49-F238E27FC236}">
                    <a16:creationId xmlns:a16="http://schemas.microsoft.com/office/drawing/2014/main" id="{F4085B84-184B-4747-8B2F-6DA3EFA6028E}"/>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3" name="Groep 11">
              <a:extLst>
                <a:ext uri="{FF2B5EF4-FFF2-40B4-BE49-F238E27FC236}">
                  <a16:creationId xmlns:a16="http://schemas.microsoft.com/office/drawing/2014/main" id="{E3197E38-1F74-4782-BE99-799F6E517CDB}"/>
                </a:ext>
              </a:extLst>
            </xdr:cNvPr>
            <xdr:cNvGrpSpPr/>
          </xdr:nvGrpSpPr>
          <xdr:grpSpPr>
            <a:xfrm>
              <a:off x="4479759" y="1339515"/>
              <a:ext cx="1283368" cy="2791327"/>
              <a:chOff x="1772653" y="1267326"/>
              <a:chExt cx="1283368" cy="2791327"/>
            </a:xfrm>
          </xdr:grpSpPr>
          <xdr:sp macro="" textlink="">
            <xdr:nvSpPr>
              <xdr:cNvPr id="162" name="Rechthoek 20">
                <a:extLst>
                  <a:ext uri="{FF2B5EF4-FFF2-40B4-BE49-F238E27FC236}">
                    <a16:creationId xmlns:a16="http://schemas.microsoft.com/office/drawing/2014/main" id="{5B517B88-BDF1-497C-A8E4-3E2C0690CA6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3" name="Rechthoek 21">
                <a:extLst>
                  <a:ext uri="{FF2B5EF4-FFF2-40B4-BE49-F238E27FC236}">
                    <a16:creationId xmlns:a16="http://schemas.microsoft.com/office/drawing/2014/main" id="{6FB91000-D10D-436F-8ADB-D75AB810DA0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4" name="Rechthoek 22">
                <a:extLst>
                  <a:ext uri="{FF2B5EF4-FFF2-40B4-BE49-F238E27FC236}">
                    <a16:creationId xmlns:a16="http://schemas.microsoft.com/office/drawing/2014/main" id="{5FEBC144-7ADF-4414-8451-95149DBB8C4C}"/>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4" name="Groep 12">
              <a:extLst>
                <a:ext uri="{FF2B5EF4-FFF2-40B4-BE49-F238E27FC236}">
                  <a16:creationId xmlns:a16="http://schemas.microsoft.com/office/drawing/2014/main" id="{7DB78A92-90AD-4E19-B0F5-780524434D22}"/>
                </a:ext>
              </a:extLst>
            </xdr:cNvPr>
            <xdr:cNvGrpSpPr/>
          </xdr:nvGrpSpPr>
          <xdr:grpSpPr>
            <a:xfrm>
              <a:off x="4632159" y="1491915"/>
              <a:ext cx="1283368" cy="2791327"/>
              <a:chOff x="1772653" y="1267326"/>
              <a:chExt cx="1283368" cy="2791327"/>
            </a:xfrm>
          </xdr:grpSpPr>
          <xdr:sp macro="" textlink="">
            <xdr:nvSpPr>
              <xdr:cNvPr id="159" name="Rechthoek 17">
                <a:extLst>
                  <a:ext uri="{FF2B5EF4-FFF2-40B4-BE49-F238E27FC236}">
                    <a16:creationId xmlns:a16="http://schemas.microsoft.com/office/drawing/2014/main" id="{73C16246-099E-4D8E-BDC4-387A713DFE37}"/>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0" name="Rechthoek 18">
                <a:extLst>
                  <a:ext uri="{FF2B5EF4-FFF2-40B4-BE49-F238E27FC236}">
                    <a16:creationId xmlns:a16="http://schemas.microsoft.com/office/drawing/2014/main" id="{BD06DB14-8F77-4856-81E3-AF4776B3780D}"/>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1" name="Rechthoek 19">
                <a:extLst>
                  <a:ext uri="{FF2B5EF4-FFF2-40B4-BE49-F238E27FC236}">
                    <a16:creationId xmlns:a16="http://schemas.microsoft.com/office/drawing/2014/main" id="{50C707EF-8582-414C-88B7-2F9AFDA4029A}"/>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5" name="Groep 13">
              <a:extLst>
                <a:ext uri="{FF2B5EF4-FFF2-40B4-BE49-F238E27FC236}">
                  <a16:creationId xmlns:a16="http://schemas.microsoft.com/office/drawing/2014/main" id="{3BB52164-BE14-4CD5-AF71-7BE53F16A56B}"/>
                </a:ext>
              </a:extLst>
            </xdr:cNvPr>
            <xdr:cNvGrpSpPr/>
          </xdr:nvGrpSpPr>
          <xdr:grpSpPr>
            <a:xfrm>
              <a:off x="4784559" y="1644315"/>
              <a:ext cx="1283368" cy="2791327"/>
              <a:chOff x="1772653" y="1267326"/>
              <a:chExt cx="1283368" cy="2791327"/>
            </a:xfrm>
          </xdr:grpSpPr>
          <xdr:sp macro="" textlink="">
            <xdr:nvSpPr>
              <xdr:cNvPr id="156" name="Rechthoek 14">
                <a:extLst>
                  <a:ext uri="{FF2B5EF4-FFF2-40B4-BE49-F238E27FC236}">
                    <a16:creationId xmlns:a16="http://schemas.microsoft.com/office/drawing/2014/main" id="{99BEEA14-7267-43AD-A7FD-E2443C7468C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57" name="Rechthoek 15">
                <a:extLst>
                  <a:ext uri="{FF2B5EF4-FFF2-40B4-BE49-F238E27FC236}">
                    <a16:creationId xmlns:a16="http://schemas.microsoft.com/office/drawing/2014/main" id="{A21D9EDE-381A-40FB-AF01-7BDF2A1E79ED}"/>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58" name="Rechthoek 16">
                <a:extLst>
                  <a:ext uri="{FF2B5EF4-FFF2-40B4-BE49-F238E27FC236}">
                    <a16:creationId xmlns:a16="http://schemas.microsoft.com/office/drawing/2014/main" id="{8BD72204-F3B9-4D24-ABFE-F9AAFF13D0EA}"/>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cxnSp macro="">
        <xdr:nvCxnSpPr>
          <xdr:cNvPr id="145" name="Rechte verbindingslijn 3">
            <a:extLst>
              <a:ext uri="{FF2B5EF4-FFF2-40B4-BE49-F238E27FC236}">
                <a16:creationId xmlns:a16="http://schemas.microsoft.com/office/drawing/2014/main" id="{B19D7D09-CDAD-4D10-98F0-8914C941871C}"/>
              </a:ext>
            </a:extLst>
          </xdr:cNvPr>
          <xdr:cNvCxnSpPr/>
        </xdr:nvCxnSpPr>
        <xdr:spPr>
          <a:xfrm>
            <a:off x="3302670" y="2836444"/>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Rechte verbindingslijn 4">
            <a:extLst>
              <a:ext uri="{FF2B5EF4-FFF2-40B4-BE49-F238E27FC236}">
                <a16:creationId xmlns:a16="http://schemas.microsoft.com/office/drawing/2014/main" id="{D980A17D-8A8B-4A74-A96A-645F5EFF8189}"/>
              </a:ext>
            </a:extLst>
          </xdr:cNvPr>
          <xdr:cNvCxnSpPr>
            <a:cxnSpLocks/>
          </xdr:cNvCxnSpPr>
        </xdr:nvCxnSpPr>
        <xdr:spPr>
          <a:xfrm flipH="1">
            <a:off x="3334755" y="4577012"/>
            <a:ext cx="1921040" cy="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Rechte verbindingslijn 5">
            <a:extLst>
              <a:ext uri="{FF2B5EF4-FFF2-40B4-BE49-F238E27FC236}">
                <a16:creationId xmlns:a16="http://schemas.microsoft.com/office/drawing/2014/main" id="{6E616D24-ADF7-4546-BF61-26BD3B1E0B93}"/>
              </a:ext>
            </a:extLst>
          </xdr:cNvPr>
          <xdr:cNvCxnSpPr/>
        </xdr:nvCxnSpPr>
        <xdr:spPr>
          <a:xfrm>
            <a:off x="5263818" y="2844464"/>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148" name="Groep 6">
            <a:extLst>
              <a:ext uri="{FF2B5EF4-FFF2-40B4-BE49-F238E27FC236}">
                <a16:creationId xmlns:a16="http://schemas.microsoft.com/office/drawing/2014/main" id="{DC39EBB4-F8A8-4AC3-B9D3-9A49A81173BA}"/>
              </a:ext>
            </a:extLst>
          </xdr:cNvPr>
          <xdr:cNvGrpSpPr/>
        </xdr:nvGrpSpPr>
        <xdr:grpSpPr>
          <a:xfrm>
            <a:off x="3186532" y="895350"/>
            <a:ext cx="2166517" cy="3797967"/>
            <a:chOff x="4359443" y="2903620"/>
            <a:chExt cx="1961148" cy="1748589"/>
          </a:xfrm>
        </xdr:grpSpPr>
        <xdr:cxnSp macro="">
          <xdr:nvCxnSpPr>
            <xdr:cNvPr id="149" name="Rechte verbindingslijn 7">
              <a:extLst>
                <a:ext uri="{FF2B5EF4-FFF2-40B4-BE49-F238E27FC236}">
                  <a16:creationId xmlns:a16="http://schemas.microsoft.com/office/drawing/2014/main" id="{5AAE6F56-A5C6-42A9-B617-B9FA5E975331}"/>
                </a:ext>
              </a:extLst>
            </xdr:cNvPr>
            <xdr:cNvCxnSpPr>
              <a:cxnSpLocks/>
            </xdr:cNvCxnSpPr>
          </xdr:nvCxnSpPr>
          <xdr:spPr>
            <a:xfrm>
              <a:off x="4359443" y="2903620"/>
              <a:ext cx="0" cy="1748589"/>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Rechte verbindingslijn 8">
              <a:extLst>
                <a:ext uri="{FF2B5EF4-FFF2-40B4-BE49-F238E27FC236}">
                  <a16:creationId xmlns:a16="http://schemas.microsoft.com/office/drawing/2014/main" id="{E47526C9-9CB2-425B-8B38-2F08A9801026}"/>
                </a:ext>
              </a:extLst>
            </xdr:cNvPr>
            <xdr:cNvCxnSpPr>
              <a:cxnSpLocks/>
            </xdr:cNvCxnSpPr>
          </xdr:nvCxnSpPr>
          <xdr:spPr>
            <a:xfrm flipH="1">
              <a:off x="4391528" y="4644188"/>
              <a:ext cx="1921040" cy="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Rechte verbindingslijn 9">
              <a:extLst>
                <a:ext uri="{FF2B5EF4-FFF2-40B4-BE49-F238E27FC236}">
                  <a16:creationId xmlns:a16="http://schemas.microsoft.com/office/drawing/2014/main" id="{66268543-5093-4BC9-B319-C0BDDEA225CE}"/>
                </a:ext>
              </a:extLst>
            </xdr:cNvPr>
            <xdr:cNvCxnSpPr>
              <a:cxnSpLocks/>
            </xdr:cNvCxnSpPr>
          </xdr:nvCxnSpPr>
          <xdr:spPr>
            <a:xfrm>
              <a:off x="6320591" y="2911640"/>
              <a:ext cx="0" cy="1732548"/>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219075</xdr:colOff>
      <xdr:row>13</xdr:row>
      <xdr:rowOff>104775</xdr:rowOff>
    </xdr:from>
    <xdr:to>
      <xdr:col>4</xdr:col>
      <xdr:colOff>111793</xdr:colOff>
      <xdr:row>29</xdr:row>
      <xdr:rowOff>95752</xdr:rowOff>
    </xdr:to>
    <xdr:grpSp>
      <xdr:nvGrpSpPr>
        <xdr:cNvPr id="168" name="Groep 26">
          <a:extLst>
            <a:ext uri="{FF2B5EF4-FFF2-40B4-BE49-F238E27FC236}">
              <a16:creationId xmlns:a16="http://schemas.microsoft.com/office/drawing/2014/main" id="{7DB0230C-05EA-48B2-BE25-41D32B44AFEE}"/>
            </a:ext>
          </a:extLst>
        </xdr:cNvPr>
        <xdr:cNvGrpSpPr/>
      </xdr:nvGrpSpPr>
      <xdr:grpSpPr>
        <a:xfrm>
          <a:off x="219075" y="2209800"/>
          <a:ext cx="1226218" cy="2581777"/>
          <a:chOff x="1772653" y="1267326"/>
          <a:chExt cx="1283368" cy="2791327"/>
        </a:xfrm>
      </xdr:grpSpPr>
      <xdr:grpSp>
        <xdr:nvGrpSpPr>
          <xdr:cNvPr id="169" name="Groep 27">
            <a:extLst>
              <a:ext uri="{FF2B5EF4-FFF2-40B4-BE49-F238E27FC236}">
                <a16:creationId xmlns:a16="http://schemas.microsoft.com/office/drawing/2014/main" id="{D15BDFE9-1E86-409B-8855-5740E128D47D}"/>
              </a:ext>
            </a:extLst>
          </xdr:cNvPr>
          <xdr:cNvGrpSpPr/>
        </xdr:nvGrpSpPr>
        <xdr:grpSpPr>
          <a:xfrm>
            <a:off x="1772653" y="1267326"/>
            <a:ext cx="1283368" cy="2791327"/>
            <a:chOff x="1772653" y="1267326"/>
            <a:chExt cx="1283368" cy="2791327"/>
          </a:xfrm>
        </xdr:grpSpPr>
        <xdr:sp macro="" textlink="">
          <xdr:nvSpPr>
            <xdr:cNvPr id="174" name="Rechthoek 32">
              <a:extLst>
                <a:ext uri="{FF2B5EF4-FFF2-40B4-BE49-F238E27FC236}">
                  <a16:creationId xmlns:a16="http://schemas.microsoft.com/office/drawing/2014/main" id="{E054CABB-A9E0-424E-98AC-22B4D2981C1D}"/>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5" name="Rechthoek 33">
              <a:extLst>
                <a:ext uri="{FF2B5EF4-FFF2-40B4-BE49-F238E27FC236}">
                  <a16:creationId xmlns:a16="http://schemas.microsoft.com/office/drawing/2014/main" id="{1DE78165-4696-40FB-8E8E-02A294ED86B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6" name="Rechthoek 34">
              <a:extLst>
                <a:ext uri="{FF2B5EF4-FFF2-40B4-BE49-F238E27FC236}">
                  <a16:creationId xmlns:a16="http://schemas.microsoft.com/office/drawing/2014/main" id="{1AADD031-9FC3-4CF3-AB47-32A49CB9FCC2}"/>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sp macro="" textlink="">
        <xdr:nvSpPr>
          <xdr:cNvPr id="170" name="Rechthoek 28">
            <a:extLst>
              <a:ext uri="{FF2B5EF4-FFF2-40B4-BE49-F238E27FC236}">
                <a16:creationId xmlns:a16="http://schemas.microsoft.com/office/drawing/2014/main" id="{FF486D20-BC5F-4AE0-BA7A-D88017B41A09}"/>
              </a:ext>
            </a:extLst>
          </xdr:cNvPr>
          <xdr:cNvSpPr/>
        </xdr:nvSpPr>
        <xdr:spPr>
          <a:xfrm>
            <a:off x="1808747" y="1536031"/>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1" name="Rechthoek 29">
            <a:extLst>
              <a:ext uri="{FF2B5EF4-FFF2-40B4-BE49-F238E27FC236}">
                <a16:creationId xmlns:a16="http://schemas.microsoft.com/office/drawing/2014/main" id="{45D08E83-0843-419D-8759-ABF1FE1E5646}"/>
              </a:ext>
            </a:extLst>
          </xdr:cNvPr>
          <xdr:cNvSpPr/>
        </xdr:nvSpPr>
        <xdr:spPr>
          <a:xfrm>
            <a:off x="2640932" y="1536031"/>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2" name="Rechthoek 30">
            <a:extLst>
              <a:ext uri="{FF2B5EF4-FFF2-40B4-BE49-F238E27FC236}">
                <a16:creationId xmlns:a16="http://schemas.microsoft.com/office/drawing/2014/main" id="{10ADE082-6251-46F5-B32F-9B005B1ACE67}"/>
              </a:ext>
            </a:extLst>
          </xdr:cNvPr>
          <xdr:cNvSpPr/>
        </xdr:nvSpPr>
        <xdr:spPr>
          <a:xfrm>
            <a:off x="1836821" y="3737809"/>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3" name="Rechthoek 31">
            <a:extLst>
              <a:ext uri="{FF2B5EF4-FFF2-40B4-BE49-F238E27FC236}">
                <a16:creationId xmlns:a16="http://schemas.microsoft.com/office/drawing/2014/main" id="{89D63C3A-48AD-4FA9-975C-3ADE2F59EC0B}"/>
              </a:ext>
            </a:extLst>
          </xdr:cNvPr>
          <xdr:cNvSpPr/>
        </xdr:nvSpPr>
        <xdr:spPr>
          <a:xfrm>
            <a:off x="2644942" y="3737809"/>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12</xdr:col>
      <xdr:colOff>38098</xdr:colOff>
      <xdr:row>6</xdr:row>
      <xdr:rowOff>114300</xdr:rowOff>
    </xdr:from>
    <xdr:to>
      <xdr:col>18</xdr:col>
      <xdr:colOff>142875</xdr:colOff>
      <xdr:row>29</xdr:row>
      <xdr:rowOff>73190</xdr:rowOff>
    </xdr:to>
    <xdr:grpSp>
      <xdr:nvGrpSpPr>
        <xdr:cNvPr id="177" name="Groep 35">
          <a:extLst>
            <a:ext uri="{FF2B5EF4-FFF2-40B4-BE49-F238E27FC236}">
              <a16:creationId xmlns:a16="http://schemas.microsoft.com/office/drawing/2014/main" id="{1F909253-437C-48A8-854F-B592EC677FD5}"/>
            </a:ext>
          </a:extLst>
        </xdr:cNvPr>
        <xdr:cNvGrpSpPr/>
      </xdr:nvGrpSpPr>
      <xdr:grpSpPr>
        <a:xfrm>
          <a:off x="4038598" y="1085850"/>
          <a:ext cx="2105027" cy="3683165"/>
          <a:chOff x="4581523" y="2362200"/>
          <a:chExt cx="2105027" cy="3892715"/>
        </a:xfrm>
      </xdr:grpSpPr>
      <xdr:cxnSp macro="">
        <xdr:nvCxnSpPr>
          <xdr:cNvPr id="178" name="Rechte verbindingslijn 36">
            <a:extLst>
              <a:ext uri="{FF2B5EF4-FFF2-40B4-BE49-F238E27FC236}">
                <a16:creationId xmlns:a16="http://schemas.microsoft.com/office/drawing/2014/main" id="{6F2C2D77-ABF7-47BF-9FC3-6AFB52DDE6C1}"/>
              </a:ext>
            </a:extLst>
          </xdr:cNvPr>
          <xdr:cNvCxnSpPr/>
        </xdr:nvCxnSpPr>
        <xdr:spPr>
          <a:xfrm>
            <a:off x="4705350" y="3348288"/>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179" name="Groep 37">
            <a:extLst>
              <a:ext uri="{FF2B5EF4-FFF2-40B4-BE49-F238E27FC236}">
                <a16:creationId xmlns:a16="http://schemas.microsoft.com/office/drawing/2014/main" id="{859AF7BD-87DD-42B3-8A05-C038E900B244}"/>
              </a:ext>
            </a:extLst>
          </xdr:cNvPr>
          <xdr:cNvGrpSpPr/>
        </xdr:nvGrpSpPr>
        <xdr:grpSpPr>
          <a:xfrm>
            <a:off x="4581523" y="2362200"/>
            <a:ext cx="2105027" cy="3892715"/>
            <a:chOff x="4581523" y="2362200"/>
            <a:chExt cx="2105027" cy="3892715"/>
          </a:xfrm>
        </xdr:grpSpPr>
        <xdr:grpSp>
          <xdr:nvGrpSpPr>
            <xdr:cNvPr id="180" name="Groep 38">
              <a:extLst>
                <a:ext uri="{FF2B5EF4-FFF2-40B4-BE49-F238E27FC236}">
                  <a16:creationId xmlns:a16="http://schemas.microsoft.com/office/drawing/2014/main" id="{126B9E59-4614-47A8-B975-C020B2E62958}"/>
                </a:ext>
              </a:extLst>
            </xdr:cNvPr>
            <xdr:cNvGrpSpPr/>
          </xdr:nvGrpSpPr>
          <xdr:grpSpPr>
            <a:xfrm>
              <a:off x="4581523" y="2362200"/>
              <a:ext cx="2105027" cy="3892715"/>
              <a:chOff x="4581523" y="2362200"/>
              <a:chExt cx="2105027" cy="3892715"/>
            </a:xfrm>
          </xdr:grpSpPr>
          <xdr:grpSp>
            <xdr:nvGrpSpPr>
              <xdr:cNvPr id="182" name="Groep 40">
                <a:extLst>
                  <a:ext uri="{FF2B5EF4-FFF2-40B4-BE49-F238E27FC236}">
                    <a16:creationId xmlns:a16="http://schemas.microsoft.com/office/drawing/2014/main" id="{4BFF108C-1FC9-4529-9F19-2A1DF483F7FD}"/>
                  </a:ext>
                </a:extLst>
              </xdr:cNvPr>
              <xdr:cNvGrpSpPr/>
            </xdr:nvGrpSpPr>
            <xdr:grpSpPr>
              <a:xfrm>
                <a:off x="4775534" y="2856998"/>
                <a:ext cx="1740568" cy="3248527"/>
                <a:chOff x="4327359" y="1187115"/>
                <a:chExt cx="1740568" cy="3248527"/>
              </a:xfrm>
            </xdr:grpSpPr>
            <xdr:grpSp>
              <xdr:nvGrpSpPr>
                <xdr:cNvPr id="189" name="Groep 47">
                  <a:extLst>
                    <a:ext uri="{FF2B5EF4-FFF2-40B4-BE49-F238E27FC236}">
                      <a16:creationId xmlns:a16="http://schemas.microsoft.com/office/drawing/2014/main" id="{0140C6E0-D396-4506-B4F8-E31E57B00650}"/>
                    </a:ext>
                  </a:extLst>
                </xdr:cNvPr>
                <xdr:cNvGrpSpPr/>
              </xdr:nvGrpSpPr>
              <xdr:grpSpPr>
                <a:xfrm>
                  <a:off x="4327359" y="1187115"/>
                  <a:ext cx="1283368" cy="2791327"/>
                  <a:chOff x="1772653" y="1267326"/>
                  <a:chExt cx="1283368" cy="2791327"/>
                </a:xfrm>
              </xdr:grpSpPr>
              <xdr:sp macro="" textlink="">
                <xdr:nvSpPr>
                  <xdr:cNvPr id="202" name="Rechthoek 60">
                    <a:extLst>
                      <a:ext uri="{FF2B5EF4-FFF2-40B4-BE49-F238E27FC236}">
                        <a16:creationId xmlns:a16="http://schemas.microsoft.com/office/drawing/2014/main" id="{145C9187-068B-4FD5-A584-CF07C25B62D7}"/>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3" name="Rechthoek 61">
                    <a:extLst>
                      <a:ext uri="{FF2B5EF4-FFF2-40B4-BE49-F238E27FC236}">
                        <a16:creationId xmlns:a16="http://schemas.microsoft.com/office/drawing/2014/main" id="{8F23D5DE-A789-49CC-942A-33F56BD0DC87}"/>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4" name="Rechthoek 62">
                    <a:extLst>
                      <a:ext uri="{FF2B5EF4-FFF2-40B4-BE49-F238E27FC236}">
                        <a16:creationId xmlns:a16="http://schemas.microsoft.com/office/drawing/2014/main" id="{709681EB-F426-4AE3-8105-49A62C26A573}"/>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0" name="Groep 48">
                  <a:extLst>
                    <a:ext uri="{FF2B5EF4-FFF2-40B4-BE49-F238E27FC236}">
                      <a16:creationId xmlns:a16="http://schemas.microsoft.com/office/drawing/2014/main" id="{4819A22B-11C9-4D30-BE8C-A76D07F59870}"/>
                    </a:ext>
                  </a:extLst>
                </xdr:cNvPr>
                <xdr:cNvGrpSpPr/>
              </xdr:nvGrpSpPr>
              <xdr:grpSpPr>
                <a:xfrm>
                  <a:off x="4479759" y="1339515"/>
                  <a:ext cx="1283368" cy="2791327"/>
                  <a:chOff x="1772653" y="1267326"/>
                  <a:chExt cx="1283368" cy="2791327"/>
                </a:xfrm>
              </xdr:grpSpPr>
              <xdr:sp macro="" textlink="">
                <xdr:nvSpPr>
                  <xdr:cNvPr id="199" name="Rechthoek 57">
                    <a:extLst>
                      <a:ext uri="{FF2B5EF4-FFF2-40B4-BE49-F238E27FC236}">
                        <a16:creationId xmlns:a16="http://schemas.microsoft.com/office/drawing/2014/main" id="{B64EFB39-8376-4F69-AC0E-307CBCE231DE}"/>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0" name="Rechthoek 58">
                    <a:extLst>
                      <a:ext uri="{FF2B5EF4-FFF2-40B4-BE49-F238E27FC236}">
                        <a16:creationId xmlns:a16="http://schemas.microsoft.com/office/drawing/2014/main" id="{C05F596C-49C0-4575-9DC9-0167808F0802}"/>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1" name="Rechthoek 59">
                    <a:extLst>
                      <a:ext uri="{FF2B5EF4-FFF2-40B4-BE49-F238E27FC236}">
                        <a16:creationId xmlns:a16="http://schemas.microsoft.com/office/drawing/2014/main" id="{D8310C29-7281-4721-BAF4-D80F5B47AAE3}"/>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1" name="Groep 49">
                  <a:extLst>
                    <a:ext uri="{FF2B5EF4-FFF2-40B4-BE49-F238E27FC236}">
                      <a16:creationId xmlns:a16="http://schemas.microsoft.com/office/drawing/2014/main" id="{FB1F6205-33A2-4E2E-9C5D-51A59004143E}"/>
                    </a:ext>
                  </a:extLst>
                </xdr:cNvPr>
                <xdr:cNvGrpSpPr/>
              </xdr:nvGrpSpPr>
              <xdr:grpSpPr>
                <a:xfrm>
                  <a:off x="4632159" y="1491915"/>
                  <a:ext cx="1283368" cy="2791327"/>
                  <a:chOff x="1772653" y="1267326"/>
                  <a:chExt cx="1283368" cy="2791327"/>
                </a:xfrm>
              </xdr:grpSpPr>
              <xdr:sp macro="" textlink="">
                <xdr:nvSpPr>
                  <xdr:cNvPr id="196" name="Rechthoek 54">
                    <a:extLst>
                      <a:ext uri="{FF2B5EF4-FFF2-40B4-BE49-F238E27FC236}">
                        <a16:creationId xmlns:a16="http://schemas.microsoft.com/office/drawing/2014/main" id="{B24F8244-E7CB-49D5-BC08-5A59A14B885E}"/>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7" name="Rechthoek 55">
                    <a:extLst>
                      <a:ext uri="{FF2B5EF4-FFF2-40B4-BE49-F238E27FC236}">
                        <a16:creationId xmlns:a16="http://schemas.microsoft.com/office/drawing/2014/main" id="{CF9EC298-A517-4E3A-BD95-8BF6E0413AD3}"/>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8" name="Rechthoek 56">
                    <a:extLst>
                      <a:ext uri="{FF2B5EF4-FFF2-40B4-BE49-F238E27FC236}">
                        <a16:creationId xmlns:a16="http://schemas.microsoft.com/office/drawing/2014/main" id="{578B305A-416D-4FCF-9095-B4B35AD11CBC}"/>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2" name="Groep 50">
                  <a:extLst>
                    <a:ext uri="{FF2B5EF4-FFF2-40B4-BE49-F238E27FC236}">
                      <a16:creationId xmlns:a16="http://schemas.microsoft.com/office/drawing/2014/main" id="{B33D9380-B5F7-4505-98F5-9AD13AFC2E97}"/>
                    </a:ext>
                  </a:extLst>
                </xdr:cNvPr>
                <xdr:cNvGrpSpPr/>
              </xdr:nvGrpSpPr>
              <xdr:grpSpPr>
                <a:xfrm>
                  <a:off x="4784559" y="1644315"/>
                  <a:ext cx="1283368" cy="2791327"/>
                  <a:chOff x="1772653" y="1267326"/>
                  <a:chExt cx="1283368" cy="2791327"/>
                </a:xfrm>
              </xdr:grpSpPr>
              <xdr:sp macro="" textlink="">
                <xdr:nvSpPr>
                  <xdr:cNvPr id="193" name="Rechthoek 51">
                    <a:extLst>
                      <a:ext uri="{FF2B5EF4-FFF2-40B4-BE49-F238E27FC236}">
                        <a16:creationId xmlns:a16="http://schemas.microsoft.com/office/drawing/2014/main" id="{A6161135-DD6A-4B6D-9C4C-5BB410D2745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4" name="Rechthoek 52">
                    <a:extLst>
                      <a:ext uri="{FF2B5EF4-FFF2-40B4-BE49-F238E27FC236}">
                        <a16:creationId xmlns:a16="http://schemas.microsoft.com/office/drawing/2014/main" id="{81B59057-02DC-4FC7-BB60-D9EDC46F512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5" name="Rechthoek 53">
                    <a:extLst>
                      <a:ext uri="{FF2B5EF4-FFF2-40B4-BE49-F238E27FC236}">
                        <a16:creationId xmlns:a16="http://schemas.microsoft.com/office/drawing/2014/main" id="{6C732EB3-AB7F-46FD-82C9-CDE86064AFDD}"/>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grpSp>
            <xdr:nvGrpSpPr>
              <xdr:cNvPr id="183" name="Groep 41">
                <a:extLst>
                  <a:ext uri="{FF2B5EF4-FFF2-40B4-BE49-F238E27FC236}">
                    <a16:creationId xmlns:a16="http://schemas.microsoft.com/office/drawing/2014/main" id="{B58916F2-B1C1-4DA2-8E5C-261A580AE73D}"/>
                  </a:ext>
                </a:extLst>
              </xdr:cNvPr>
              <xdr:cNvGrpSpPr/>
            </xdr:nvGrpSpPr>
            <xdr:grpSpPr>
              <a:xfrm>
                <a:off x="4610100" y="2456948"/>
                <a:ext cx="2066924" cy="3797967"/>
                <a:chOff x="4359443" y="2903620"/>
                <a:chExt cx="1961148" cy="1748589"/>
              </a:xfrm>
            </xdr:grpSpPr>
            <xdr:cxnSp macro="">
              <xdr:nvCxnSpPr>
                <xdr:cNvPr id="186" name="Rechte verbindingslijn 44">
                  <a:extLst>
                    <a:ext uri="{FF2B5EF4-FFF2-40B4-BE49-F238E27FC236}">
                      <a16:creationId xmlns:a16="http://schemas.microsoft.com/office/drawing/2014/main" id="{87929F11-E55F-4813-96FC-8FF94FEE6828}"/>
                    </a:ext>
                  </a:extLst>
                </xdr:cNvPr>
                <xdr:cNvCxnSpPr>
                  <a:cxnSpLocks/>
                </xdr:cNvCxnSpPr>
              </xdr:nvCxnSpPr>
              <xdr:spPr>
                <a:xfrm>
                  <a:off x="4359443" y="2903620"/>
                  <a:ext cx="0" cy="1748589"/>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Rechte verbindingslijn 45">
                  <a:extLst>
                    <a:ext uri="{FF2B5EF4-FFF2-40B4-BE49-F238E27FC236}">
                      <a16:creationId xmlns:a16="http://schemas.microsoft.com/office/drawing/2014/main" id="{FEEFD521-FEA0-470D-A57F-77F556B6BAEB}"/>
                    </a:ext>
                  </a:extLst>
                </xdr:cNvPr>
                <xdr:cNvCxnSpPr>
                  <a:cxnSpLocks/>
                </xdr:cNvCxnSpPr>
              </xdr:nvCxnSpPr>
              <xdr:spPr>
                <a:xfrm flipH="1">
                  <a:off x="4391528" y="4644188"/>
                  <a:ext cx="1921040" cy="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8" name="Rechte verbindingslijn 46">
                  <a:extLst>
                    <a:ext uri="{FF2B5EF4-FFF2-40B4-BE49-F238E27FC236}">
                      <a16:creationId xmlns:a16="http://schemas.microsoft.com/office/drawing/2014/main" id="{5A680C8F-663C-4248-9AEC-B51BDCD7B0C9}"/>
                    </a:ext>
                  </a:extLst>
                </xdr:cNvPr>
                <xdr:cNvCxnSpPr>
                  <a:cxnSpLocks/>
                </xdr:cNvCxnSpPr>
              </xdr:nvCxnSpPr>
              <xdr:spPr>
                <a:xfrm>
                  <a:off x="6320591" y="2911640"/>
                  <a:ext cx="0" cy="1732548"/>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84" name="Rechte verbindingslijn 42">
                <a:extLst>
                  <a:ext uri="{FF2B5EF4-FFF2-40B4-BE49-F238E27FC236}">
                    <a16:creationId xmlns:a16="http://schemas.microsoft.com/office/drawing/2014/main" id="{89B03A59-26C3-4F29-9040-97925972DAFC}"/>
                  </a:ext>
                </a:extLst>
              </xdr:cNvPr>
              <xdr:cNvCxnSpPr/>
            </xdr:nvCxnSpPr>
            <xdr:spPr>
              <a:xfrm>
                <a:off x="6592303" y="3872163"/>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Rechte verbindingslijn 43">
                <a:extLst>
                  <a:ext uri="{FF2B5EF4-FFF2-40B4-BE49-F238E27FC236}">
                    <a16:creationId xmlns:a16="http://schemas.microsoft.com/office/drawing/2014/main" id="{E15F9101-AC86-448A-BA31-E070A6601A00}"/>
                  </a:ext>
                </a:extLst>
              </xdr:cNvPr>
              <xdr:cNvCxnSpPr>
                <a:cxnSpLocks/>
              </xdr:cNvCxnSpPr>
            </xdr:nvCxnSpPr>
            <xdr:spPr>
              <a:xfrm flipH="1" flipV="1">
                <a:off x="4581523" y="2362200"/>
                <a:ext cx="2105027" cy="9525"/>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81" name="Rechte verbindingslijn 39">
              <a:extLst>
                <a:ext uri="{FF2B5EF4-FFF2-40B4-BE49-F238E27FC236}">
                  <a16:creationId xmlns:a16="http://schemas.microsoft.com/office/drawing/2014/main" id="{7B4B848F-FACD-4587-BB2D-499813BBAF45}"/>
                </a:ext>
              </a:extLst>
            </xdr:cNvPr>
            <xdr:cNvCxnSpPr>
              <a:cxnSpLocks/>
            </xdr:cNvCxnSpPr>
          </xdr:nvCxnSpPr>
          <xdr:spPr>
            <a:xfrm flipH="1">
              <a:off x="4689056" y="6153150"/>
              <a:ext cx="1845094" cy="10304"/>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142875</xdr:rowOff>
    </xdr:from>
    <xdr:to>
      <xdr:col>18</xdr:col>
      <xdr:colOff>180975</xdr:colOff>
      <xdr:row>23</xdr:row>
      <xdr:rowOff>47625</xdr:rowOff>
    </xdr:to>
    <xdr:pic>
      <xdr:nvPicPr>
        <xdr:cNvPr id="81036" name="Grafik 2">
          <a:extLst>
            <a:ext uri="{FF2B5EF4-FFF2-40B4-BE49-F238E27FC236}">
              <a16:creationId xmlns:a16="http://schemas.microsoft.com/office/drawing/2014/main" id="{70A9386B-A334-439D-A825-F11E095B5C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4800"/>
          <a:ext cx="61722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323850</xdr:colOff>
      <xdr:row>27</xdr:row>
      <xdr:rowOff>57150</xdr:rowOff>
    </xdr:from>
    <xdr:to>
      <xdr:col>17</xdr:col>
      <xdr:colOff>47625</xdr:colOff>
      <xdr:row>56</xdr:row>
      <xdr:rowOff>47625</xdr:rowOff>
    </xdr:to>
    <xdr:grpSp>
      <xdr:nvGrpSpPr>
        <xdr:cNvPr id="101200" name="Group 4">
          <a:extLst>
            <a:ext uri="{FF2B5EF4-FFF2-40B4-BE49-F238E27FC236}">
              <a16:creationId xmlns:a16="http://schemas.microsoft.com/office/drawing/2014/main" id="{DB2B92B3-A4F2-41D2-8957-62CC219D110F}"/>
            </a:ext>
          </a:extLst>
        </xdr:cNvPr>
        <xdr:cNvGrpSpPr>
          <a:grpSpLocks/>
        </xdr:cNvGrpSpPr>
      </xdr:nvGrpSpPr>
      <xdr:grpSpPr bwMode="auto">
        <a:xfrm>
          <a:off x="657225" y="4429125"/>
          <a:ext cx="5057775" cy="4686300"/>
          <a:chOff x="6610349" y="2045781"/>
          <a:chExt cx="7219951" cy="7364919"/>
        </a:xfrm>
      </xdr:grpSpPr>
      <xdr:pic>
        <xdr:nvPicPr>
          <xdr:cNvPr id="101208" name="Picture 1">
            <a:extLst>
              <a:ext uri="{FF2B5EF4-FFF2-40B4-BE49-F238E27FC236}">
                <a16:creationId xmlns:a16="http://schemas.microsoft.com/office/drawing/2014/main" id="{26D612C7-6BB8-42FE-8480-929B8A54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7817" t="11674" r="30470" b="14088"/>
          <a:stretch>
            <a:fillRect/>
          </a:stretch>
        </xdr:blipFill>
        <xdr:spPr bwMode="auto">
          <a:xfrm>
            <a:off x="6610349" y="2047875"/>
            <a:ext cx="36480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9" name="Picture 2">
            <a:extLst>
              <a:ext uri="{FF2B5EF4-FFF2-40B4-BE49-F238E27FC236}">
                <a16:creationId xmlns:a16="http://schemas.microsoft.com/office/drawing/2014/main" id="{495CF8CC-D245-4073-A028-C7C2E2DB3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7081" t="10970" r="28899" b="10852"/>
          <a:stretch>
            <a:fillRect/>
          </a:stretch>
        </xdr:blipFill>
        <xdr:spPr bwMode="auto">
          <a:xfrm>
            <a:off x="10172699" y="2045781"/>
            <a:ext cx="3657601" cy="4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10" name="Picture 3">
            <a:extLst>
              <a:ext uri="{FF2B5EF4-FFF2-40B4-BE49-F238E27FC236}">
                <a16:creationId xmlns:a16="http://schemas.microsoft.com/office/drawing/2014/main" id="{D129AB5A-34D8-48CB-B13F-4B0AF2EB8A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669" t="26572" r="14149" b="14191"/>
          <a:stretch>
            <a:fillRect/>
          </a:stretch>
        </xdr:blipFill>
        <xdr:spPr bwMode="auto">
          <a:xfrm>
            <a:off x="6610350" y="6076950"/>
            <a:ext cx="721995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13</xdr:col>
      <xdr:colOff>228600</xdr:colOff>
      <xdr:row>45</xdr:row>
      <xdr:rowOff>19050</xdr:rowOff>
    </xdr:from>
    <xdr:to>
      <xdr:col>17</xdr:col>
      <xdr:colOff>76200</xdr:colOff>
      <xdr:row>53</xdr:row>
      <xdr:rowOff>76200</xdr:rowOff>
    </xdr:to>
    <xdr:pic>
      <xdr:nvPicPr>
        <xdr:cNvPr id="101201" name="Picture 8">
          <a:extLst>
            <a:ext uri="{FF2B5EF4-FFF2-40B4-BE49-F238E27FC236}">
              <a16:creationId xmlns:a16="http://schemas.microsoft.com/office/drawing/2014/main" id="{0161CD3C-85CD-4DB9-B1EA-6B73ED123A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62475" y="7305675"/>
          <a:ext cx="11811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xdr:colOff>
      <xdr:row>6</xdr:row>
      <xdr:rowOff>133350</xdr:rowOff>
    </xdr:from>
    <xdr:to>
      <xdr:col>36</xdr:col>
      <xdr:colOff>57150</xdr:colOff>
      <xdr:row>28</xdr:row>
      <xdr:rowOff>123825</xdr:rowOff>
    </xdr:to>
    <xdr:grpSp>
      <xdr:nvGrpSpPr>
        <xdr:cNvPr id="101202" name="Gruppieren 2">
          <a:extLst>
            <a:ext uri="{FF2B5EF4-FFF2-40B4-BE49-F238E27FC236}">
              <a16:creationId xmlns:a16="http://schemas.microsoft.com/office/drawing/2014/main" id="{3C1B73CA-8AF1-402F-A523-2FB238DB88F8}"/>
            </a:ext>
          </a:extLst>
        </xdr:cNvPr>
        <xdr:cNvGrpSpPr>
          <a:grpSpLocks/>
        </xdr:cNvGrpSpPr>
      </xdr:nvGrpSpPr>
      <xdr:grpSpPr bwMode="auto">
        <a:xfrm>
          <a:off x="9486900" y="1104900"/>
          <a:ext cx="2647950" cy="3552825"/>
          <a:chOff x="9486900" y="1104900"/>
          <a:chExt cx="2647950" cy="3552825"/>
        </a:xfrm>
      </xdr:grpSpPr>
      <xdr:pic>
        <xdr:nvPicPr>
          <xdr:cNvPr id="101206" name="Picture 3">
            <a:extLst>
              <a:ext uri="{FF2B5EF4-FFF2-40B4-BE49-F238E27FC236}">
                <a16:creationId xmlns:a16="http://schemas.microsoft.com/office/drawing/2014/main" id="{1AD5D0FA-7FED-423D-87CF-5C1CF36388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280" b="6264"/>
          <a:stretch>
            <a:fillRect/>
          </a:stretch>
        </xdr:blipFill>
        <xdr:spPr bwMode="auto">
          <a:xfrm>
            <a:off x="9486900" y="1104900"/>
            <a:ext cx="234315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7" name="Picture 9">
            <a:extLst>
              <a:ext uri="{FF2B5EF4-FFF2-40B4-BE49-F238E27FC236}">
                <a16:creationId xmlns:a16="http://schemas.microsoft.com/office/drawing/2014/main" id="{80948F5F-9AAB-4BE4-8A4F-1D2EF3DA1C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06150" y="362902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238125</xdr:colOff>
      <xdr:row>6</xdr:row>
      <xdr:rowOff>142875</xdr:rowOff>
    </xdr:from>
    <xdr:to>
      <xdr:col>28</xdr:col>
      <xdr:colOff>0</xdr:colOff>
      <xdr:row>28</xdr:row>
      <xdr:rowOff>152400</xdr:rowOff>
    </xdr:to>
    <xdr:grpSp>
      <xdr:nvGrpSpPr>
        <xdr:cNvPr id="101203" name="Gruppieren 1">
          <a:extLst>
            <a:ext uri="{FF2B5EF4-FFF2-40B4-BE49-F238E27FC236}">
              <a16:creationId xmlns:a16="http://schemas.microsoft.com/office/drawing/2014/main" id="{3398564B-98C4-46C5-B9C4-5BB49F7C03EC}"/>
            </a:ext>
          </a:extLst>
        </xdr:cNvPr>
        <xdr:cNvGrpSpPr>
          <a:grpSpLocks/>
        </xdr:cNvGrpSpPr>
      </xdr:nvGrpSpPr>
      <xdr:grpSpPr bwMode="auto">
        <a:xfrm>
          <a:off x="6905625" y="1114425"/>
          <a:ext cx="2505075" cy="3571875"/>
          <a:chOff x="6905625" y="1114425"/>
          <a:chExt cx="2505075" cy="3571875"/>
        </a:xfrm>
      </xdr:grpSpPr>
      <xdr:pic>
        <xdr:nvPicPr>
          <xdr:cNvPr id="101204" name="Picture 1">
            <a:extLst>
              <a:ext uri="{FF2B5EF4-FFF2-40B4-BE49-F238E27FC236}">
                <a16:creationId xmlns:a16="http://schemas.microsoft.com/office/drawing/2014/main" id="{D3B1CB58-E29F-4E82-B3F5-15B0209EFF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05625" y="1114425"/>
            <a:ext cx="2505075"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5" name="Picture 9">
            <a:extLst>
              <a:ext uri="{FF2B5EF4-FFF2-40B4-BE49-F238E27FC236}">
                <a16:creationId xmlns:a16="http://schemas.microsoft.com/office/drawing/2014/main" id="{50751188-068E-4CFA-99B1-9EFBD68824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05625" y="365760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76200</xdr:colOff>
      <xdr:row>22</xdr:row>
      <xdr:rowOff>142875</xdr:rowOff>
    </xdr:from>
    <xdr:to>
      <xdr:col>15</xdr:col>
      <xdr:colOff>295275</xdr:colOff>
      <xdr:row>39</xdr:row>
      <xdr:rowOff>57150</xdr:rowOff>
    </xdr:to>
    <xdr:grpSp>
      <xdr:nvGrpSpPr>
        <xdr:cNvPr id="108681" name="Groep 41">
          <a:extLst>
            <a:ext uri="{FF2B5EF4-FFF2-40B4-BE49-F238E27FC236}">
              <a16:creationId xmlns:a16="http://schemas.microsoft.com/office/drawing/2014/main" id="{6715D562-8234-4E8D-B431-0673E3FB6086}"/>
            </a:ext>
          </a:extLst>
        </xdr:cNvPr>
        <xdr:cNvGrpSpPr>
          <a:grpSpLocks/>
        </xdr:cNvGrpSpPr>
      </xdr:nvGrpSpPr>
      <xdr:grpSpPr bwMode="auto">
        <a:xfrm>
          <a:off x="1076325" y="3705225"/>
          <a:ext cx="4219575" cy="2667000"/>
          <a:chOff x="4114800" y="3943350"/>
          <a:chExt cx="4314412" cy="2839916"/>
        </a:xfrm>
      </xdr:grpSpPr>
      <xdr:cxnSp macro="">
        <xdr:nvCxnSpPr>
          <xdr:cNvPr id="3" name="Rechte verbindingslijn 25">
            <a:extLst>
              <a:ext uri="{FF2B5EF4-FFF2-40B4-BE49-F238E27FC236}">
                <a16:creationId xmlns:a16="http://schemas.microsoft.com/office/drawing/2014/main" id="{490458D7-023F-4DE0-BC2C-2FF212A91166}"/>
              </a:ext>
            </a:extLst>
          </xdr:cNvPr>
          <xdr:cNvCxnSpPr>
            <a:cxnSpLocks/>
          </xdr:cNvCxnSpPr>
        </xdr:nvCxnSpPr>
        <xdr:spPr>
          <a:xfrm flipV="1">
            <a:off x="4114800" y="4937321"/>
            <a:ext cx="2298423" cy="51727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Rechte verbindingslijn 26">
            <a:extLst>
              <a:ext uri="{FF2B5EF4-FFF2-40B4-BE49-F238E27FC236}">
                <a16:creationId xmlns:a16="http://schemas.microsoft.com/office/drawing/2014/main" id="{334A5BE3-9E7F-4836-B2C4-9E4025A0841D}"/>
              </a:ext>
            </a:extLst>
          </xdr:cNvPr>
          <xdr:cNvCxnSpPr>
            <a:cxnSpLocks/>
          </xdr:cNvCxnSpPr>
        </xdr:nvCxnSpPr>
        <xdr:spPr>
          <a:xfrm>
            <a:off x="4114800" y="5454591"/>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 name="Rechte verbindingslijn 27">
            <a:extLst>
              <a:ext uri="{FF2B5EF4-FFF2-40B4-BE49-F238E27FC236}">
                <a16:creationId xmlns:a16="http://schemas.microsoft.com/office/drawing/2014/main" id="{C077CF9E-1409-4DC7-926C-1400D148523B}"/>
              </a:ext>
            </a:extLst>
          </xdr:cNvPr>
          <xdr:cNvCxnSpPr>
            <a:cxnSpLocks/>
          </xdr:cNvCxnSpPr>
        </xdr:nvCxnSpPr>
        <xdr:spPr>
          <a:xfrm>
            <a:off x="4114800" y="6499274"/>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Rechte verbindingslijn 28">
            <a:extLst>
              <a:ext uri="{FF2B5EF4-FFF2-40B4-BE49-F238E27FC236}">
                <a16:creationId xmlns:a16="http://schemas.microsoft.com/office/drawing/2014/main" id="{C897D226-5791-45FC-9709-5AF799869620}"/>
              </a:ext>
            </a:extLst>
          </xdr:cNvPr>
          <xdr:cNvCxnSpPr/>
        </xdr:nvCxnSpPr>
        <xdr:spPr>
          <a:xfrm>
            <a:off x="4114800" y="5454591"/>
            <a:ext cx="0"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Rechte verbindingslijn 29">
            <a:extLst>
              <a:ext uri="{FF2B5EF4-FFF2-40B4-BE49-F238E27FC236}">
                <a16:creationId xmlns:a16="http://schemas.microsoft.com/office/drawing/2014/main" id="{364F1268-D171-4DD1-914C-5D9FE1A67C69}"/>
              </a:ext>
            </a:extLst>
          </xdr:cNvPr>
          <xdr:cNvCxnSpPr>
            <a:cxnSpLocks/>
          </xdr:cNvCxnSpPr>
        </xdr:nvCxnSpPr>
        <xdr:spPr>
          <a:xfrm flipV="1">
            <a:off x="4114800" y="5454591"/>
            <a:ext cx="2298423"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Rechte verbindingslijn 30">
            <a:extLst>
              <a:ext uri="{FF2B5EF4-FFF2-40B4-BE49-F238E27FC236}">
                <a16:creationId xmlns:a16="http://schemas.microsoft.com/office/drawing/2014/main" id="{97882282-ACC3-4E78-AA58-343505628C43}"/>
              </a:ext>
            </a:extLst>
          </xdr:cNvPr>
          <xdr:cNvCxnSpPr/>
        </xdr:nvCxnSpPr>
        <xdr:spPr>
          <a:xfrm>
            <a:off x="6413223" y="4937321"/>
            <a:ext cx="0" cy="158223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Rechte verbindingslijn 31">
            <a:extLst>
              <a:ext uri="{FF2B5EF4-FFF2-40B4-BE49-F238E27FC236}">
                <a16:creationId xmlns:a16="http://schemas.microsoft.com/office/drawing/2014/main" id="{5B7202E4-4085-46CE-BBA1-2C32256B3528}"/>
              </a:ext>
            </a:extLst>
          </xdr:cNvPr>
          <xdr:cNvCxnSpPr>
            <a:cxnSpLocks/>
          </xdr:cNvCxnSpPr>
        </xdr:nvCxnSpPr>
        <xdr:spPr>
          <a:xfrm>
            <a:off x="6452179" y="5454591"/>
            <a:ext cx="1947816" cy="283992"/>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32">
            <a:extLst>
              <a:ext uri="{FF2B5EF4-FFF2-40B4-BE49-F238E27FC236}">
                <a16:creationId xmlns:a16="http://schemas.microsoft.com/office/drawing/2014/main" id="{8BE35F50-7989-4351-B647-D30018BA9CCC}"/>
              </a:ext>
            </a:extLst>
          </xdr:cNvPr>
          <xdr:cNvCxnSpPr>
            <a:cxnSpLocks/>
          </xdr:cNvCxnSpPr>
        </xdr:nvCxnSpPr>
        <xdr:spPr>
          <a:xfrm>
            <a:off x="6413223" y="5728440"/>
            <a:ext cx="2015989" cy="3042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Rechte verbindingslijn 33">
            <a:extLst>
              <a:ext uri="{FF2B5EF4-FFF2-40B4-BE49-F238E27FC236}">
                <a16:creationId xmlns:a16="http://schemas.microsoft.com/office/drawing/2014/main" id="{7C326008-AC6A-42A1-A659-6D4E27A47C95}"/>
              </a:ext>
            </a:extLst>
          </xdr:cNvPr>
          <xdr:cNvCxnSpPr>
            <a:cxnSpLocks/>
          </xdr:cNvCxnSpPr>
        </xdr:nvCxnSpPr>
        <xdr:spPr>
          <a:xfrm>
            <a:off x="6413223" y="6468847"/>
            <a:ext cx="201598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34">
            <a:extLst>
              <a:ext uri="{FF2B5EF4-FFF2-40B4-BE49-F238E27FC236}">
                <a16:creationId xmlns:a16="http://schemas.microsoft.com/office/drawing/2014/main" id="{D0B8D37E-561A-47B7-B709-FBAB1D57DCB9}"/>
              </a:ext>
            </a:extLst>
          </xdr:cNvPr>
          <xdr:cNvCxnSpPr/>
        </xdr:nvCxnSpPr>
        <xdr:spPr>
          <a:xfrm>
            <a:off x="6413223" y="5718298"/>
            <a:ext cx="2015989" cy="78097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Rechte verbindingslijn 35">
            <a:extLst>
              <a:ext uri="{FF2B5EF4-FFF2-40B4-BE49-F238E27FC236}">
                <a16:creationId xmlns:a16="http://schemas.microsoft.com/office/drawing/2014/main" id="{3FCDF171-4393-4EAF-B94B-21858E3F39BA}"/>
              </a:ext>
            </a:extLst>
          </xdr:cNvPr>
          <xdr:cNvCxnSpPr>
            <a:cxnSpLocks/>
          </xdr:cNvCxnSpPr>
        </xdr:nvCxnSpPr>
        <xdr:spPr>
          <a:xfrm flipH="1">
            <a:off x="8399995" y="3943350"/>
            <a:ext cx="29217" cy="2555924"/>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met pijl 36">
            <a:extLst>
              <a:ext uri="{FF2B5EF4-FFF2-40B4-BE49-F238E27FC236}">
                <a16:creationId xmlns:a16="http://schemas.microsoft.com/office/drawing/2014/main" id="{2274BC63-80D2-4DAA-BB28-97398296DDE9}"/>
              </a:ext>
            </a:extLst>
          </xdr:cNvPr>
          <xdr:cNvCxnSpPr/>
        </xdr:nvCxnSpPr>
        <xdr:spPr>
          <a:xfrm>
            <a:off x="6617743" y="5454591"/>
            <a:ext cx="0" cy="28399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Tekstvak 33">
            <a:extLst>
              <a:ext uri="{FF2B5EF4-FFF2-40B4-BE49-F238E27FC236}">
                <a16:creationId xmlns:a16="http://schemas.microsoft.com/office/drawing/2014/main" id="{B0B8B830-5791-4555-A9BD-B4E89798FDAF}"/>
              </a:ext>
            </a:extLst>
          </xdr:cNvPr>
          <xdr:cNvSpPr txBox="1"/>
        </xdr:nvSpPr>
        <xdr:spPr>
          <a:xfrm>
            <a:off x="6384005" y="4653329"/>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1</a:t>
            </a:r>
            <a:endParaRPr lang="nl-NL"/>
          </a:p>
        </xdr:txBody>
      </xdr:sp>
      <xdr:sp macro="" textlink="">
        <xdr:nvSpPr>
          <xdr:cNvPr id="16" name="Tekstvak 34">
            <a:extLst>
              <a:ext uri="{FF2B5EF4-FFF2-40B4-BE49-F238E27FC236}">
                <a16:creationId xmlns:a16="http://schemas.microsoft.com/office/drawing/2014/main" id="{1601D9CE-4CC0-4CDC-8197-C8AAFE6366AC}"/>
              </a:ext>
            </a:extLst>
          </xdr:cNvPr>
          <xdr:cNvSpPr txBox="1"/>
        </xdr:nvSpPr>
        <xdr:spPr>
          <a:xfrm>
            <a:off x="6413223" y="5160457"/>
            <a:ext cx="301911"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2</a:t>
            </a:r>
            <a:endParaRPr lang="nl-NL"/>
          </a:p>
        </xdr:txBody>
      </xdr:sp>
      <xdr:sp macro="" textlink="">
        <xdr:nvSpPr>
          <xdr:cNvPr id="17" name="Tekstvak 35">
            <a:extLst>
              <a:ext uri="{FF2B5EF4-FFF2-40B4-BE49-F238E27FC236}">
                <a16:creationId xmlns:a16="http://schemas.microsoft.com/office/drawing/2014/main" id="{C9C79CA5-DDA9-4C50-866C-6EFBB6E2CA07}"/>
              </a:ext>
            </a:extLst>
          </xdr:cNvPr>
          <xdr:cNvSpPr txBox="1"/>
        </xdr:nvSpPr>
        <xdr:spPr>
          <a:xfrm>
            <a:off x="6384005" y="6407991"/>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3</a:t>
            </a:r>
            <a:endParaRPr lang="nl-NL"/>
          </a:p>
        </xdr:txBody>
      </xdr:sp>
      <xdr:sp macro="" textlink="">
        <xdr:nvSpPr>
          <xdr:cNvPr id="18" name="Tekstvak 36">
            <a:extLst>
              <a:ext uri="{FF2B5EF4-FFF2-40B4-BE49-F238E27FC236}">
                <a16:creationId xmlns:a16="http://schemas.microsoft.com/office/drawing/2014/main" id="{EA52504F-7535-45DE-8D8E-8AD414A66126}"/>
              </a:ext>
            </a:extLst>
          </xdr:cNvPr>
          <xdr:cNvSpPr txBox="1"/>
        </xdr:nvSpPr>
        <xdr:spPr>
          <a:xfrm>
            <a:off x="5984703" y="5535731"/>
            <a:ext cx="486954"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(4)</a:t>
            </a:r>
            <a:endParaRPr lang="nl-NL"/>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15</xdr:row>
      <xdr:rowOff>47625</xdr:rowOff>
    </xdr:from>
    <xdr:to>
      <xdr:col>23</xdr:col>
      <xdr:colOff>9525</xdr:colOff>
      <xdr:row>15</xdr:row>
      <xdr:rowOff>47625</xdr:rowOff>
    </xdr:to>
    <xdr:cxnSp macro="">
      <xdr:nvCxnSpPr>
        <xdr:cNvPr id="2" name="Straight Arrow Connector 1">
          <a:extLst>
            <a:ext uri="{FF2B5EF4-FFF2-40B4-BE49-F238E27FC236}">
              <a16:creationId xmlns:a16="http://schemas.microsoft.com/office/drawing/2014/main" id="{702B71A2-32FE-4ECC-ABC1-74E0227E67BF}"/>
            </a:ext>
          </a:extLst>
        </xdr:cNvPr>
        <xdr:cNvCxnSpPr/>
      </xdr:nvCxnSpPr>
      <xdr:spPr>
        <a:xfrm>
          <a:off x="13811250" y="2705100"/>
          <a:ext cx="12096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15</xdr:row>
      <xdr:rowOff>47625</xdr:rowOff>
    </xdr:from>
    <xdr:to>
      <xdr:col>26</xdr:col>
      <xdr:colOff>0</xdr:colOff>
      <xdr:row>15</xdr:row>
      <xdr:rowOff>47625</xdr:rowOff>
    </xdr:to>
    <xdr:cxnSp macro="">
      <xdr:nvCxnSpPr>
        <xdr:cNvPr id="3" name="Straight Arrow Connector 2">
          <a:extLst>
            <a:ext uri="{FF2B5EF4-FFF2-40B4-BE49-F238E27FC236}">
              <a16:creationId xmlns:a16="http://schemas.microsoft.com/office/drawing/2014/main" id="{E3133B8C-79D7-4AE4-B38F-75AF70F46638}"/>
            </a:ext>
          </a:extLst>
        </xdr:cNvPr>
        <xdr:cNvCxnSpPr/>
      </xdr:nvCxnSpPr>
      <xdr:spPr>
        <a:xfrm>
          <a:off x="15039975" y="2705100"/>
          <a:ext cx="225742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13</xdr:row>
      <xdr:rowOff>38100</xdr:rowOff>
    </xdr:from>
    <xdr:to>
      <xdr:col>20</xdr:col>
      <xdr:colOff>0</xdr:colOff>
      <xdr:row>15</xdr:row>
      <xdr:rowOff>133350</xdr:rowOff>
    </xdr:to>
    <xdr:cxnSp macro="">
      <xdr:nvCxnSpPr>
        <xdr:cNvPr id="4" name="Straight Connector 3">
          <a:extLst>
            <a:ext uri="{FF2B5EF4-FFF2-40B4-BE49-F238E27FC236}">
              <a16:creationId xmlns:a16="http://schemas.microsoft.com/office/drawing/2014/main" id="{751400D9-430A-4E76-8E7E-D77030BA5B5E}"/>
            </a:ext>
          </a:extLst>
        </xdr:cNvPr>
        <xdr:cNvCxnSpPr/>
      </xdr:nvCxnSpPr>
      <xdr:spPr>
        <a:xfrm>
          <a:off x="13811250"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13</xdr:row>
      <xdr:rowOff>38100</xdr:rowOff>
    </xdr:from>
    <xdr:to>
      <xdr:col>23</xdr:col>
      <xdr:colOff>9525</xdr:colOff>
      <xdr:row>15</xdr:row>
      <xdr:rowOff>133350</xdr:rowOff>
    </xdr:to>
    <xdr:cxnSp macro="">
      <xdr:nvCxnSpPr>
        <xdr:cNvPr id="5" name="Straight Connector 4">
          <a:extLst>
            <a:ext uri="{FF2B5EF4-FFF2-40B4-BE49-F238E27FC236}">
              <a16:creationId xmlns:a16="http://schemas.microsoft.com/office/drawing/2014/main" id="{77AF02F7-C6C7-4AC1-84CC-20615D9DAEDC}"/>
            </a:ext>
          </a:extLst>
        </xdr:cNvPr>
        <xdr:cNvCxnSpPr/>
      </xdr:nvCxnSpPr>
      <xdr:spPr>
        <a:xfrm>
          <a:off x="15020925"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9</xdr:row>
      <xdr:rowOff>28575</xdr:rowOff>
    </xdr:from>
    <xdr:to>
      <xdr:col>26</xdr:col>
      <xdr:colOff>0</xdr:colOff>
      <xdr:row>18</xdr:row>
      <xdr:rowOff>104775</xdr:rowOff>
    </xdr:to>
    <xdr:cxnSp macro="">
      <xdr:nvCxnSpPr>
        <xdr:cNvPr id="6" name="Straight Connector 5">
          <a:extLst>
            <a:ext uri="{FF2B5EF4-FFF2-40B4-BE49-F238E27FC236}">
              <a16:creationId xmlns:a16="http://schemas.microsoft.com/office/drawing/2014/main" id="{C84C55C1-F3F9-48D9-B596-81CFDCCC7249}"/>
            </a:ext>
          </a:extLst>
        </xdr:cNvPr>
        <xdr:cNvCxnSpPr/>
      </xdr:nvCxnSpPr>
      <xdr:spPr>
        <a:xfrm>
          <a:off x="17297400" y="1600200"/>
          <a:ext cx="0" cy="1647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9</xdr:col>
      <xdr:colOff>628650</xdr:colOff>
      <xdr:row>13</xdr:row>
      <xdr:rowOff>27311</xdr:rowOff>
    </xdr:to>
    <xdr:pic>
      <xdr:nvPicPr>
        <xdr:cNvPr id="3" name="Picture 1">
          <a:extLst>
            <a:ext uri="{FF2B5EF4-FFF2-40B4-BE49-F238E27FC236}">
              <a16:creationId xmlns:a16="http://schemas.microsoft.com/office/drawing/2014/main" id="{FB254B48-50A2-4653-8DA8-CEC745561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60" t="35707" r="32967" b="33633"/>
        <a:stretch>
          <a:fillRect/>
        </a:stretch>
      </xdr:blipFill>
      <xdr:spPr bwMode="auto">
        <a:xfrm>
          <a:off x="3619500" y="200025"/>
          <a:ext cx="3467100" cy="1970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161925</xdr:colOff>
      <xdr:row>7</xdr:row>
      <xdr:rowOff>0</xdr:rowOff>
    </xdr:from>
    <xdr:to>
      <xdr:col>18</xdr:col>
      <xdr:colOff>323850</xdr:colOff>
      <xdr:row>15</xdr:row>
      <xdr:rowOff>152400</xdr:rowOff>
    </xdr:to>
    <xdr:pic>
      <xdr:nvPicPr>
        <xdr:cNvPr id="97596" name="Grafik 1">
          <a:extLst>
            <a:ext uri="{FF2B5EF4-FFF2-40B4-BE49-F238E27FC236}">
              <a16:creationId xmlns:a16="http://schemas.microsoft.com/office/drawing/2014/main" id="{329FAEAD-D3BE-4171-9796-EAF62152A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094" t="8670"/>
        <a:stretch>
          <a:fillRect/>
        </a:stretch>
      </xdr:blipFill>
      <xdr:spPr bwMode="auto">
        <a:xfrm>
          <a:off x="3495675" y="1133475"/>
          <a:ext cx="28289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36</xdr:row>
      <xdr:rowOff>133350</xdr:rowOff>
    </xdr:from>
    <xdr:to>
      <xdr:col>17</xdr:col>
      <xdr:colOff>276225</xdr:colOff>
      <xdr:row>60</xdr:row>
      <xdr:rowOff>85725</xdr:rowOff>
    </xdr:to>
    <xdr:pic>
      <xdr:nvPicPr>
        <xdr:cNvPr id="97597" name="Picture 1">
          <a:extLst>
            <a:ext uri="{FF2B5EF4-FFF2-40B4-BE49-F238E27FC236}">
              <a16:creationId xmlns:a16="http://schemas.microsoft.com/office/drawing/2014/main" id="{B26FE008-0F82-4467-8B8E-C79860082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8390" t="37755" r="25407" b="22240"/>
        <a:stretch>
          <a:fillRect/>
        </a:stretch>
      </xdr:blipFill>
      <xdr:spPr bwMode="auto">
        <a:xfrm>
          <a:off x="381000" y="5962650"/>
          <a:ext cx="5562600"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161925</xdr:colOff>
      <xdr:row>5</xdr:row>
      <xdr:rowOff>104775</xdr:rowOff>
    </xdr:from>
    <xdr:to>
      <xdr:col>36</xdr:col>
      <xdr:colOff>9525</xdr:colOff>
      <xdr:row>27</xdr:row>
      <xdr:rowOff>0</xdr:rowOff>
    </xdr:to>
    <xdr:pic>
      <xdr:nvPicPr>
        <xdr:cNvPr id="97598" name="Grafik 8">
          <a:extLst>
            <a:ext uri="{FF2B5EF4-FFF2-40B4-BE49-F238E27FC236}">
              <a16:creationId xmlns:a16="http://schemas.microsoft.com/office/drawing/2014/main" id="{80A5713F-8BDC-4A08-95A5-DAF38DC83D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415" b="1208"/>
        <a:stretch>
          <a:fillRect/>
        </a:stretch>
      </xdr:blipFill>
      <xdr:spPr bwMode="auto">
        <a:xfrm>
          <a:off x="6829425" y="914400"/>
          <a:ext cx="52673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60</xdr:row>
      <xdr:rowOff>28575</xdr:rowOff>
    </xdr:from>
    <xdr:to>
      <xdr:col>17</xdr:col>
      <xdr:colOff>28575</xdr:colOff>
      <xdr:row>67</xdr:row>
      <xdr:rowOff>123825</xdr:rowOff>
    </xdr:to>
    <xdr:pic>
      <xdr:nvPicPr>
        <xdr:cNvPr id="97599" name="Grafik 1">
          <a:extLst>
            <a:ext uri="{FF2B5EF4-FFF2-40B4-BE49-F238E27FC236}">
              <a16:creationId xmlns:a16="http://schemas.microsoft.com/office/drawing/2014/main" id="{C9942006-587D-45DD-9001-E95AA3C3AE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0125" y="9744075"/>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255270</xdr:colOff>
      <xdr:row>24</xdr:row>
      <xdr:rowOff>28575</xdr:rowOff>
    </xdr:from>
    <xdr:to>
      <xdr:col>17</xdr:col>
      <xdr:colOff>198120</xdr:colOff>
      <xdr:row>27</xdr:row>
      <xdr:rowOff>95250</xdr:rowOff>
    </xdr:to>
    <xdr:sp macro="" textlink="">
      <xdr:nvSpPr>
        <xdr:cNvPr id="2" name="Rechteck 1">
          <a:extLst>
            <a:ext uri="{FF2B5EF4-FFF2-40B4-BE49-F238E27FC236}">
              <a16:creationId xmlns:a16="http://schemas.microsoft.com/office/drawing/2014/main" id="{ADB52437-076A-4AAC-9FAE-0489E3F3DD86}"/>
            </a:ext>
          </a:extLst>
        </xdr:cNvPr>
        <xdr:cNvSpPr/>
      </xdr:nvSpPr>
      <xdr:spPr bwMode="auto">
        <a:xfrm>
          <a:off x="3000375" y="3914775"/>
          <a:ext cx="2943225" cy="552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95250</xdr:colOff>
      <xdr:row>21</xdr:row>
      <xdr:rowOff>9525</xdr:rowOff>
    </xdr:from>
    <xdr:to>
      <xdr:col>18</xdr:col>
      <xdr:colOff>9525</xdr:colOff>
      <xdr:row>39</xdr:row>
      <xdr:rowOff>85725</xdr:rowOff>
    </xdr:to>
    <xdr:pic>
      <xdr:nvPicPr>
        <xdr:cNvPr id="98621" name="Grafik 4">
          <a:extLst>
            <a:ext uri="{FF2B5EF4-FFF2-40B4-BE49-F238E27FC236}">
              <a16:creationId xmlns:a16="http://schemas.microsoft.com/office/drawing/2014/main" id="{09A24771-DB34-4B75-9E23-9FA70C793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3409950"/>
          <a:ext cx="5657850"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304800</xdr:colOff>
      <xdr:row>42</xdr:row>
      <xdr:rowOff>57150</xdr:rowOff>
    </xdr:from>
    <xdr:to>
      <xdr:col>18</xdr:col>
      <xdr:colOff>276225</xdr:colOff>
      <xdr:row>56</xdr:row>
      <xdr:rowOff>142875</xdr:rowOff>
    </xdr:to>
    <xdr:pic>
      <xdr:nvPicPr>
        <xdr:cNvPr id="98622" name="Grafik 7">
          <a:extLst>
            <a:ext uri="{FF2B5EF4-FFF2-40B4-BE49-F238E27FC236}">
              <a16:creationId xmlns:a16="http://schemas.microsoft.com/office/drawing/2014/main" id="{811CE27B-17A1-4D37-8710-3457419B5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1375" y="6858000"/>
          <a:ext cx="29718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57150</xdr:rowOff>
    </xdr:from>
    <xdr:to>
      <xdr:col>10</xdr:col>
      <xdr:colOff>180975</xdr:colOff>
      <xdr:row>53</xdr:row>
      <xdr:rowOff>9525</xdr:rowOff>
    </xdr:to>
    <xdr:pic>
      <xdr:nvPicPr>
        <xdr:cNvPr id="98623" name="Grafik 5">
          <a:extLst>
            <a:ext uri="{FF2B5EF4-FFF2-40B4-BE49-F238E27FC236}">
              <a16:creationId xmlns:a16="http://schemas.microsoft.com/office/drawing/2014/main" id="{34A0B301-CEDC-40E4-9DB1-E66EBDE159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7667625"/>
          <a:ext cx="3505200" cy="9239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180975</xdr:colOff>
      <xdr:row>10</xdr:row>
      <xdr:rowOff>9525</xdr:rowOff>
    </xdr:from>
    <xdr:to>
      <xdr:col>17</xdr:col>
      <xdr:colOff>323850</xdr:colOff>
      <xdr:row>27</xdr:row>
      <xdr:rowOff>152400</xdr:rowOff>
    </xdr:to>
    <xdr:grpSp>
      <xdr:nvGrpSpPr>
        <xdr:cNvPr id="99788" name="Gruppieren 1">
          <a:extLst>
            <a:ext uri="{FF2B5EF4-FFF2-40B4-BE49-F238E27FC236}">
              <a16:creationId xmlns:a16="http://schemas.microsoft.com/office/drawing/2014/main" id="{E6F9A33E-FB5B-4763-ADE9-C650A2DDEB39}"/>
            </a:ext>
          </a:extLst>
        </xdr:cNvPr>
        <xdr:cNvGrpSpPr>
          <a:grpSpLocks/>
        </xdr:cNvGrpSpPr>
      </xdr:nvGrpSpPr>
      <xdr:grpSpPr bwMode="auto">
        <a:xfrm>
          <a:off x="514350" y="1628775"/>
          <a:ext cx="5476875" cy="2895600"/>
          <a:chOff x="371475" y="1581150"/>
          <a:chExt cx="5476875" cy="2895600"/>
        </a:xfrm>
      </xdr:grpSpPr>
      <xdr:pic>
        <xdr:nvPicPr>
          <xdr:cNvPr id="99792" name="Picture 2">
            <a:extLst>
              <a:ext uri="{FF2B5EF4-FFF2-40B4-BE49-F238E27FC236}">
                <a16:creationId xmlns:a16="http://schemas.microsoft.com/office/drawing/2014/main" id="{5627D085-58DB-4995-80B6-2A8BFF8BB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231" t="39656" r="44418" b="27042"/>
          <a:stretch>
            <a:fillRect/>
          </a:stretch>
        </xdr:blipFill>
        <xdr:spPr bwMode="auto">
          <a:xfrm>
            <a:off x="371475" y="1581150"/>
            <a:ext cx="25527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feld 2">
            <a:extLst>
              <a:ext uri="{FF2B5EF4-FFF2-40B4-BE49-F238E27FC236}">
                <a16:creationId xmlns:a16="http://schemas.microsoft.com/office/drawing/2014/main" id="{B2502DF2-75AD-4E98-B3F2-6684452C69B0}"/>
              </a:ext>
            </a:extLst>
          </xdr:cNvPr>
          <xdr:cNvSpPr txBox="1">
            <a:spLocks noChangeArrowheads="1"/>
          </xdr:cNvSpPr>
        </xdr:nvSpPr>
        <xdr:spPr bwMode="auto">
          <a:xfrm>
            <a:off x="3095625" y="2495550"/>
            <a:ext cx="2752725" cy="1162050"/>
          </a:xfrm>
          <a:prstGeom prst="rect">
            <a:avLst/>
          </a:prstGeom>
          <a:solidFill>
            <a:srgbClr val="9900CC">
              <a:alpha val="30000"/>
            </a:srgbClr>
          </a:solidFill>
          <a:ln w="9525">
            <a:solidFill>
              <a:srgbClr val="000000"/>
            </a:solidFill>
            <a:miter lim="800000"/>
            <a:headEnd/>
            <a:tailEnd/>
          </a:ln>
        </xdr:spPr>
        <xdr:txBody>
          <a:bodyPr rot="0" vert="horz" wrap="square" lIns="91440" tIns="45720" rIns="91440" bIns="45720" anchor="t" anchorCtr="0">
            <a:spAutoFit/>
          </a:bodyPr>
          <a:lstStyle/>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Front Bulkhead Support T3.14:</a:t>
            </a:r>
            <a:br>
              <a:rPr lang="en-GB" sz="1100">
                <a:effectLst/>
                <a:latin typeface="Arial" panose="020B0604020202020204" pitchFamily="34" charset="0"/>
                <a:ea typeface="Calibri" panose="020F0502020204030204" pitchFamily="34" charset="0"/>
                <a:cs typeface="Arial" panose="020B0604020202020204" pitchFamily="34" charset="0"/>
              </a:rPr>
            </a:br>
            <a:r>
              <a:rPr lang="en-GB" sz="1100">
                <a:effectLst/>
                <a:latin typeface="Arial" panose="020B0604020202020204" pitchFamily="34" charset="0"/>
                <a:ea typeface="Calibri" panose="020F0502020204030204" pitchFamily="34" charset="0"/>
                <a:cs typeface="Arial" panose="020B0604020202020204" pitchFamily="34" charset="0"/>
              </a:rPr>
              <a:t>T3.14.2 Equivalency in the SES is based on a half car model for the weakest area.</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First option: Flat panel assumption</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-Panel height = FBHS</a:t>
            </a:r>
            <a:endParaRPr lang="de-DE" sz="1100">
              <a:effectLst/>
              <a:latin typeface="Arial" panose="020B060402020202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19</xdr:col>
      <xdr:colOff>142875</xdr:colOff>
      <xdr:row>0</xdr:row>
      <xdr:rowOff>47625</xdr:rowOff>
    </xdr:from>
    <xdr:to>
      <xdr:col>37</xdr:col>
      <xdr:colOff>276225</xdr:colOff>
      <xdr:row>26</xdr:row>
      <xdr:rowOff>57150</xdr:rowOff>
    </xdr:to>
    <xdr:pic>
      <xdr:nvPicPr>
        <xdr:cNvPr id="99789" name="Grafik 6">
          <a:extLst>
            <a:ext uri="{FF2B5EF4-FFF2-40B4-BE49-F238E27FC236}">
              <a16:creationId xmlns:a16="http://schemas.microsoft.com/office/drawing/2014/main" id="{4A99A974-8DAF-4822-B233-DDBE9E023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47625"/>
          <a:ext cx="622935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295275</xdr:colOff>
      <xdr:row>25</xdr:row>
      <xdr:rowOff>66675</xdr:rowOff>
    </xdr:from>
    <xdr:to>
      <xdr:col>35</xdr:col>
      <xdr:colOff>228600</xdr:colOff>
      <xdr:row>33</xdr:row>
      <xdr:rowOff>0</xdr:rowOff>
    </xdr:to>
    <xdr:pic>
      <xdr:nvPicPr>
        <xdr:cNvPr id="99790" name="Grafik 6">
          <a:extLst>
            <a:ext uri="{FF2B5EF4-FFF2-40B4-BE49-F238E27FC236}">
              <a16:creationId xmlns:a16="http://schemas.microsoft.com/office/drawing/2014/main" id="{C50E55BF-3B18-43DC-87B7-AD936B5627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4114800"/>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209550</xdr:colOff>
      <xdr:row>11</xdr:row>
      <xdr:rowOff>66675</xdr:rowOff>
    </xdr:from>
    <xdr:ext cx="414152" cy="264560"/>
    <xdr:sp macro="" textlink="">
      <xdr:nvSpPr>
        <xdr:cNvPr id="2" name="Textfeld 1">
          <a:extLst>
            <a:ext uri="{FF2B5EF4-FFF2-40B4-BE49-F238E27FC236}">
              <a16:creationId xmlns:a16="http://schemas.microsoft.com/office/drawing/2014/main" id="{292E37F7-28E2-4121-ACB7-AD138F65F965}"/>
            </a:ext>
          </a:extLst>
        </xdr:cNvPr>
        <xdr:cNvSpPr txBox="1"/>
      </xdr:nvSpPr>
      <xdr:spPr>
        <a:xfrm>
          <a:off x="1543050" y="1847850"/>
          <a:ext cx="4141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FBH</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331470</xdr:colOff>
      <xdr:row>21</xdr:row>
      <xdr:rowOff>151010</xdr:rowOff>
    </xdr:from>
    <xdr:to>
      <xdr:col>18</xdr:col>
      <xdr:colOff>57156</xdr:colOff>
      <xdr:row>43</xdr:row>
      <xdr:rowOff>5</xdr:rowOff>
    </xdr:to>
    <xdr:pic>
      <xdr:nvPicPr>
        <xdr:cNvPr id="3" name="Grafik 2">
          <a:extLst>
            <a:ext uri="{FF2B5EF4-FFF2-40B4-BE49-F238E27FC236}">
              <a16:creationId xmlns:a16="http://schemas.microsoft.com/office/drawing/2014/main" id="{870CEF17-73CD-44D0-8061-24CCC75F16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0" y="3896240"/>
          <a:ext cx="5448300" cy="3409435"/>
        </a:xfrm>
        <a:prstGeom prst="rect">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9</xdr:row>
      <xdr:rowOff>47625</xdr:rowOff>
    </xdr:from>
    <xdr:to>
      <xdr:col>18</xdr:col>
      <xdr:colOff>0</xdr:colOff>
      <xdr:row>38</xdr:row>
      <xdr:rowOff>76200</xdr:rowOff>
    </xdr:to>
    <xdr:pic>
      <xdr:nvPicPr>
        <xdr:cNvPr id="44943" name="Grafik 4">
          <a:extLst>
            <a:ext uri="{FF2B5EF4-FFF2-40B4-BE49-F238E27FC236}">
              <a16:creationId xmlns:a16="http://schemas.microsoft.com/office/drawing/2014/main" id="{C5A200DA-F92D-41B7-99F4-6FCCB70F5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666875"/>
          <a:ext cx="5981700" cy="472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114301</xdr:colOff>
      <xdr:row>9</xdr:row>
      <xdr:rowOff>45721</xdr:rowOff>
    </xdr:from>
    <xdr:to>
      <xdr:col>15</xdr:col>
      <xdr:colOff>180975</xdr:colOff>
      <xdr:row>13</xdr:row>
      <xdr:rowOff>85772</xdr:rowOff>
    </xdr:to>
    <xdr:sp macro="" textlink="">
      <xdr:nvSpPr>
        <xdr:cNvPr id="2" name="Textfeld 1">
          <a:extLst>
            <a:ext uri="{FF2B5EF4-FFF2-40B4-BE49-F238E27FC236}">
              <a16:creationId xmlns:a16="http://schemas.microsoft.com/office/drawing/2014/main" id="{B2E8F4F5-7B89-42C7-A975-427F91DDEF9C}"/>
            </a:ext>
          </a:extLst>
        </xdr:cNvPr>
        <xdr:cNvSpPr txBox="1"/>
      </xdr:nvSpPr>
      <xdr:spPr>
        <a:xfrm>
          <a:off x="4219576" y="1664971"/>
          <a:ext cx="1066799" cy="68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t>Higher Peak:</a:t>
          </a:r>
        </a:p>
        <a:p>
          <a:r>
            <a:rPr lang="de-DE" sz="1200" b="1"/>
            <a:t>T3.14 / T3.15</a:t>
          </a:r>
          <a:br>
            <a:rPr lang="de-DE" sz="1200" b="1"/>
          </a:br>
          <a:r>
            <a:rPr lang="de-DE" sz="1200" b="1"/>
            <a:t>requirement</a:t>
          </a:r>
        </a:p>
      </xdr:txBody>
    </xdr:sp>
    <xdr:clientData/>
  </xdr:twoCellAnchor>
  <xdr:twoCellAnchor>
    <xdr:from>
      <xdr:col>3</xdr:col>
      <xdr:colOff>0</xdr:colOff>
      <xdr:row>11</xdr:row>
      <xdr:rowOff>95250</xdr:rowOff>
    </xdr:from>
    <xdr:to>
      <xdr:col>7</xdr:col>
      <xdr:colOff>188607</xdr:colOff>
      <xdr:row>16</xdr:row>
      <xdr:rowOff>123825</xdr:rowOff>
    </xdr:to>
    <xdr:sp macro="" textlink="">
      <xdr:nvSpPr>
        <xdr:cNvPr id="4" name="Textfeld 3">
          <a:extLst>
            <a:ext uri="{FF2B5EF4-FFF2-40B4-BE49-F238E27FC236}">
              <a16:creationId xmlns:a16="http://schemas.microsoft.com/office/drawing/2014/main" id="{A2E7E8F9-F94E-4217-A2BB-E704C95A1884}"/>
            </a:ext>
          </a:extLst>
        </xdr:cNvPr>
        <xdr:cNvSpPr txBox="1"/>
      </xdr:nvSpPr>
      <xdr:spPr>
        <a:xfrm>
          <a:off x="1104900" y="2038350"/>
          <a:ext cx="1522107"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lang="de-DE" sz="1200" b="1"/>
            <a:t>Lower Peak:</a:t>
          </a:r>
        </a:p>
        <a:p>
          <a:r>
            <a:rPr lang="de-DE" sz="1200" b="1"/>
            <a:t>Ymax, used to derive shear strenght for  any attachment</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9</xdr:row>
      <xdr:rowOff>19050</xdr:rowOff>
    </xdr:from>
    <xdr:ext cx="5162550" cy="2295525"/>
    <xdr:pic>
      <xdr:nvPicPr>
        <xdr:cNvPr id="8" name="image2.png">
          <a:extLst>
            <a:ext uri="{FF2B5EF4-FFF2-40B4-BE49-F238E27FC236}">
              <a16:creationId xmlns:a16="http://schemas.microsoft.com/office/drawing/2014/main" id="{C3EBB2FE-693D-4ACD-B79C-EB966E5A963F}"/>
            </a:ext>
          </a:extLst>
        </xdr:cNvPr>
        <xdr:cNvPicPr preferRelativeResize="0"/>
      </xdr:nvPicPr>
      <xdr:blipFill>
        <a:blip xmlns:r="http://schemas.openxmlformats.org/officeDocument/2006/relationships" r:embed="rId1" cstate="print"/>
        <a:stretch>
          <a:fillRect/>
        </a:stretch>
      </xdr:blipFill>
      <xdr:spPr>
        <a:xfrm>
          <a:off x="333375" y="1476375"/>
          <a:ext cx="5162550" cy="2295525"/>
        </a:xfrm>
        <a:prstGeom prst="rect">
          <a:avLst/>
        </a:prstGeom>
        <a:noFill/>
      </xdr:spPr>
    </xdr:pic>
    <xdr:clientData fLocksWithSheet="0"/>
  </xdr:oneCellAnchor>
  <xdr:oneCellAnchor>
    <xdr:from>
      <xdr:col>1</xdr:col>
      <xdr:colOff>0</xdr:colOff>
      <xdr:row>37</xdr:row>
      <xdr:rowOff>38100</xdr:rowOff>
    </xdr:from>
    <xdr:ext cx="4867275" cy="2171700"/>
    <xdr:pic>
      <xdr:nvPicPr>
        <xdr:cNvPr id="9" name="image3.png">
          <a:extLst>
            <a:ext uri="{FF2B5EF4-FFF2-40B4-BE49-F238E27FC236}">
              <a16:creationId xmlns:a16="http://schemas.microsoft.com/office/drawing/2014/main" id="{8DF5C64E-A54F-46A8-8306-EFEF7468DCAE}"/>
            </a:ext>
          </a:extLst>
        </xdr:cNvPr>
        <xdr:cNvPicPr preferRelativeResize="0"/>
      </xdr:nvPicPr>
      <xdr:blipFill>
        <a:blip xmlns:r="http://schemas.openxmlformats.org/officeDocument/2006/relationships" r:embed="rId2" cstate="print"/>
        <a:stretch>
          <a:fillRect/>
        </a:stretch>
      </xdr:blipFill>
      <xdr:spPr>
        <a:xfrm>
          <a:off x="333375" y="5705475"/>
          <a:ext cx="4867275" cy="2171700"/>
        </a:xfrm>
        <a:prstGeom prst="rect">
          <a:avLst/>
        </a:prstGeom>
        <a:noFill/>
      </xdr:spPr>
    </xdr:pic>
    <xdr:clientData fLocksWithSheet="0"/>
  </xdr:oneCellAnchor>
  <xdr:oneCellAnchor>
    <xdr:from>
      <xdr:col>20</xdr:col>
      <xdr:colOff>228600</xdr:colOff>
      <xdr:row>11</xdr:row>
      <xdr:rowOff>76200</xdr:rowOff>
    </xdr:from>
    <xdr:ext cx="4191000" cy="2743200"/>
    <xdr:pic>
      <xdr:nvPicPr>
        <xdr:cNvPr id="10" name="image1.png">
          <a:extLst>
            <a:ext uri="{FF2B5EF4-FFF2-40B4-BE49-F238E27FC236}">
              <a16:creationId xmlns:a16="http://schemas.microsoft.com/office/drawing/2014/main" id="{7449191C-FE5C-4A83-AD42-66E590A0F5BB}"/>
            </a:ext>
          </a:extLst>
        </xdr:cNvPr>
        <xdr:cNvPicPr preferRelativeResize="0"/>
      </xdr:nvPicPr>
      <xdr:blipFill>
        <a:blip xmlns:r="http://schemas.openxmlformats.org/officeDocument/2006/relationships" r:embed="rId3" cstate="print"/>
        <a:stretch>
          <a:fillRect/>
        </a:stretch>
      </xdr:blipFill>
      <xdr:spPr>
        <a:xfrm>
          <a:off x="7115175" y="2362200"/>
          <a:ext cx="4191000" cy="27432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8"/>
  <sheetViews>
    <sheetView tabSelected="1" workbookViewId="0">
      <pane ySplit="23" topLeftCell="A56" activePane="bottomLeft" state="frozenSplit"/>
      <selection pane="bottomLeft" activeCell="A56" sqref="A56"/>
    </sheetView>
  </sheetViews>
  <sheetFormatPr defaultColWidth="11.42578125" defaultRowHeight="12.75"/>
  <cols>
    <col min="1" max="1" width="9.140625" customWidth="1"/>
    <col min="2" max="2" width="11" bestFit="1" customWidth="1"/>
  </cols>
  <sheetData>
    <row r="1" spans="1:16">
      <c r="A1" s="962" t="s">
        <v>659</v>
      </c>
      <c r="B1" s="962"/>
      <c r="C1" s="962"/>
      <c r="D1" s="962"/>
      <c r="E1" s="962"/>
    </row>
    <row r="3" spans="1:16">
      <c r="A3" s="968" t="s">
        <v>212</v>
      </c>
      <c r="B3" s="968"/>
      <c r="C3" s="968"/>
      <c r="D3" s="968"/>
      <c r="E3" s="968"/>
      <c r="F3" s="968"/>
      <c r="G3" s="968"/>
      <c r="H3" s="968"/>
      <c r="I3" s="968"/>
      <c r="J3" s="968"/>
      <c r="K3" s="968"/>
      <c r="L3" s="968"/>
      <c r="M3" s="968"/>
      <c r="N3" s="968"/>
      <c r="O3" s="968"/>
    </row>
    <row r="4" spans="1:16">
      <c r="A4" s="400"/>
      <c r="B4" s="400"/>
      <c r="C4" s="400"/>
      <c r="D4" s="400"/>
      <c r="E4" s="400"/>
      <c r="F4" s="400"/>
      <c r="G4" s="400"/>
      <c r="H4" s="400"/>
      <c r="I4" s="400"/>
      <c r="J4" s="400"/>
      <c r="K4" s="400"/>
      <c r="L4" s="400"/>
      <c r="M4" s="400"/>
      <c r="N4" s="400"/>
      <c r="O4" s="400"/>
    </row>
    <row r="5" spans="1:16">
      <c r="A5" s="408" t="s">
        <v>496</v>
      </c>
      <c r="B5" s="400"/>
      <c r="C5" s="400"/>
      <c r="D5" s="400"/>
      <c r="E5" s="400"/>
      <c r="F5" s="400"/>
      <c r="G5" s="400"/>
      <c r="H5" s="400"/>
      <c r="I5" s="400"/>
      <c r="J5" s="400"/>
      <c r="K5" s="400"/>
      <c r="L5" s="400"/>
      <c r="M5" s="400"/>
      <c r="N5" s="400"/>
      <c r="O5" s="400"/>
    </row>
    <row r="6" spans="1:16">
      <c r="A6" s="408"/>
      <c r="B6" s="400"/>
      <c r="C6" s="400"/>
      <c r="D6" s="400"/>
      <c r="E6" s="400"/>
      <c r="F6" s="400"/>
      <c r="G6" s="400"/>
      <c r="H6" s="400"/>
      <c r="I6" s="400"/>
      <c r="J6" s="400"/>
      <c r="K6" s="400"/>
      <c r="L6" s="400"/>
      <c r="M6" s="400"/>
      <c r="N6" s="400"/>
      <c r="O6" s="400"/>
    </row>
    <row r="7" spans="1:16">
      <c r="A7" s="408" t="s">
        <v>511</v>
      </c>
      <c r="B7" s="400"/>
      <c r="C7" s="400"/>
      <c r="D7" s="400"/>
      <c r="E7" s="400"/>
      <c r="F7" s="400"/>
      <c r="G7" s="400"/>
      <c r="H7" s="400"/>
      <c r="I7" s="400"/>
      <c r="J7" s="400"/>
      <c r="K7" s="400"/>
      <c r="L7" s="400"/>
      <c r="M7" s="400"/>
      <c r="N7" s="400"/>
      <c r="O7" s="400"/>
    </row>
    <row r="8" spans="1:16">
      <c r="A8" s="408"/>
      <c r="B8" s="400"/>
      <c r="C8" s="400"/>
      <c r="D8" s="400"/>
      <c r="E8" s="400"/>
      <c r="F8" s="400"/>
      <c r="G8" s="400"/>
      <c r="H8" s="400"/>
      <c r="I8" s="400"/>
      <c r="J8" s="400"/>
      <c r="K8" s="400"/>
      <c r="L8" s="400"/>
      <c r="M8" s="400"/>
      <c r="N8" s="400"/>
      <c r="O8" s="400"/>
    </row>
    <row r="9" spans="1:16">
      <c r="A9" s="508" t="s">
        <v>629</v>
      </c>
      <c r="B9" s="400"/>
      <c r="C9" s="400"/>
      <c r="D9" s="400"/>
      <c r="E9" s="400"/>
      <c r="F9" s="400"/>
      <c r="G9" s="400"/>
      <c r="H9" s="400"/>
      <c r="I9" s="400"/>
      <c r="J9" s="400"/>
      <c r="K9" s="400"/>
      <c r="L9" s="400"/>
      <c r="M9" s="400"/>
      <c r="N9" s="400"/>
      <c r="O9" s="400"/>
    </row>
    <row r="10" spans="1:16">
      <c r="A10" s="408"/>
      <c r="B10" s="400"/>
      <c r="C10" s="400"/>
      <c r="D10" s="400"/>
      <c r="E10" s="400"/>
      <c r="F10" s="400"/>
      <c r="G10" s="400"/>
      <c r="H10" s="400"/>
      <c r="I10" s="400"/>
      <c r="J10" s="400"/>
      <c r="K10" s="400"/>
      <c r="L10" s="400"/>
      <c r="M10" s="400"/>
      <c r="N10" s="400"/>
      <c r="O10" s="400"/>
    </row>
    <row r="11" spans="1:16">
      <c r="A11" s="968" t="s">
        <v>213</v>
      </c>
      <c r="B11" s="968"/>
      <c r="C11" s="968"/>
      <c r="D11" s="968"/>
      <c r="E11" s="968"/>
      <c r="F11" s="968"/>
      <c r="G11" s="968"/>
      <c r="H11" s="968"/>
      <c r="I11" s="968"/>
      <c r="J11" s="968"/>
      <c r="K11" s="968"/>
      <c r="L11" s="968"/>
      <c r="M11" s="968"/>
      <c r="N11" s="968"/>
      <c r="O11" s="968"/>
      <c r="P11" s="968"/>
    </row>
    <row r="12" spans="1:16">
      <c r="A12" s="968" t="s">
        <v>214</v>
      </c>
      <c r="B12" s="968"/>
      <c r="C12" s="968"/>
      <c r="D12" s="968"/>
      <c r="E12" s="968"/>
      <c r="F12" s="968"/>
      <c r="G12" s="968"/>
      <c r="H12" s="968"/>
      <c r="I12" s="968"/>
      <c r="J12" s="968"/>
      <c r="K12" s="968"/>
      <c r="L12" s="968"/>
      <c r="M12" s="968"/>
      <c r="N12" s="968"/>
      <c r="O12" s="968"/>
      <c r="P12" s="968"/>
    </row>
    <row r="13" spans="1:16" ht="25.5" customHeight="1">
      <c r="A13" s="966" t="s">
        <v>367</v>
      </c>
      <c r="B13" s="966"/>
      <c r="C13" s="966"/>
      <c r="D13" s="966"/>
      <c r="E13" s="966"/>
      <c r="F13" s="966"/>
      <c r="G13" s="966"/>
      <c r="H13" s="966"/>
      <c r="I13" s="966"/>
      <c r="J13" s="966"/>
      <c r="K13" s="966"/>
      <c r="L13" s="966"/>
      <c r="M13" s="966"/>
      <c r="N13" s="966"/>
      <c r="O13" s="966"/>
      <c r="P13" s="966"/>
    </row>
    <row r="14" spans="1:16" ht="39" customHeight="1">
      <c r="A14" s="966" t="s">
        <v>215</v>
      </c>
      <c r="B14" s="966"/>
      <c r="C14" s="966"/>
      <c r="D14" s="966"/>
      <c r="E14" s="966"/>
      <c r="F14" s="966"/>
      <c r="G14" s="966"/>
      <c r="H14" s="966"/>
      <c r="I14" s="966"/>
      <c r="J14" s="966"/>
      <c r="K14" s="966"/>
      <c r="L14" s="966"/>
      <c r="M14" s="966"/>
      <c r="N14" s="966"/>
      <c r="O14" s="966"/>
      <c r="P14" s="966"/>
    </row>
    <row r="15" spans="1:16" ht="25.5" customHeight="1">
      <c r="A15" s="967" t="s">
        <v>503</v>
      </c>
      <c r="B15" s="966"/>
      <c r="C15" s="966"/>
      <c r="D15" s="966"/>
      <c r="E15" s="966"/>
      <c r="F15" s="966"/>
      <c r="G15" s="966"/>
      <c r="H15" s="966"/>
      <c r="I15" s="966"/>
      <c r="J15" s="966"/>
      <c r="K15" s="966"/>
      <c r="L15" s="966"/>
      <c r="M15" s="966"/>
      <c r="N15" s="966"/>
      <c r="O15" s="966"/>
      <c r="P15" s="966"/>
    </row>
    <row r="16" spans="1:16">
      <c r="A16" s="452" t="s">
        <v>467</v>
      </c>
      <c r="B16" s="231"/>
      <c r="C16" s="231"/>
      <c r="D16" s="231"/>
      <c r="E16" s="231"/>
      <c r="F16" s="231"/>
      <c r="G16" s="231"/>
      <c r="H16" s="231"/>
      <c r="I16" s="231"/>
      <c r="J16" s="231"/>
      <c r="K16" s="231"/>
      <c r="L16" s="231"/>
      <c r="M16" s="231"/>
      <c r="N16" s="231"/>
      <c r="O16" s="231"/>
      <c r="P16" s="231"/>
    </row>
    <row r="17" spans="1:16">
      <c r="A17" s="7"/>
      <c r="B17" s="231"/>
      <c r="C17" s="231"/>
      <c r="D17" s="231"/>
      <c r="E17" s="231"/>
      <c r="F17" s="231"/>
      <c r="G17" s="231"/>
      <c r="H17" s="231"/>
      <c r="I17" s="231"/>
      <c r="J17" s="231"/>
      <c r="K17" s="231"/>
      <c r="L17" s="231"/>
      <c r="M17" s="231"/>
      <c r="N17" s="231"/>
      <c r="O17" s="231"/>
      <c r="P17" s="231"/>
    </row>
    <row r="18" spans="1:16">
      <c r="A18" s="5" t="s">
        <v>304</v>
      </c>
    </row>
    <row r="19" spans="1:16">
      <c r="A19" s="5" t="s">
        <v>305</v>
      </c>
    </row>
    <row r="20" spans="1:16" ht="13.5" thickBot="1">
      <c r="A20" s="5"/>
    </row>
    <row r="21" spans="1:16" ht="13.5" thickBot="1">
      <c r="B21" s="963" t="s">
        <v>531</v>
      </c>
      <c r="C21" s="964"/>
      <c r="D21" s="964"/>
      <c r="E21" s="964"/>
      <c r="F21" s="964"/>
      <c r="G21" s="964"/>
      <c r="H21" s="964"/>
      <c r="I21" s="965"/>
    </row>
    <row r="23" spans="1:16" s="5" customFormat="1">
      <c r="A23" s="119" t="s">
        <v>211</v>
      </c>
      <c r="B23" s="119"/>
      <c r="C23" s="119"/>
      <c r="D23" s="119"/>
      <c r="E23" s="119"/>
      <c r="F23" s="119"/>
      <c r="G23" s="119"/>
      <c r="H23" s="119"/>
      <c r="I23" s="119"/>
      <c r="J23" s="119"/>
      <c r="K23" s="119"/>
      <c r="L23" s="119"/>
      <c r="M23" s="119"/>
      <c r="N23" s="119"/>
    </row>
    <row r="24" spans="1:16">
      <c r="A24" s="544" t="s">
        <v>271</v>
      </c>
      <c r="B24" s="178" t="s">
        <v>658</v>
      </c>
      <c r="C24" s="178"/>
      <c r="D24" s="53"/>
      <c r="E24" s="53"/>
      <c r="F24" s="53"/>
      <c r="G24" s="53"/>
      <c r="H24" s="53"/>
      <c r="I24" s="53"/>
      <c r="J24" s="53"/>
      <c r="K24" s="53"/>
      <c r="L24" s="53"/>
      <c r="M24" s="53"/>
      <c r="N24" s="53"/>
    </row>
    <row r="25" spans="1:16">
      <c r="A25" s="666"/>
      <c r="B25" s="585" t="s">
        <v>661</v>
      </c>
      <c r="C25" s="90"/>
      <c r="D25" s="90"/>
      <c r="E25" s="90"/>
      <c r="F25" s="53"/>
      <c r="G25" s="53"/>
      <c r="H25" s="53"/>
      <c r="I25" s="53"/>
      <c r="J25" s="53"/>
      <c r="K25" s="53"/>
      <c r="L25" s="53"/>
      <c r="M25" s="53"/>
      <c r="N25" s="53"/>
    </row>
    <row r="26" spans="1:16">
      <c r="A26" s="666"/>
      <c r="B26" s="585" t="s">
        <v>662</v>
      </c>
      <c r="C26" s="93"/>
      <c r="D26" s="69"/>
      <c r="E26" s="69"/>
      <c r="F26" s="97"/>
      <c r="G26" s="97"/>
      <c r="H26" s="97"/>
      <c r="I26" s="97"/>
      <c r="J26" s="97"/>
      <c r="K26" s="97"/>
      <c r="L26" s="97"/>
      <c r="M26" s="53"/>
      <c r="N26" s="53"/>
    </row>
    <row r="27" spans="1:16">
      <c r="A27" s="550"/>
      <c r="B27" s="585" t="s">
        <v>663</v>
      </c>
      <c r="C27" s="93"/>
      <c r="D27" s="69"/>
      <c r="E27" s="69"/>
      <c r="F27" s="97"/>
      <c r="G27" s="97"/>
      <c r="H27" s="97"/>
      <c r="I27" s="97"/>
      <c r="J27" s="97"/>
      <c r="K27" s="97"/>
      <c r="L27" s="97"/>
      <c r="M27" s="53"/>
      <c r="N27" s="53"/>
    </row>
    <row r="28" spans="1:16">
      <c r="A28" s="550"/>
      <c r="B28" s="585" t="s">
        <v>678</v>
      </c>
      <c r="C28" s="93"/>
      <c r="D28" s="69"/>
      <c r="E28" s="69"/>
      <c r="F28" s="97"/>
      <c r="G28" s="97"/>
      <c r="H28" s="97"/>
      <c r="I28" s="97"/>
      <c r="J28" s="97"/>
      <c r="K28" s="97"/>
      <c r="L28" s="97"/>
      <c r="M28" s="53"/>
      <c r="N28" s="53"/>
    </row>
    <row r="29" spans="1:16">
      <c r="A29" s="549"/>
      <c r="B29" s="585" t="s">
        <v>683</v>
      </c>
      <c r="C29" s="93"/>
      <c r="D29" s="69"/>
      <c r="E29" s="69"/>
      <c r="F29" s="97"/>
      <c r="G29" s="97"/>
      <c r="H29" s="97"/>
      <c r="I29" s="97"/>
      <c r="J29" s="97"/>
      <c r="K29" s="97"/>
      <c r="L29" s="97"/>
      <c r="M29" s="53"/>
      <c r="N29" s="53"/>
    </row>
    <row r="30" spans="1:16">
      <c r="A30" s="90"/>
      <c r="B30" s="585" t="s">
        <v>679</v>
      </c>
      <c r="C30" s="93"/>
      <c r="D30" s="69"/>
      <c r="E30" s="69"/>
      <c r="F30" s="97"/>
      <c r="G30" s="97"/>
      <c r="H30" s="97"/>
      <c r="I30" s="97"/>
      <c r="J30" s="97"/>
      <c r="K30" s="97"/>
      <c r="L30" s="97"/>
      <c r="M30" s="53"/>
      <c r="N30" s="53"/>
    </row>
    <row r="31" spans="1:16">
      <c r="A31" s="90"/>
      <c r="B31" s="668" t="s">
        <v>759</v>
      </c>
      <c r="C31" s="93"/>
      <c r="D31" s="90"/>
      <c r="E31" s="90"/>
      <c r="F31" s="53"/>
      <c r="G31" s="53"/>
      <c r="H31" s="53"/>
      <c r="I31" s="53"/>
      <c r="J31" s="53"/>
      <c r="K31" s="53"/>
      <c r="L31" s="53"/>
      <c r="M31" s="53"/>
      <c r="N31" s="53"/>
    </row>
    <row r="32" spans="1:16">
      <c r="A32" s="90"/>
      <c r="B32" s="585" t="s">
        <v>707</v>
      </c>
      <c r="C32" s="93"/>
      <c r="D32" s="90"/>
      <c r="E32" s="90"/>
      <c r="F32" s="53"/>
      <c r="G32" s="53"/>
      <c r="H32" s="53"/>
      <c r="I32" s="53"/>
      <c r="J32" s="53"/>
      <c r="K32" s="53"/>
      <c r="L32" s="53"/>
      <c r="M32" s="53"/>
      <c r="N32" s="53"/>
    </row>
    <row r="33" spans="1:14">
      <c r="A33" s="90"/>
      <c r="B33" s="668" t="s">
        <v>758</v>
      </c>
      <c r="C33" s="93"/>
      <c r="D33" s="90"/>
      <c r="E33" s="90"/>
      <c r="F33" s="53"/>
      <c r="G33" s="53"/>
      <c r="H33" s="53"/>
      <c r="I33" s="53"/>
      <c r="J33" s="53"/>
      <c r="K33" s="53"/>
      <c r="L33" s="53"/>
      <c r="M33" s="53"/>
      <c r="N33" s="53"/>
    </row>
    <row r="34" spans="1:14">
      <c r="A34" s="549"/>
      <c r="B34" s="668" t="s">
        <v>726</v>
      </c>
      <c r="C34" s="93"/>
      <c r="D34" s="90"/>
      <c r="E34" s="90"/>
      <c r="F34" s="53"/>
      <c r="G34" s="53"/>
      <c r="H34" s="53"/>
      <c r="I34" s="53"/>
      <c r="J34" s="53"/>
      <c r="K34" s="53"/>
      <c r="L34" s="53"/>
      <c r="M34" s="53"/>
      <c r="N34" s="53"/>
    </row>
    <row r="35" spans="1:14">
      <c r="A35" s="90"/>
      <c r="B35" s="668" t="s">
        <v>760</v>
      </c>
      <c r="C35" s="93"/>
      <c r="D35" s="90"/>
      <c r="E35" s="90"/>
      <c r="F35" s="53"/>
      <c r="G35" s="53"/>
      <c r="H35" s="53"/>
      <c r="I35" s="53"/>
      <c r="J35" s="53"/>
      <c r="K35" s="53"/>
      <c r="L35" s="53"/>
      <c r="M35" s="53"/>
      <c r="N35" s="53"/>
    </row>
    <row r="36" spans="1:14">
      <c r="A36" s="89"/>
      <c r="B36" s="668" t="s">
        <v>764</v>
      </c>
      <c r="C36" s="89"/>
      <c r="D36" s="89"/>
      <c r="E36" s="89"/>
    </row>
    <row r="37" spans="1:14">
      <c r="A37" s="89"/>
      <c r="B37" s="668" t="s">
        <v>790</v>
      </c>
      <c r="C37" s="89"/>
      <c r="D37" s="89"/>
      <c r="E37" s="89"/>
    </row>
    <row r="38" spans="1:14">
      <c r="A38" s="89"/>
      <c r="B38" s="668" t="s">
        <v>765</v>
      </c>
      <c r="C38" s="89"/>
      <c r="D38" s="89"/>
      <c r="E38" s="89"/>
    </row>
    <row r="39" spans="1:14">
      <c r="B39" s="668" t="s">
        <v>781</v>
      </c>
    </row>
    <row r="40" spans="1:14">
      <c r="B40" s="668" t="s">
        <v>794</v>
      </c>
    </row>
    <row r="41" spans="1:14">
      <c r="B41" s="668" t="s">
        <v>787</v>
      </c>
    </row>
    <row r="42" spans="1:14">
      <c r="B42" s="668" t="s">
        <v>780</v>
      </c>
    </row>
    <row r="43" spans="1:14">
      <c r="A43" s="924" t="s">
        <v>799</v>
      </c>
      <c r="B43" s="934" t="s">
        <v>831</v>
      </c>
    </row>
    <row r="44" spans="1:14">
      <c r="B44" s="925" t="s">
        <v>800</v>
      </c>
    </row>
    <row r="45" spans="1:14">
      <c r="B45" s="931" t="s">
        <v>825</v>
      </c>
    </row>
    <row r="46" spans="1:14">
      <c r="B46" s="931" t="s">
        <v>826</v>
      </c>
    </row>
    <row r="47" spans="1:14">
      <c r="A47" s="950"/>
      <c r="B47" s="668" t="s">
        <v>832</v>
      </c>
    </row>
    <row r="48" spans="1:14">
      <c r="B48" s="931" t="s">
        <v>833</v>
      </c>
    </row>
    <row r="49" spans="1:3">
      <c r="A49" s="950" t="s">
        <v>834</v>
      </c>
      <c r="B49" s="1418" t="s">
        <v>835</v>
      </c>
      <c r="C49" s="1419"/>
    </row>
    <row r="50" spans="1:3">
      <c r="A50" s="1419"/>
      <c r="B50" s="1420" t="s">
        <v>836</v>
      </c>
      <c r="C50" s="1419"/>
    </row>
    <row r="51" spans="1:3">
      <c r="A51" s="1419"/>
      <c r="B51" s="1420" t="s">
        <v>837</v>
      </c>
      <c r="C51" s="1419"/>
    </row>
    <row r="52" spans="1:3">
      <c r="A52" s="1419"/>
      <c r="B52" s="1420" t="s">
        <v>838</v>
      </c>
      <c r="C52" s="1419"/>
    </row>
    <row r="53" spans="1:3">
      <c r="A53" s="1419"/>
      <c r="B53" s="1420" t="s">
        <v>842</v>
      </c>
      <c r="C53" s="1419"/>
    </row>
    <row r="54" spans="1:3">
      <c r="A54" s="1419"/>
      <c r="B54" s="1420" t="s">
        <v>839</v>
      </c>
      <c r="C54" s="1419"/>
    </row>
    <row r="55" spans="1:3">
      <c r="A55" s="1419"/>
      <c r="B55" s="1420" t="s">
        <v>841</v>
      </c>
      <c r="C55" s="1419"/>
    </row>
    <row r="56" spans="1:3">
      <c r="A56" s="1421" t="s">
        <v>843</v>
      </c>
      <c r="B56" s="1420" t="s">
        <v>844</v>
      </c>
      <c r="C56" s="1419"/>
    </row>
    <row r="57" spans="1:3">
      <c r="A57" s="1419"/>
      <c r="B57" s="1419"/>
      <c r="C57" s="1419"/>
    </row>
    <row r="58" spans="1:3">
      <c r="B58" s="668" t="s">
        <v>782</v>
      </c>
    </row>
  </sheetData>
  <sheetProtection algorithmName="SHA-512" hashValue="1x8TxWtWeN/2Evg4OzIBHqo5XSWZuAqs/Rpry9bO4gIyonfmw12uUsQcqYLd8inROinZMXFHM1wwJBIxFIqPUw==" saltValue="Gj8g9Lmm7x0YjlNla7Qz8g==" spinCount="100000" sheet="1" scenarios="1"/>
  <mergeCells count="8">
    <mergeCell ref="A1:E1"/>
    <mergeCell ref="B21:I21"/>
    <mergeCell ref="A14:P14"/>
    <mergeCell ref="A15:P15"/>
    <mergeCell ref="A3:O3"/>
    <mergeCell ref="A11:P11"/>
    <mergeCell ref="A12:P12"/>
    <mergeCell ref="A13:P13"/>
  </mergeCells>
  <phoneticPr fontId="2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CCFFFF"/>
  </sheetPr>
  <dimension ref="B1:M30"/>
  <sheetViews>
    <sheetView showGridLines="0" workbookViewId="0">
      <selection activeCell="B1" sqref="B1"/>
    </sheetView>
  </sheetViews>
  <sheetFormatPr defaultColWidth="11.42578125" defaultRowHeight="12.75"/>
  <cols>
    <col min="1" max="1" width="5.140625" style="53" customWidth="1"/>
    <col min="2" max="2" width="46.140625" style="53" customWidth="1"/>
    <col min="3" max="3" width="11.42578125" style="53" customWidth="1"/>
    <col min="4" max="4" width="11.7109375" style="53" customWidth="1"/>
    <col min="5" max="5" width="5.85546875" style="53" customWidth="1"/>
    <col min="6" max="6" width="8.7109375" style="53" customWidth="1"/>
    <col min="7" max="7" width="11.42578125" style="53" customWidth="1"/>
    <col min="8" max="8" width="12.42578125" style="53" bestFit="1" customWidth="1"/>
    <col min="9" max="16384" width="11.42578125" style="53"/>
  </cols>
  <sheetData>
    <row r="1" spans="2:9" ht="15.75">
      <c r="B1" s="52" t="s">
        <v>156</v>
      </c>
    </row>
    <row r="3" spans="2:9">
      <c r="B3" s="54" t="s">
        <v>28</v>
      </c>
      <c r="C3" s="54" t="s">
        <v>11</v>
      </c>
      <c r="D3" s="54" t="s">
        <v>12</v>
      </c>
    </row>
    <row r="4" spans="2:9">
      <c r="B4" s="55" t="s">
        <v>40</v>
      </c>
      <c r="C4" s="41" t="s">
        <v>17</v>
      </c>
      <c r="D4" s="41" t="s">
        <v>17</v>
      </c>
    </row>
    <row r="5" spans="2:9">
      <c r="B5" s="55" t="s">
        <v>53</v>
      </c>
      <c r="C5" s="42" t="s">
        <v>54</v>
      </c>
      <c r="D5" s="22" t="s">
        <v>54</v>
      </c>
    </row>
    <row r="6" spans="2:9">
      <c r="B6" s="56" t="s">
        <v>29</v>
      </c>
      <c r="C6" s="43" t="str">
        <f>HLOOKUP(C4,MaterialData!$C$3:$O$4,2,FALSE)</f>
        <v>Steel</v>
      </c>
      <c r="D6" s="43" t="str">
        <f>HLOOKUP(D4,MaterialData!$C$3:$O$4,2,FALSE)</f>
        <v>Steel</v>
      </c>
    </row>
    <row r="7" spans="2:9">
      <c r="B7" s="56" t="s">
        <v>30</v>
      </c>
      <c r="C7" s="43">
        <f>INDEX(Innertable,MATCH($B7,MaterialData!$B$6:$B$11,0),MATCH(C$6,MaterialData!$C$4:$O$4,0))</f>
        <v>200000000000</v>
      </c>
      <c r="D7" s="43">
        <f>INDEX(Innertable,MATCH($B7,MaterialData!$B$6:$B$11,0),MATCH(D$6,MaterialData!$C$4:$O$4,0))</f>
        <v>200000000000</v>
      </c>
      <c r="I7" s="57"/>
    </row>
    <row r="8" spans="2:9">
      <c r="B8" s="56" t="s">
        <v>20</v>
      </c>
      <c r="C8" s="43">
        <f>INDEX(Innertable,MATCH($B8,MaterialData!$B$6:$B$11,0),MATCH(C$6,MaterialData!$C$4:$O$4,0))</f>
        <v>305000000</v>
      </c>
      <c r="D8" s="43">
        <f>INDEX(Innertable,MATCH($B8,MaterialData!$B$6:$B$11,0),MATCH(D$6,MaterialData!$C$4:$O$4,0))</f>
        <v>305000000</v>
      </c>
      <c r="I8" s="57"/>
    </row>
    <row r="9" spans="2:9">
      <c r="B9" s="56" t="s">
        <v>21</v>
      </c>
      <c r="C9" s="43">
        <f>INDEX(Innertable,MATCH($B9,MaterialData!$B$6:$B$11,0),MATCH(C$6,MaterialData!$C$4:$O$4,0))</f>
        <v>365000000</v>
      </c>
      <c r="D9" s="43">
        <f>INDEX(Innertable,MATCH($B9,MaterialData!$B$6:$B$11,0),MATCH(D$6,MaterialData!$C$4:$O$4,0))</f>
        <v>365000000</v>
      </c>
      <c r="I9" s="57"/>
    </row>
    <row r="10" spans="2:9">
      <c r="B10" s="56" t="s">
        <v>19</v>
      </c>
      <c r="C10" s="43">
        <f>INDEX(Innertable,MATCH($B10,MaterialData!$B$6:$B$11,0),MATCH(C$6,MaterialData!$C$4:$O$4,0))</f>
        <v>180000000</v>
      </c>
      <c r="D10" s="43">
        <f>INDEX(Innertable,MATCH($B10,MaterialData!$B$6:$B$11,0),MATCH(D$6,MaterialData!$C$4:$O$4,0))</f>
        <v>180000000</v>
      </c>
      <c r="I10" s="57"/>
    </row>
    <row r="11" spans="2:9">
      <c r="B11" s="56" t="s">
        <v>18</v>
      </c>
      <c r="C11" s="43">
        <f>INDEX(Innertable,MATCH($B11,MaterialData!$B$6:$B$11,0),MATCH(C$6,MaterialData!$C$4:$O$4,0))</f>
        <v>300000000</v>
      </c>
      <c r="D11" s="43">
        <f>INDEX(Innertable,MATCH($B11,MaterialData!$B$6:$B$11,0),MATCH(D$6,MaterialData!$C$4:$O$4,0))</f>
        <v>300000000</v>
      </c>
      <c r="I11" s="57"/>
    </row>
    <row r="12" spans="2:9">
      <c r="I12" s="57"/>
    </row>
    <row r="13" spans="2:9">
      <c r="B13" s="56" t="s">
        <v>171</v>
      </c>
      <c r="C13" s="454">
        <v>25.4</v>
      </c>
      <c r="D13" s="455">
        <v>25.4</v>
      </c>
      <c r="I13" s="57"/>
    </row>
    <row r="14" spans="2:9">
      <c r="B14" s="56" t="s">
        <v>172</v>
      </c>
      <c r="C14" s="41">
        <v>1.6</v>
      </c>
      <c r="D14" s="22">
        <v>1.6</v>
      </c>
      <c r="I14" s="57"/>
    </row>
    <row r="15" spans="2:9">
      <c r="I15" s="57"/>
    </row>
    <row r="16" spans="2:9">
      <c r="B16" s="56"/>
      <c r="C16" s="54" t="s">
        <v>11</v>
      </c>
      <c r="D16" s="54" t="s">
        <v>12</v>
      </c>
      <c r="I16" s="57"/>
    </row>
    <row r="17" spans="2:13">
      <c r="B17" s="56" t="s">
        <v>14</v>
      </c>
      <c r="C17" s="41">
        <f>C13/1000</f>
        <v>2.5399999999999999E-2</v>
      </c>
      <c r="D17" s="41">
        <f>D13/1000</f>
        <v>2.5399999999999999E-2</v>
      </c>
      <c r="I17" s="57"/>
    </row>
    <row r="18" spans="2:13">
      <c r="B18" s="56" t="s">
        <v>164</v>
      </c>
      <c r="C18" s="41">
        <f>C14/1000</f>
        <v>1.6000000000000001E-3</v>
      </c>
      <c r="D18" s="41">
        <f>D14/1000</f>
        <v>1.6000000000000001E-3</v>
      </c>
      <c r="I18" s="57"/>
      <c r="M18" s="58"/>
    </row>
    <row r="19" spans="2:13">
      <c r="B19" s="56" t="s">
        <v>13</v>
      </c>
      <c r="C19" s="43">
        <f>IF(C5="Round",((C17)^4-((C17-2*C18))^4)*3.142/64,IF(C5="Square",((C17)^4-((C17-2*C18))^4)/12,""))</f>
        <v>8.5099184800000022E-9</v>
      </c>
      <c r="D19" s="43">
        <f>IF(D5="Round",((D17)^4-((D17-2*D18))^4)*3.142/64,IF(D5="Square",((D17)^4-((D17-2*D18))^4)/12,""))</f>
        <v>8.5099184800000022E-9</v>
      </c>
      <c r="I19" s="57"/>
      <c r="L19" s="57"/>
      <c r="M19" s="58"/>
    </row>
    <row r="20" spans="2:13">
      <c r="B20" s="56" t="s">
        <v>10</v>
      </c>
      <c r="C20" s="43">
        <f>C7*C19</f>
        <v>1701.9836960000005</v>
      </c>
      <c r="D20" s="43">
        <f>D7*D19</f>
        <v>1701.9836960000005</v>
      </c>
      <c r="E20" s="59">
        <f t="shared" ref="E20:E28" si="0">100*D20/C20</f>
        <v>100</v>
      </c>
    </row>
    <row r="21" spans="2:13">
      <c r="B21" s="56" t="s">
        <v>165</v>
      </c>
      <c r="C21" s="44">
        <f>IF(C5="Round",(C13^2-(C13-2*C14)^2)*PI()/4,IF(C5="Square",C13^2-(C13-2*C14)^2,""))</f>
        <v>119.63184824869931</v>
      </c>
      <c r="D21" s="44">
        <f>IF(D5="Round",(D13^2-(D13-2*D14)^2)*PI()/4,IF(D5="Square",D13^2-(D13-2*D14)^2,""))</f>
        <v>119.63184824869931</v>
      </c>
      <c r="E21" s="59">
        <f t="shared" si="0"/>
        <v>100</v>
      </c>
      <c r="L21" s="57"/>
    </row>
    <row r="22" spans="2:13">
      <c r="B22" s="56" t="s">
        <v>166</v>
      </c>
      <c r="C22" s="43">
        <f t="shared" ref="C22:D24" si="1">C$21*C8/1000000</f>
        <v>36487.713715853293</v>
      </c>
      <c r="D22" s="43">
        <f t="shared" si="1"/>
        <v>36487.713715853293</v>
      </c>
      <c r="E22" s="59">
        <f t="shared" si="0"/>
        <v>100</v>
      </c>
    </row>
    <row r="23" spans="2:13">
      <c r="B23" s="56" t="s">
        <v>15</v>
      </c>
      <c r="C23" s="43">
        <f t="shared" si="1"/>
        <v>43665.624610775245</v>
      </c>
      <c r="D23" s="43">
        <f t="shared" si="1"/>
        <v>43665.624610775245</v>
      </c>
      <c r="E23" s="59">
        <f t="shared" si="0"/>
        <v>100</v>
      </c>
      <c r="L23" s="57"/>
    </row>
    <row r="24" spans="2:13">
      <c r="B24" s="56" t="s">
        <v>167</v>
      </c>
      <c r="C24" s="43">
        <f t="shared" si="1"/>
        <v>21533.732684765877</v>
      </c>
      <c r="D24" s="43">
        <f t="shared" si="1"/>
        <v>21533.732684765877</v>
      </c>
      <c r="E24" s="59">
        <f t="shared" si="0"/>
        <v>100</v>
      </c>
      <c r="L24" s="57"/>
    </row>
    <row r="25" spans="2:13">
      <c r="B25" s="56" t="s">
        <v>16</v>
      </c>
      <c r="C25" s="43">
        <f>C$21*C11/1000000</f>
        <v>35889.554474609795</v>
      </c>
      <c r="D25" s="43">
        <f>D$21*D11/1000000</f>
        <v>35889.554474609795</v>
      </c>
      <c r="E25" s="59">
        <f t="shared" si="0"/>
        <v>100</v>
      </c>
      <c r="L25" s="57"/>
    </row>
    <row r="26" spans="2:13">
      <c r="B26" s="56" t="s">
        <v>168</v>
      </c>
      <c r="C26" s="43">
        <f>4*C9*C19/(0.5*C17*1)</f>
        <v>978.30558903937037</v>
      </c>
      <c r="D26" s="43">
        <f>4*D9*D19/(0.5*D17*1)</f>
        <v>978.30558903937037</v>
      </c>
      <c r="E26" s="59">
        <f t="shared" si="0"/>
        <v>100</v>
      </c>
    </row>
    <row r="27" spans="2:13">
      <c r="B27" s="56" t="s">
        <v>169</v>
      </c>
      <c r="C27" s="43">
        <f>C26*1^3/(48*C7*C19)</f>
        <v>1.1975065616797899E-2</v>
      </c>
      <c r="D27" s="43">
        <f>C26*1^3/(48*D7*D19)</f>
        <v>1.1975065616797899E-2</v>
      </c>
      <c r="E27" s="59">
        <f t="shared" si="0"/>
        <v>100</v>
      </c>
    </row>
    <row r="28" spans="2:13">
      <c r="B28" s="56" t="s">
        <v>170</v>
      </c>
      <c r="C28" s="43">
        <f>0.5*C26*(C26*1^3/(48*C7*C19))</f>
        <v>5.8576368110132897</v>
      </c>
      <c r="D28" s="43">
        <f>0.5*D26*(D26*1^3/(48*D7*D19))</f>
        <v>5.8576368110132897</v>
      </c>
      <c r="E28" s="59">
        <f t="shared" si="0"/>
        <v>100</v>
      </c>
    </row>
    <row r="30" spans="2:13">
      <c r="B30" s="264" t="s">
        <v>485</v>
      </c>
    </row>
  </sheetData>
  <sheetProtection algorithmName="SHA-512" hashValue="6exqMf12Q1XVDML41Qr1KH30GqN7Cu3R3HkP9xjFV9ZMniH15AA6z2CPuFbH2pynhI0dveL/2Xs2mGNrTOnV7w==" saltValue="UmtglaujChNK1TQmSO3tFg==" spinCount="100000" sheet="1" scenarios="1"/>
  <phoneticPr fontId="2" type="noConversion"/>
  <conditionalFormatting sqref="E28 E20:E26">
    <cfRule type="cellIs" dxfId="341" priority="2" stopIfTrue="1" operator="greaterThanOrEqual">
      <formula>100</formula>
    </cfRule>
    <cfRule type="cellIs" dxfId="340" priority="3" stopIfTrue="1" operator="lessThan">
      <formula>100</formula>
    </cfRule>
  </conditionalFormatting>
  <conditionalFormatting sqref="E27">
    <cfRule type="cellIs" dxfId="339" priority="4" stopIfTrue="1" operator="greaterThanOrEqual">
      <formula>100.01</formula>
    </cfRule>
    <cfRule type="cellIs" dxfId="338" priority="5" stopIfTrue="1" operator="lessThan">
      <formula>100.01</formula>
    </cfRule>
  </conditionalFormatting>
  <conditionalFormatting sqref="D14">
    <cfRule type="cellIs" dxfId="337" priority="1" stopIfTrue="1" operator="lessThan">
      <formula>1.2</formula>
    </cfRule>
  </conditionalFormatting>
  <dataValidations count="3">
    <dataValidation type="list" allowBlank="1" showInputMessage="1" showErrorMessage="1" promptTitle="Select Material" sqref="C12:D12 C4:D4" xr:uid="{00000000-0002-0000-0900-000000000000}">
      <formula1>Materials</formula1>
    </dataValidation>
    <dataValidation allowBlank="1" showInputMessage="1" showErrorMessage="1" promptTitle="Select Material" sqref="C5" xr:uid="{00000000-0002-0000-0900-000001000000}"/>
    <dataValidation type="list" allowBlank="1" showInputMessage="1" showErrorMessage="1" promptTitle="Select Material" sqref="D5" xr:uid="{00000000-0002-0000-0900-000002000000}">
      <formula1>Tube_Type</formula1>
    </dataValidation>
  </dataValidations>
  <hyperlinks>
    <hyperlink ref="B30" location="'Cover Sheet'!A1" display="BACK to COVER SHEET" xr:uid="{00000000-0004-0000-0900-000000000000}"/>
  </hyperlinks>
  <pageMargins left="0.75" right="0.75" top="1" bottom="1" header="0.5" footer="0.5"/>
  <pageSetup paperSize="9"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CCFF99"/>
    <pageSetUpPr fitToPage="1"/>
  </sheetPr>
  <dimension ref="B1:P189"/>
  <sheetViews>
    <sheetView showGridLines="0" view="pageBreakPreview" zoomScaleNormal="100" zoomScaleSheetLayoutView="100" workbookViewId="0">
      <selection activeCell="T43" sqref="T43"/>
    </sheetView>
  </sheetViews>
  <sheetFormatPr defaultColWidth="11.42578125" defaultRowHeight="12.75"/>
  <cols>
    <col min="1" max="1" width="3.42578125" style="53" customWidth="1"/>
    <col min="2" max="2" width="45.5703125" style="53" customWidth="1"/>
    <col min="3" max="3" width="11.42578125" style="53" customWidth="1"/>
    <col min="4" max="4" width="3.5703125" style="97" customWidth="1"/>
    <col min="5" max="5" width="11.7109375" style="53" customWidth="1"/>
    <col min="6" max="6" width="15.28515625" style="53" customWidth="1"/>
    <col min="7" max="7" width="11.7109375" style="53" customWidth="1"/>
    <col min="8" max="8" width="6.7109375" style="53" customWidth="1"/>
    <col min="9" max="9" width="11.140625" style="53" customWidth="1"/>
    <col min="10" max="12" width="11.42578125" style="53" customWidth="1"/>
    <col min="13" max="13" width="3.28515625" style="53" customWidth="1"/>
    <col min="14" max="16384" width="11.42578125" style="53"/>
  </cols>
  <sheetData>
    <row r="1" spans="2:12" ht="15.75">
      <c r="B1" s="52" t="s">
        <v>51</v>
      </c>
    </row>
    <row r="2" spans="2:12">
      <c r="C2" s="1116" t="s">
        <v>37</v>
      </c>
      <c r="D2" s="1116"/>
      <c r="E2" s="1116"/>
      <c r="F2" s="1117" t="s">
        <v>38</v>
      </c>
      <c r="G2" s="1118"/>
    </row>
    <row r="4" spans="2:12">
      <c r="B4" s="54" t="s">
        <v>28</v>
      </c>
      <c r="C4" s="54" t="s">
        <v>11</v>
      </c>
      <c r="D4" s="98"/>
      <c r="E4" s="54" t="s">
        <v>12</v>
      </c>
      <c r="F4" s="54" t="s">
        <v>31</v>
      </c>
      <c r="G4" s="54" t="s">
        <v>32</v>
      </c>
      <c r="I4" s="119"/>
      <c r="J4" s="230" t="s">
        <v>286</v>
      </c>
      <c r="K4" s="230" t="s">
        <v>285</v>
      </c>
    </row>
    <row r="5" spans="2:12">
      <c r="B5" s="55" t="s">
        <v>40</v>
      </c>
      <c r="C5" s="41" t="s">
        <v>17</v>
      </c>
      <c r="E5" s="22" t="s">
        <v>17</v>
      </c>
      <c r="F5" s="109" t="s">
        <v>217</v>
      </c>
      <c r="G5" s="99"/>
      <c r="I5" s="216" t="s">
        <v>245</v>
      </c>
      <c r="J5" s="53">
        <f>F22/1000</f>
        <v>0.25</v>
      </c>
      <c r="K5" s="226">
        <f>J5</f>
        <v>0.25</v>
      </c>
    </row>
    <row r="6" spans="2:12">
      <c r="B6" s="55" t="s">
        <v>56</v>
      </c>
      <c r="C6" s="41" t="s">
        <v>54</v>
      </c>
      <c r="E6" s="22" t="s">
        <v>54</v>
      </c>
      <c r="F6" s="100" t="s">
        <v>33</v>
      </c>
      <c r="G6" s="101"/>
      <c r="I6" s="216" t="s">
        <v>246</v>
      </c>
      <c r="J6" s="53">
        <f>F21/1000</f>
        <v>2E-3</v>
      </c>
      <c r="K6" s="226">
        <f>F20/1000</f>
        <v>2E-3</v>
      </c>
    </row>
    <row r="7" spans="2:12">
      <c r="B7" s="56" t="s">
        <v>29</v>
      </c>
      <c r="C7" s="43" t="str">
        <f>HLOOKUP(C5,MaterialData!$C$3:$O$4,2,FALSE)</f>
        <v>Steel</v>
      </c>
      <c r="D7" s="102"/>
      <c r="E7" s="43" t="str">
        <f>HLOOKUP(E5,MaterialData!$C$3:$R$4,2,FALSE)</f>
        <v>Steel</v>
      </c>
      <c r="F7" s="43" t="str">
        <f>HLOOKUP(F5,MaterialData!$C$3:$R$4,2,FALSE)</f>
        <v>MHBS</v>
      </c>
      <c r="G7" s="103"/>
    </row>
    <row r="8" spans="2:12" ht="15.75">
      <c r="B8" s="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4</v>
      </c>
      <c r="G8" s="101"/>
      <c r="I8" s="216" t="s">
        <v>248</v>
      </c>
      <c r="J8" s="57">
        <f>J5*J6</f>
        <v>5.0000000000000001E-4</v>
      </c>
      <c r="K8" s="216" t="s">
        <v>267</v>
      </c>
      <c r="L8" s="57">
        <f>(J5*J6^3)/12</f>
        <v>1.6666666666666669E-10</v>
      </c>
    </row>
    <row r="9" spans="2:12" ht="15.75">
      <c r="B9" s="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4</v>
      </c>
      <c r="G9" s="103"/>
      <c r="I9" s="216" t="s">
        <v>249</v>
      </c>
      <c r="J9" s="57">
        <f>K5*K6</f>
        <v>5.0000000000000001E-4</v>
      </c>
      <c r="K9" s="216" t="s">
        <v>268</v>
      </c>
      <c r="L9" s="57">
        <f>(K5*K6^3)/12</f>
        <v>1.6666666666666669E-10</v>
      </c>
    </row>
    <row r="10" spans="2:12" ht="15.75">
      <c r="B10" s="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4</v>
      </c>
      <c r="G10" s="103"/>
      <c r="I10" s="216" t="s">
        <v>390</v>
      </c>
      <c r="J10" s="53">
        <f>J6/2</f>
        <v>1E-3</v>
      </c>
      <c r="K10" s="216" t="s">
        <v>252</v>
      </c>
      <c r="L10" s="57">
        <f>L8+(J8*($J$12-J10)^2)</f>
        <v>3.6291666666666676E-8</v>
      </c>
    </row>
    <row r="11" spans="2:12" ht="15.75">
      <c r="B11" s="56" t="s">
        <v>19</v>
      </c>
      <c r="C11" s="43">
        <f>INDEX(Innertable,MATCH($B11,MaterialData!$B$6:$B$11,0),MATCH(C$7,MaterialData!$C$4:$O$4,0))</f>
        <v>180000000</v>
      </c>
      <c r="D11" s="102"/>
      <c r="E11" s="43">
        <f>INDEX(Innertable,MATCH($B11,MaterialData!$B$6:$B$11,0),MATCH(E$7,MaterialData!$C$4:$R$4,0))</f>
        <v>180000000</v>
      </c>
      <c r="F11" s="43" t="str">
        <f>INDEX(Innertable,MATCH($B11,MaterialData!$B$6:$B$11,0),MATCH(F$7,MaterialData!$C$4:$R$4,0))</f>
        <v>N/A</v>
      </c>
      <c r="G11" s="103"/>
      <c r="I11" s="216" t="s">
        <v>391</v>
      </c>
      <c r="J11" s="53">
        <f>(F18-0.5*F20)*0.001</f>
        <v>1.8000000000000002E-2</v>
      </c>
      <c r="K11" s="216" t="s">
        <v>253</v>
      </c>
      <c r="L11" s="57">
        <f>L9+(J9*($J$12-J11)^2)</f>
        <v>3.6291666666666676E-8</v>
      </c>
    </row>
    <row r="12" spans="2:12" ht="15.75">
      <c r="B12" s="56" t="s">
        <v>18</v>
      </c>
      <c r="C12" s="43">
        <f>INDEX(Innertable,MATCH($B12,MaterialData!$B$6:$B$11,0),MATCH(C$7,MaterialData!$C$4:$O$4,0))</f>
        <v>300000000</v>
      </c>
      <c r="D12" s="102"/>
      <c r="E12" s="43">
        <f>INDEX(Innertable,MATCH($B12,MaterialData!$B$6:$B$11,0),MATCH(E$7,MaterialData!$C$4:$R$4,0))</f>
        <v>300000000</v>
      </c>
      <c r="F12" s="43" t="str">
        <f>INDEX(Innertable,MATCH($B12,MaterialData!$B$6:$B$11,0),MATCH(F$7,MaterialData!$C$4:$R$4,0))</f>
        <v>N/A</v>
      </c>
      <c r="G12" s="103"/>
      <c r="I12" s="216" t="s">
        <v>247</v>
      </c>
      <c r="J12" s="227">
        <f>(J8*J10+J9*J11)/(J8+J9)</f>
        <v>9.5000000000000015E-3</v>
      </c>
      <c r="K12" s="216" t="s">
        <v>258</v>
      </c>
      <c r="L12" s="237">
        <f>SUM(L10:L11)</f>
        <v>7.2583333333333351E-8</v>
      </c>
    </row>
    <row r="13" spans="2:12">
      <c r="C13" s="97"/>
      <c r="D13" s="53"/>
      <c r="E13" s="99"/>
      <c r="G13" s="101"/>
    </row>
    <row r="14" spans="2:12">
      <c r="B14" s="56" t="s">
        <v>41</v>
      </c>
      <c r="C14" s="41">
        <v>2</v>
      </c>
      <c r="D14" s="53"/>
      <c r="E14" s="22">
        <v>2</v>
      </c>
      <c r="G14" s="101"/>
      <c r="I14" s="216"/>
      <c r="K14" s="216"/>
      <c r="L14" s="57"/>
    </row>
    <row r="15" spans="2:12">
      <c r="B15" s="56" t="s">
        <v>171</v>
      </c>
      <c r="C15" s="41">
        <v>25.4</v>
      </c>
      <c r="E15" s="22">
        <v>25.4</v>
      </c>
      <c r="F15" s="97"/>
      <c r="G15" s="101"/>
      <c r="I15" s="216"/>
      <c r="K15" s="216"/>
      <c r="L15" s="57"/>
    </row>
    <row r="16" spans="2:12">
      <c r="B16" s="56" t="s">
        <v>172</v>
      </c>
      <c r="C16" s="236">
        <v>1.2</v>
      </c>
      <c r="E16" s="22">
        <v>1.2</v>
      </c>
      <c r="F16" s="97"/>
      <c r="G16" s="101"/>
    </row>
    <row r="17" spans="2:16">
      <c r="B17" s="97"/>
      <c r="C17" s="97"/>
      <c r="E17" s="101"/>
      <c r="F17" s="97"/>
      <c r="G17" s="101"/>
    </row>
    <row r="18" spans="2:16">
      <c r="B18" s="91" t="s">
        <v>34</v>
      </c>
      <c r="C18" s="97"/>
      <c r="E18" s="101"/>
      <c r="F18" s="217">
        <f>F19+F20+F21</f>
        <v>19</v>
      </c>
      <c r="G18" s="101"/>
      <c r="K18" s="216"/>
      <c r="L18" s="57"/>
    </row>
    <row r="19" spans="2:16">
      <c r="B19" s="91" t="s">
        <v>35</v>
      </c>
      <c r="C19" s="97"/>
      <c r="E19" s="101"/>
      <c r="F19" s="49">
        <v>15</v>
      </c>
      <c r="G19" s="101"/>
      <c r="K19" s="216"/>
      <c r="L19" s="57"/>
    </row>
    <row r="20" spans="2:16">
      <c r="B20" s="91" t="s">
        <v>283</v>
      </c>
      <c r="E20" s="101"/>
      <c r="F20" s="49">
        <v>2</v>
      </c>
      <c r="G20" s="101"/>
      <c r="J20" s="178"/>
      <c r="L20" s="57"/>
    </row>
    <row r="21" spans="2:16">
      <c r="B21" s="235" t="s">
        <v>282</v>
      </c>
      <c r="E21" s="101"/>
      <c r="F21" s="49">
        <v>2</v>
      </c>
      <c r="G21" s="101"/>
      <c r="J21" s="178"/>
      <c r="L21" s="57"/>
    </row>
    <row r="22" spans="2:16">
      <c r="B22" s="91" t="s">
        <v>36</v>
      </c>
      <c r="E22" s="101"/>
      <c r="F22" s="49">
        <v>250</v>
      </c>
      <c r="G22" s="101"/>
      <c r="J22" s="178"/>
      <c r="L22" s="57"/>
    </row>
    <row r="23" spans="2:16">
      <c r="B23" s="97"/>
      <c r="C23" s="97"/>
      <c r="E23" s="105"/>
      <c r="F23" s="97"/>
      <c r="G23" s="101"/>
      <c r="J23" s="178"/>
      <c r="L23" s="57"/>
    </row>
    <row r="24" spans="2:16">
      <c r="B24" s="56" t="s">
        <v>14</v>
      </c>
      <c r="C24" s="41">
        <f>C15/1000</f>
        <v>2.5399999999999999E-2</v>
      </c>
      <c r="E24" s="41">
        <f>IF(F2="Composite only","No tubes",E15/1000)</f>
        <v>2.5399999999999999E-2</v>
      </c>
      <c r="F24" s="97"/>
      <c r="G24" s="101"/>
      <c r="L24" s="57"/>
    </row>
    <row r="25" spans="2:16">
      <c r="B25" s="56" t="s">
        <v>164</v>
      </c>
      <c r="C25" s="41">
        <f>C16/1000</f>
        <v>1.1999999999999999E-3</v>
      </c>
      <c r="E25" s="41">
        <f>IF(F2="Composite only","",E16/1000)</f>
        <v>1.1999999999999999E-3</v>
      </c>
      <c r="F25" s="97"/>
      <c r="G25" s="105"/>
      <c r="L25" s="57"/>
      <c r="P25" s="58"/>
    </row>
    <row r="26" spans="2:16">
      <c r="B26" s="56" t="s">
        <v>13</v>
      </c>
      <c r="C26" s="43">
        <f>IF(C6="Round",((C24)^4-((C24-2*C25))^4)*3.142/64,((C24)^4-((C24-2*C25))^4)/12)</f>
        <v>6.6959174567999997E-9</v>
      </c>
      <c r="E26" s="43">
        <f>IF(F2="Composite only","",IF(E6="Round",((E24)^4-((E24-2*E25))^4)*3.142/64,IF(E6="Square",((E24)^4-((E24-2*E25))^4)/12,"")))</f>
        <v>6.6959174567999997E-9</v>
      </c>
      <c r="F26" s="107" t="str">
        <f>IF($F$2="Tubing only","Tubing Only",L12)</f>
        <v>Tubing Only</v>
      </c>
      <c r="G26" s="43">
        <f t="shared" ref="G26:G33" si="0">IF($F$2="Tubing only",E26,IF($F$2="Composite only",F26,IF($F$2="Tubes + Composite",E26+F26,"No Type Selected")))</f>
        <v>6.6959174567999997E-9</v>
      </c>
      <c r="L26" s="57"/>
      <c r="O26" s="57"/>
      <c r="P26" s="58"/>
    </row>
    <row r="27" spans="2:16">
      <c r="B27" s="56" t="s">
        <v>10</v>
      </c>
      <c r="C27" s="43">
        <f>C8*C26*C14</f>
        <v>2678.3669827199997</v>
      </c>
      <c r="D27" s="102"/>
      <c r="E27" s="43">
        <f>IF(F2="Composite only","",E8*E26*E14)</f>
        <v>2678.3669827199997</v>
      </c>
      <c r="F27" s="107" t="str">
        <f>IF(F26="Tubing Only","",F26*F8)</f>
        <v/>
      </c>
      <c r="G27" s="43">
        <f t="shared" si="0"/>
        <v>2678.3669827199997</v>
      </c>
      <c r="H27" s="51">
        <f t="shared" ref="H27:H33" si="1">100*G27/C27</f>
        <v>100</v>
      </c>
    </row>
    <row r="28" spans="2:16">
      <c r="B28" s="56" t="s">
        <v>165</v>
      </c>
      <c r="C28" s="44">
        <f>IF(C24="no tubes","",IF(C14=0,"",IF(C6="Round",C14*((C15^2-(C15-2*C16)^2)*PI()/4),IF(C6="Square",C14*(C15^2-(C15-2*C16)^2),""))))</f>
        <v>182.46370132049515</v>
      </c>
      <c r="D28" s="108"/>
      <c r="E28" s="44">
        <f>IF(E24="no tubes","",IF(E14=0,"",IF(E6="Round",E14*((E15^2-(E15-2*E16)^2)*PI()/4),IF(E6="Square",E14*(E15^2-(E15-2*E16)^2),""))))</f>
        <v>182.46370132049515</v>
      </c>
      <c r="F28" s="44" t="str">
        <f>IF(F26="Tubing Only","",(F18-F19)*F22)</f>
        <v/>
      </c>
      <c r="G28" s="44">
        <f t="shared" si="0"/>
        <v>182.46370132049515</v>
      </c>
      <c r="H28" s="51">
        <f>IF(AND(F2="tubing only",E5="steel"),100*G28/C28,"NA")</f>
        <v>100.00000000000001</v>
      </c>
      <c r="I28" s="53" t="str">
        <f>IF(AND(95&lt;H28,H28&lt;100),"For tubes only, provided your actual tube measures &gt;= your nominal OD and wall this is OK","")</f>
        <v/>
      </c>
      <c r="O28" s="57"/>
    </row>
    <row r="29" spans="2:16">
      <c r="B29" s="56" t="s">
        <v>166</v>
      </c>
      <c r="C29" s="43">
        <f>C$28*C9/1000000</f>
        <v>55651.428902751024</v>
      </c>
      <c r="D29" s="102"/>
      <c r="E29" s="43">
        <f>IF(F2="Composite only","",E$28*E9/1000000)</f>
        <v>55651.428902751024</v>
      </c>
      <c r="F29" s="43" t="str">
        <f>IF(F26="Tubing Only","",F28*F9/1000000)</f>
        <v/>
      </c>
      <c r="G29" s="43">
        <f t="shared" si="0"/>
        <v>55651.428902751024</v>
      </c>
      <c r="H29" s="51">
        <f t="shared" si="1"/>
        <v>100</v>
      </c>
      <c r="I29" s="53" t="str">
        <f>IF(AND(95&lt;H29,H29&lt;100),"For tubes only, provided your actual tube measures &gt;= your nominal OD and wall this is OK","")</f>
        <v/>
      </c>
    </row>
    <row r="30" spans="2:16">
      <c r="B30" s="56" t="s">
        <v>15</v>
      </c>
      <c r="C30" s="43">
        <f>C$28*C10/1000000</f>
        <v>66599.250981980731</v>
      </c>
      <c r="D30" s="102"/>
      <c r="E30" s="43">
        <f>IF(F2="Composite only","",E$28*E10/1000000)</f>
        <v>66599.250981980731</v>
      </c>
      <c r="F30" s="43" t="str">
        <f>IF(F26="Tubing Only","",F28*F10/1000000)</f>
        <v/>
      </c>
      <c r="G30" s="43">
        <f t="shared" si="0"/>
        <v>66599.250981980731</v>
      </c>
      <c r="H30" s="51">
        <f t="shared" si="1"/>
        <v>100</v>
      </c>
      <c r="I30" s="53" t="str">
        <f>IF(AND(95&lt;H30,H30&lt;100),"For tubes only, provided your actual tube measures &gt;= your nominal OD and wall this is OK","")</f>
        <v/>
      </c>
      <c r="O30" s="57"/>
    </row>
    <row r="31" spans="2:16">
      <c r="B31" s="56" t="s">
        <v>167</v>
      </c>
      <c r="C31" s="43">
        <f>C$28*C11/1000000</f>
        <v>32843.466237689128</v>
      </c>
      <c r="D31" s="102"/>
      <c r="E31" s="43">
        <f>IF(F2="Composite only","",E$28*E11/1000000)</f>
        <v>32843.466237689128</v>
      </c>
      <c r="F31" s="43" t="str">
        <f>IF(F26="Tubing Only","",F28*F9/1000000)</f>
        <v/>
      </c>
      <c r="G31" s="43">
        <f t="shared" si="0"/>
        <v>32843.466237689128</v>
      </c>
      <c r="H31" s="51">
        <f t="shared" si="1"/>
        <v>100</v>
      </c>
      <c r="I31" s="53" t="str">
        <f>IF(AND(95&lt;H31,H31&lt;100),"For tubes only, provided your actual tube measures &gt;= your nominal OD and wall this is OK","")</f>
        <v/>
      </c>
      <c r="O31" s="57"/>
    </row>
    <row r="32" spans="2:16">
      <c r="B32" s="56" t="s">
        <v>16</v>
      </c>
      <c r="C32" s="43">
        <f>IF(C14=0,"",C$28*C12/1000000)</f>
        <v>54739.110396148542</v>
      </c>
      <c r="D32" s="102"/>
      <c r="E32" s="43">
        <f>IF(F2="Composite only","",E$28*E12/1000000)</f>
        <v>54739.110396148542</v>
      </c>
      <c r="F32" s="43" t="str">
        <f>IF(F26="tubing only","",F28*F10/1000000)</f>
        <v/>
      </c>
      <c r="G32" s="43">
        <f t="shared" si="0"/>
        <v>54739.110396148542</v>
      </c>
      <c r="H32" s="51">
        <f t="shared" si="1"/>
        <v>100</v>
      </c>
      <c r="I32" s="53" t="str">
        <f>IF(AND(95&lt;H32,H32&lt;100),"For tubes only, provided your actual tube measures &gt;= your nominal OD and wall this is OK","")</f>
        <v/>
      </c>
      <c r="O32" s="57"/>
    </row>
    <row r="33" spans="2:12">
      <c r="B33" s="56" t="s">
        <v>168</v>
      </c>
      <c r="C33" s="43">
        <f>C14*4*C10*C26/(0.5*C24*1)</f>
        <v>1539.5337774689763</v>
      </c>
      <c r="E33" s="43">
        <f>IF(F2="Composite only","",E14*4*E10*E26/(0.5*E24*1))</f>
        <v>1539.5337774689763</v>
      </c>
      <c r="F33" s="43" t="str">
        <f>IF(F26="tubing only","",4*F10*F26/(0.001*0.5*F18*1))</f>
        <v/>
      </c>
      <c r="G33" s="43">
        <f t="shared" si="0"/>
        <v>1539.5337774689763</v>
      </c>
      <c r="H33" s="51">
        <f t="shared" si="1"/>
        <v>100</v>
      </c>
    </row>
    <row r="34" spans="2:12">
      <c r="B34" s="56" t="s">
        <v>169</v>
      </c>
      <c r="C34" s="43">
        <f>IF(C14=0,"",C33*1^3/(48*C27))</f>
        <v>1.1975065616797901E-2</v>
      </c>
      <c r="E34" s="43">
        <f>IF($F$2="tubing only",$C$33*1^3/(48*E27),"")</f>
        <v>1.1975065616797901E-2</v>
      </c>
      <c r="F34" s="43" t="str">
        <f>IF($F$2="tubing only","",$C$33*1^3/(48*F27))</f>
        <v/>
      </c>
      <c r="G34" s="43">
        <f>$C$33*1^3/(48*G27)</f>
        <v>1.1975065616797901E-2</v>
      </c>
      <c r="H34" s="51">
        <f>100*G34/C34</f>
        <v>100.00000000000001</v>
      </c>
    </row>
    <row r="35" spans="2:12">
      <c r="B35" s="56" t="s">
        <v>170</v>
      </c>
      <c r="C35" s="43">
        <f>0.5*C33*(C33*1^3/(48*C27))</f>
        <v>9.218009002233865</v>
      </c>
      <c r="D35" s="66"/>
      <c r="E35" s="43">
        <f>IF(E24="no tubes","",0.5*E33*(E33*1^3/(48*E27)))</f>
        <v>9.218009002233865</v>
      </c>
      <c r="F35" s="43" t="str">
        <f>IF(F26="tubing only","",0.5*F33*(F33*1^3/(48*F27)))</f>
        <v/>
      </c>
      <c r="G35" s="43">
        <f>IF($F$2="Tubing only",E35,IF($F$2="Composite only",F35,IF($F$2="Tubes + Composite",E35+F35,"No Type Selected")))</f>
        <v>9.218009002233865</v>
      </c>
      <c r="H35" s="51">
        <f>100*G35/C35</f>
        <v>100</v>
      </c>
    </row>
    <row r="36" spans="2:12">
      <c r="C36" s="57"/>
      <c r="J36" s="264" t="s">
        <v>485</v>
      </c>
      <c r="K36" s="264"/>
    </row>
    <row r="37" spans="2:12">
      <c r="B37" s="119" t="s">
        <v>278</v>
      </c>
      <c r="E37" s="57"/>
    </row>
    <row r="38" spans="2:12">
      <c r="B38" s="24"/>
      <c r="C38" s="25"/>
      <c r="D38" s="25"/>
      <c r="E38" s="25"/>
      <c r="F38" s="25"/>
      <c r="G38" s="25"/>
      <c r="H38" s="25"/>
      <c r="I38" s="25"/>
      <c r="J38" s="25"/>
      <c r="K38" s="25"/>
      <c r="L38" s="26"/>
    </row>
    <row r="39" spans="2:12">
      <c r="B39" s="442" t="s">
        <v>721</v>
      </c>
      <c r="C39" s="31"/>
      <c r="D39" s="31"/>
      <c r="E39" s="31"/>
      <c r="F39" s="31"/>
      <c r="G39" s="31"/>
      <c r="H39" s="31"/>
      <c r="I39" s="31"/>
      <c r="J39" s="31"/>
      <c r="K39" s="31"/>
      <c r="L39" s="32"/>
    </row>
    <row r="40" spans="2:12">
      <c r="B40" s="30"/>
      <c r="C40" s="31"/>
      <c r="D40" s="31"/>
      <c r="E40" s="31"/>
      <c r="F40" s="31"/>
      <c r="G40" s="31"/>
      <c r="H40" s="31"/>
      <c r="I40" s="31"/>
      <c r="J40" s="31"/>
      <c r="K40" s="31"/>
      <c r="L40" s="32"/>
    </row>
    <row r="41" spans="2:12">
      <c r="B41" s="30"/>
      <c r="C41" s="31"/>
      <c r="D41" s="31"/>
      <c r="E41" s="31"/>
      <c r="F41" s="31"/>
      <c r="G41" s="31"/>
      <c r="H41" s="31"/>
      <c r="I41" s="31"/>
      <c r="J41" s="31"/>
      <c r="K41" s="31"/>
      <c r="L41" s="32"/>
    </row>
    <row r="42" spans="2:12">
      <c r="B42" s="30"/>
      <c r="C42" s="31"/>
      <c r="D42" s="31"/>
      <c r="E42" s="31"/>
      <c r="F42" s="31"/>
      <c r="G42" s="31"/>
      <c r="H42" s="31"/>
      <c r="I42" s="31"/>
      <c r="J42" s="31"/>
      <c r="K42" s="31"/>
      <c r="L42" s="32"/>
    </row>
    <row r="43" spans="2:12">
      <c r="B43" s="30"/>
      <c r="C43" s="31"/>
      <c r="D43" s="31"/>
      <c r="E43" s="31"/>
      <c r="F43" s="31"/>
      <c r="G43" s="31"/>
      <c r="H43" s="31"/>
      <c r="I43" s="31"/>
      <c r="J43" s="31"/>
      <c r="K43" s="31"/>
      <c r="L43" s="32"/>
    </row>
    <row r="44" spans="2:12">
      <c r="B44" s="30"/>
      <c r="C44" s="31"/>
      <c r="D44" s="31"/>
      <c r="E44" s="31"/>
      <c r="F44" s="31"/>
      <c r="G44" s="31"/>
      <c r="H44" s="31"/>
      <c r="I44" s="31"/>
      <c r="J44" s="31"/>
      <c r="K44" s="31"/>
      <c r="L44" s="32"/>
    </row>
    <row r="45" spans="2:12">
      <c r="B45" s="30"/>
      <c r="C45" s="31"/>
      <c r="D45" s="31"/>
      <c r="E45" s="31"/>
      <c r="F45" s="31"/>
      <c r="G45" s="31"/>
      <c r="H45" s="31"/>
      <c r="I45" s="31"/>
      <c r="J45" s="31"/>
      <c r="K45" s="31"/>
      <c r="L45" s="32"/>
    </row>
    <row r="46" spans="2:12">
      <c r="B46" s="30"/>
      <c r="C46" s="31"/>
      <c r="D46" s="31"/>
      <c r="E46" s="31"/>
      <c r="F46" s="31"/>
      <c r="G46" s="31"/>
      <c r="H46" s="31"/>
      <c r="I46" s="31"/>
      <c r="J46" s="31"/>
      <c r="K46" s="31"/>
      <c r="L46" s="32"/>
    </row>
    <row r="47" spans="2:12">
      <c r="B47" s="30"/>
      <c r="C47" s="31"/>
      <c r="D47" s="31"/>
      <c r="E47" s="31"/>
      <c r="F47" s="31"/>
      <c r="G47" s="31"/>
      <c r="H47" s="31"/>
      <c r="I47" s="31"/>
      <c r="J47" s="31"/>
      <c r="K47" s="31"/>
      <c r="L47" s="32"/>
    </row>
    <row r="48" spans="2:12">
      <c r="B48" s="30"/>
      <c r="C48" s="31"/>
      <c r="D48" s="31"/>
      <c r="E48" s="31"/>
      <c r="F48" s="31"/>
      <c r="G48" s="31"/>
      <c r="H48" s="31"/>
      <c r="I48" s="31"/>
      <c r="J48" s="31"/>
      <c r="K48" s="31"/>
      <c r="L48" s="32"/>
    </row>
    <row r="49" spans="2:12">
      <c r="B49" s="30"/>
      <c r="C49" s="31"/>
      <c r="D49" s="31"/>
      <c r="E49" s="31"/>
      <c r="F49" s="31"/>
      <c r="G49" s="31"/>
      <c r="H49" s="31"/>
      <c r="I49" s="31"/>
      <c r="J49" s="31"/>
      <c r="K49" s="31"/>
      <c r="L49" s="32"/>
    </row>
    <row r="50" spans="2:12">
      <c r="B50" s="30"/>
      <c r="C50" s="31"/>
      <c r="D50" s="31"/>
      <c r="E50" s="31"/>
      <c r="F50" s="31"/>
      <c r="G50" s="31"/>
      <c r="H50" s="31"/>
      <c r="I50" s="31"/>
      <c r="J50" s="31"/>
      <c r="K50" s="31"/>
      <c r="L50" s="32"/>
    </row>
    <row r="51" spans="2:12">
      <c r="B51" s="30"/>
      <c r="C51" s="31"/>
      <c r="D51" s="31"/>
      <c r="E51" s="31"/>
      <c r="F51" s="31"/>
      <c r="G51" s="31"/>
      <c r="H51" s="31"/>
      <c r="I51" s="31"/>
      <c r="J51" s="31"/>
      <c r="K51" s="31"/>
      <c r="L51" s="32"/>
    </row>
    <row r="52" spans="2:12">
      <c r="B52" s="30"/>
      <c r="C52" s="31"/>
      <c r="D52" s="31"/>
      <c r="E52" s="31"/>
      <c r="F52" s="31"/>
      <c r="G52" s="31"/>
      <c r="H52" s="31"/>
      <c r="I52" s="31"/>
      <c r="J52" s="31"/>
      <c r="K52" s="31"/>
      <c r="L52" s="32"/>
    </row>
    <row r="53" spans="2:12">
      <c r="B53" s="30"/>
      <c r="C53" s="31"/>
      <c r="D53" s="31"/>
      <c r="E53" s="31"/>
      <c r="F53" s="31"/>
      <c r="G53" s="31"/>
      <c r="H53" s="31"/>
      <c r="I53" s="31"/>
      <c r="J53" s="31"/>
      <c r="K53" s="31"/>
      <c r="L53" s="32"/>
    </row>
    <row r="54" spans="2:12">
      <c r="B54" s="30"/>
      <c r="C54" s="31"/>
      <c r="D54" s="31"/>
      <c r="E54" s="31"/>
      <c r="F54" s="31"/>
      <c r="G54" s="31"/>
      <c r="H54" s="31"/>
      <c r="I54" s="31"/>
      <c r="J54" s="31"/>
      <c r="K54" s="31"/>
      <c r="L54" s="32"/>
    </row>
    <row r="55" spans="2:12">
      <c r="B55" s="30"/>
      <c r="C55" s="31"/>
      <c r="D55" s="31"/>
      <c r="E55" s="31"/>
      <c r="F55" s="31"/>
      <c r="G55" s="31"/>
      <c r="H55" s="31"/>
      <c r="I55" s="31"/>
      <c r="J55" s="31"/>
      <c r="K55" s="31"/>
      <c r="L55" s="32"/>
    </row>
    <row r="56" spans="2:12">
      <c r="B56" s="30"/>
      <c r="C56" s="31"/>
      <c r="D56" s="31"/>
      <c r="E56" s="31"/>
      <c r="F56" s="31"/>
      <c r="G56" s="31"/>
      <c r="H56" s="31"/>
      <c r="I56" s="31"/>
      <c r="J56" s="31"/>
      <c r="K56" s="31"/>
      <c r="L56" s="32"/>
    </row>
    <row r="57" spans="2:12">
      <c r="B57" s="30"/>
      <c r="C57" s="31"/>
      <c r="D57" s="31"/>
      <c r="E57" s="31"/>
      <c r="F57" s="31"/>
      <c r="G57" s="31"/>
      <c r="H57" s="31"/>
      <c r="I57" s="31"/>
      <c r="J57" s="31"/>
      <c r="K57" s="31"/>
      <c r="L57" s="32"/>
    </row>
    <row r="58" spans="2:12">
      <c r="B58" s="30"/>
      <c r="C58" s="31"/>
      <c r="D58" s="31"/>
      <c r="E58" s="31"/>
      <c r="F58" s="31"/>
      <c r="G58" s="31"/>
      <c r="H58" s="31"/>
      <c r="I58" s="31"/>
      <c r="J58" s="31"/>
      <c r="K58" s="31"/>
      <c r="L58" s="32"/>
    </row>
    <row r="59" spans="2:12">
      <c r="B59" s="30"/>
      <c r="C59" s="31"/>
      <c r="D59" s="31"/>
      <c r="E59" s="31"/>
      <c r="F59" s="31"/>
      <c r="G59" s="31"/>
      <c r="H59" s="31"/>
      <c r="I59" s="31"/>
      <c r="J59" s="31"/>
      <c r="K59" s="31"/>
      <c r="L59" s="32"/>
    </row>
    <row r="60" spans="2:12">
      <c r="B60" s="30"/>
      <c r="C60" s="31"/>
      <c r="D60" s="31"/>
      <c r="E60" s="31"/>
      <c r="F60" s="31"/>
      <c r="G60" s="31"/>
      <c r="H60" s="31"/>
      <c r="I60" s="31"/>
      <c r="J60" s="31"/>
      <c r="K60" s="31"/>
      <c r="L60" s="32"/>
    </row>
    <row r="61" spans="2:12">
      <c r="B61" s="30"/>
      <c r="C61" s="31"/>
      <c r="D61" s="31"/>
      <c r="E61" s="31"/>
      <c r="F61" s="31"/>
      <c r="G61" s="31"/>
      <c r="H61" s="31"/>
      <c r="I61" s="31"/>
      <c r="J61" s="31"/>
      <c r="K61" s="31"/>
      <c r="L61" s="32"/>
    </row>
    <row r="62" spans="2:12">
      <c r="B62" s="30"/>
      <c r="C62" s="31"/>
      <c r="D62" s="31"/>
      <c r="E62" s="31"/>
      <c r="F62" s="31"/>
      <c r="G62" s="31"/>
      <c r="H62" s="31"/>
      <c r="I62" s="31"/>
      <c r="J62" s="31"/>
      <c r="K62" s="31"/>
      <c r="L62" s="32"/>
    </row>
    <row r="63" spans="2:12">
      <c r="B63" s="30"/>
      <c r="C63" s="31"/>
      <c r="D63" s="31"/>
      <c r="E63" s="31"/>
      <c r="F63" s="31"/>
      <c r="G63" s="31"/>
      <c r="H63" s="31"/>
      <c r="I63" s="31"/>
      <c r="J63" s="31"/>
      <c r="K63" s="31"/>
      <c r="L63" s="32"/>
    </row>
    <row r="64" spans="2:12">
      <c r="B64" s="30"/>
      <c r="C64" s="31"/>
      <c r="D64" s="31"/>
      <c r="E64" s="31"/>
      <c r="F64" s="31"/>
      <c r="G64" s="31"/>
      <c r="H64" s="31"/>
      <c r="I64" s="31"/>
      <c r="J64" s="31"/>
      <c r="K64" s="31"/>
      <c r="L64" s="32"/>
    </row>
    <row r="65" spans="2:12">
      <c r="B65" s="30"/>
      <c r="C65" s="31"/>
      <c r="D65" s="31"/>
      <c r="E65" s="31"/>
      <c r="F65" s="31"/>
      <c r="G65" s="31"/>
      <c r="H65" s="31"/>
      <c r="I65" s="31"/>
      <c r="J65" s="31"/>
      <c r="K65" s="31"/>
      <c r="L65" s="32"/>
    </row>
    <row r="66" spans="2:12">
      <c r="B66" s="30"/>
      <c r="C66" s="31"/>
      <c r="D66" s="31"/>
      <c r="E66" s="31"/>
      <c r="F66" s="31"/>
      <c r="G66" s="31"/>
      <c r="H66" s="31"/>
      <c r="I66" s="31"/>
      <c r="J66" s="31"/>
      <c r="K66" s="31"/>
      <c r="L66" s="32"/>
    </row>
    <row r="67" spans="2:12">
      <c r="B67" s="30"/>
      <c r="C67" s="31"/>
      <c r="D67" s="31"/>
      <c r="E67" s="31"/>
      <c r="F67" s="31"/>
      <c r="G67" s="31"/>
      <c r="H67" s="31"/>
      <c r="I67" s="31"/>
      <c r="J67" s="31"/>
      <c r="K67" s="31"/>
      <c r="L67" s="32"/>
    </row>
    <row r="68" spans="2:12">
      <c r="B68" s="30"/>
      <c r="C68" s="31"/>
      <c r="D68" s="31"/>
      <c r="E68" s="31"/>
      <c r="F68" s="31"/>
      <c r="G68" s="31"/>
      <c r="H68" s="31"/>
      <c r="I68" s="31"/>
      <c r="J68" s="31"/>
      <c r="K68" s="31"/>
      <c r="L68" s="32"/>
    </row>
    <row r="69" spans="2:12">
      <c r="B69" s="30"/>
      <c r="C69" s="31"/>
      <c r="D69" s="31"/>
      <c r="E69" s="31"/>
      <c r="F69" s="31"/>
      <c r="G69" s="31"/>
      <c r="H69" s="31"/>
      <c r="I69" s="31"/>
      <c r="J69" s="31"/>
      <c r="K69" s="31"/>
      <c r="L69" s="32"/>
    </row>
    <row r="70" spans="2:12">
      <c r="B70" s="30"/>
      <c r="C70" s="31"/>
      <c r="D70" s="31"/>
      <c r="E70" s="31"/>
      <c r="F70" s="31"/>
      <c r="G70" s="31"/>
      <c r="H70" s="31"/>
      <c r="I70" s="31"/>
      <c r="J70" s="31"/>
      <c r="K70" s="31"/>
      <c r="L70" s="32"/>
    </row>
    <row r="71" spans="2:12">
      <c r="B71" s="30"/>
      <c r="C71" s="31"/>
      <c r="D71" s="31"/>
      <c r="E71" s="31"/>
      <c r="F71" s="31"/>
      <c r="G71" s="31"/>
      <c r="H71" s="31"/>
      <c r="I71" s="31"/>
      <c r="J71" s="31"/>
      <c r="K71" s="31"/>
      <c r="L71" s="32"/>
    </row>
    <row r="72" spans="2:12">
      <c r="B72" s="30"/>
      <c r="C72" s="31"/>
      <c r="D72" s="31"/>
      <c r="E72" s="31"/>
      <c r="F72" s="31"/>
      <c r="G72" s="31"/>
      <c r="H72" s="31"/>
      <c r="I72" s="31"/>
      <c r="J72" s="31"/>
      <c r="K72" s="31"/>
      <c r="L72" s="32"/>
    </row>
    <row r="73" spans="2:12">
      <c r="B73" s="30"/>
      <c r="C73" s="31"/>
      <c r="D73" s="31"/>
      <c r="E73" s="31"/>
      <c r="F73" s="31"/>
      <c r="G73" s="31"/>
      <c r="H73" s="31"/>
      <c r="I73" s="31"/>
      <c r="J73" s="31"/>
      <c r="K73" s="31"/>
      <c r="L73" s="32"/>
    </row>
    <row r="74" spans="2:12">
      <c r="B74" s="30"/>
      <c r="C74" s="31"/>
      <c r="D74" s="31"/>
      <c r="E74" s="31"/>
      <c r="F74" s="31"/>
      <c r="G74" s="31"/>
      <c r="H74" s="31"/>
      <c r="I74" s="31"/>
      <c r="J74" s="31"/>
      <c r="K74" s="31"/>
      <c r="L74" s="32"/>
    </row>
    <row r="75" spans="2:12">
      <c r="B75" s="30"/>
      <c r="C75" s="31"/>
      <c r="D75" s="31"/>
      <c r="E75" s="31"/>
      <c r="F75" s="31"/>
      <c r="G75" s="31"/>
      <c r="H75" s="31"/>
      <c r="I75" s="31"/>
      <c r="J75" s="31"/>
      <c r="K75" s="31"/>
      <c r="L75" s="32"/>
    </row>
    <row r="76" spans="2:12">
      <c r="B76" s="30"/>
      <c r="C76" s="31"/>
      <c r="D76" s="31"/>
      <c r="E76" s="31"/>
      <c r="F76" s="31"/>
      <c r="G76" s="31"/>
      <c r="H76" s="31"/>
      <c r="I76" s="31"/>
      <c r="J76" s="31"/>
      <c r="K76" s="31"/>
      <c r="L76" s="32"/>
    </row>
    <row r="77" spans="2:12">
      <c r="B77" s="30"/>
      <c r="C77" s="31"/>
      <c r="D77" s="31"/>
      <c r="E77" s="31"/>
      <c r="F77" s="31"/>
      <c r="G77" s="31"/>
      <c r="H77" s="31"/>
      <c r="I77" s="31"/>
      <c r="J77" s="31"/>
      <c r="K77" s="31"/>
      <c r="L77" s="32"/>
    </row>
    <row r="78" spans="2:12">
      <c r="B78" s="30"/>
      <c r="C78" s="31"/>
      <c r="D78" s="31"/>
      <c r="E78" s="31"/>
      <c r="F78" s="31"/>
      <c r="G78" s="31"/>
      <c r="H78" s="31"/>
      <c r="I78" s="31"/>
      <c r="J78" s="31"/>
      <c r="K78" s="31"/>
      <c r="L78" s="32"/>
    </row>
    <row r="79" spans="2:12">
      <c r="B79" s="30"/>
      <c r="C79" s="31"/>
      <c r="D79" s="31"/>
      <c r="E79" s="31"/>
      <c r="F79" s="31"/>
      <c r="G79" s="31"/>
      <c r="H79" s="31"/>
      <c r="I79" s="31"/>
      <c r="J79" s="31"/>
      <c r="K79" s="31"/>
      <c r="L79" s="32"/>
    </row>
    <row r="80" spans="2:12">
      <c r="B80" s="30"/>
      <c r="C80" s="31"/>
      <c r="D80" s="31"/>
      <c r="E80" s="31"/>
      <c r="F80" s="31"/>
      <c r="G80" s="31"/>
      <c r="H80" s="31"/>
      <c r="I80" s="31"/>
      <c r="J80" s="31"/>
      <c r="K80" s="31"/>
      <c r="L80" s="32"/>
    </row>
    <row r="81" spans="2:12">
      <c r="B81" s="30"/>
      <c r="C81" s="31"/>
      <c r="D81" s="31"/>
      <c r="E81" s="31"/>
      <c r="F81" s="31"/>
      <c r="G81" s="31"/>
      <c r="H81" s="31"/>
      <c r="I81" s="31"/>
      <c r="J81" s="31"/>
      <c r="K81" s="31"/>
      <c r="L81" s="32"/>
    </row>
    <row r="82" spans="2:12">
      <c r="B82" s="30"/>
      <c r="C82" s="31"/>
      <c r="D82" s="31"/>
      <c r="E82" s="31"/>
      <c r="F82" s="31"/>
      <c r="G82" s="31"/>
      <c r="H82" s="31"/>
      <c r="I82" s="31"/>
      <c r="J82" s="31"/>
      <c r="K82" s="31"/>
      <c r="L82" s="32"/>
    </row>
    <row r="83" spans="2:12">
      <c r="B83" s="30"/>
      <c r="C83" s="31"/>
      <c r="D83" s="31"/>
      <c r="E83" s="31"/>
      <c r="F83" s="31"/>
      <c r="G83" s="31"/>
      <c r="H83" s="31"/>
      <c r="I83" s="31"/>
      <c r="J83" s="31"/>
      <c r="K83" s="31"/>
      <c r="L83" s="32"/>
    </row>
    <row r="84" spans="2:12">
      <c r="B84" s="30"/>
      <c r="C84" s="31"/>
      <c r="D84" s="31"/>
      <c r="E84" s="31"/>
      <c r="F84" s="31"/>
      <c r="G84" s="31"/>
      <c r="H84" s="31"/>
      <c r="I84" s="31"/>
      <c r="J84" s="31"/>
      <c r="K84" s="31"/>
      <c r="L84" s="32"/>
    </row>
    <row r="85" spans="2:12">
      <c r="B85" s="30"/>
      <c r="C85" s="31"/>
      <c r="D85" s="31"/>
      <c r="E85" s="31"/>
      <c r="F85" s="31"/>
      <c r="G85" s="31"/>
      <c r="H85" s="31"/>
      <c r="I85" s="31"/>
      <c r="J85" s="31"/>
      <c r="K85" s="31"/>
      <c r="L85" s="32"/>
    </row>
    <row r="86" spans="2:12">
      <c r="B86" s="30"/>
      <c r="C86" s="31"/>
      <c r="D86" s="31"/>
      <c r="E86" s="31"/>
      <c r="F86" s="31"/>
      <c r="G86" s="31"/>
      <c r="H86" s="31"/>
      <c r="I86" s="31"/>
      <c r="J86" s="31"/>
      <c r="K86" s="31"/>
      <c r="L86" s="32"/>
    </row>
    <row r="87" spans="2:12">
      <c r="B87" s="30"/>
      <c r="C87" s="31"/>
      <c r="D87" s="31"/>
      <c r="E87" s="31"/>
      <c r="F87" s="31"/>
      <c r="G87" s="31"/>
      <c r="H87" s="31"/>
      <c r="I87" s="31"/>
      <c r="J87" s="31"/>
      <c r="K87" s="31"/>
      <c r="L87" s="32"/>
    </row>
    <row r="88" spans="2:12">
      <c r="B88" s="30"/>
      <c r="C88" s="31"/>
      <c r="D88" s="31"/>
      <c r="E88" s="31"/>
      <c r="F88" s="31"/>
      <c r="G88" s="31"/>
      <c r="H88" s="31"/>
      <c r="I88" s="31"/>
      <c r="J88" s="31"/>
      <c r="K88" s="31"/>
      <c r="L88" s="32"/>
    </row>
    <row r="89" spans="2:12">
      <c r="B89" s="30"/>
      <c r="C89" s="31"/>
      <c r="D89" s="31"/>
      <c r="E89" s="31"/>
      <c r="F89" s="31"/>
      <c r="G89" s="31"/>
      <c r="H89" s="31"/>
      <c r="I89" s="31"/>
      <c r="J89" s="31"/>
      <c r="K89" s="31"/>
      <c r="L89" s="32"/>
    </row>
    <row r="90" spans="2:12">
      <c r="B90" s="30"/>
      <c r="C90" s="31"/>
      <c r="D90" s="31"/>
      <c r="E90" s="31"/>
      <c r="F90" s="31"/>
      <c r="G90" s="31"/>
      <c r="H90" s="31"/>
      <c r="I90" s="31"/>
      <c r="J90" s="31"/>
      <c r="K90" s="31"/>
      <c r="L90" s="32"/>
    </row>
    <row r="91" spans="2:12">
      <c r="B91" s="30"/>
      <c r="C91" s="31"/>
      <c r="D91" s="31"/>
      <c r="E91" s="31"/>
      <c r="F91" s="31"/>
      <c r="G91" s="31"/>
      <c r="H91" s="31"/>
      <c r="I91" s="31"/>
      <c r="J91" s="31"/>
      <c r="K91" s="31"/>
      <c r="L91" s="32"/>
    </row>
    <row r="92" spans="2:12">
      <c r="B92" s="30"/>
      <c r="C92" s="31"/>
      <c r="D92" s="31"/>
      <c r="E92" s="31"/>
      <c r="F92" s="31"/>
      <c r="G92" s="31"/>
      <c r="H92" s="31"/>
      <c r="I92" s="31"/>
      <c r="J92" s="31"/>
      <c r="K92" s="31"/>
      <c r="L92" s="32"/>
    </row>
    <row r="93" spans="2:12">
      <c r="B93" s="30"/>
      <c r="C93" s="31"/>
      <c r="D93" s="31"/>
      <c r="E93" s="31"/>
      <c r="F93" s="31"/>
      <c r="G93" s="31"/>
      <c r="H93" s="31"/>
      <c r="I93" s="31"/>
      <c r="J93" s="31"/>
      <c r="K93" s="31"/>
      <c r="L93" s="32"/>
    </row>
    <row r="94" spans="2:12">
      <c r="B94" s="30"/>
      <c r="C94" s="31"/>
      <c r="D94" s="31"/>
      <c r="E94" s="31"/>
      <c r="F94" s="31"/>
      <c r="G94" s="31"/>
      <c r="H94" s="31"/>
      <c r="I94" s="31"/>
      <c r="J94" s="31"/>
      <c r="K94" s="31"/>
      <c r="L94" s="32"/>
    </row>
    <row r="95" spans="2:12">
      <c r="B95" s="30"/>
      <c r="C95" s="31"/>
      <c r="D95" s="31"/>
      <c r="E95" s="31"/>
      <c r="F95" s="31"/>
      <c r="G95" s="31"/>
      <c r="H95" s="31"/>
      <c r="I95" s="31"/>
      <c r="J95" s="31"/>
      <c r="K95" s="31"/>
      <c r="L95" s="32"/>
    </row>
    <row r="96" spans="2:12">
      <c r="B96" s="30"/>
      <c r="C96" s="31"/>
      <c r="D96" s="31"/>
      <c r="E96" s="31"/>
      <c r="F96" s="31"/>
      <c r="G96" s="31"/>
      <c r="H96" s="31"/>
      <c r="I96" s="31"/>
      <c r="J96" s="31"/>
      <c r="K96" s="31"/>
      <c r="L96" s="32"/>
    </row>
    <row r="97" spans="2:12">
      <c r="B97" s="30"/>
      <c r="C97" s="31"/>
      <c r="D97" s="31"/>
      <c r="E97" s="31"/>
      <c r="F97" s="31"/>
      <c r="G97" s="31"/>
      <c r="H97" s="31"/>
      <c r="I97" s="31"/>
      <c r="J97" s="31"/>
      <c r="K97" s="31"/>
      <c r="L97" s="32"/>
    </row>
    <row r="98" spans="2:12">
      <c r="B98" s="30"/>
      <c r="C98" s="31"/>
      <c r="D98" s="31"/>
      <c r="E98" s="31"/>
      <c r="F98" s="31"/>
      <c r="G98" s="31"/>
      <c r="H98" s="31"/>
      <c r="I98" s="31"/>
      <c r="J98" s="31"/>
      <c r="K98" s="31"/>
      <c r="L98" s="32"/>
    </row>
    <row r="99" spans="2:12">
      <c r="B99" s="30"/>
      <c r="C99" s="31"/>
      <c r="D99" s="31"/>
      <c r="E99" s="31"/>
      <c r="F99" s="31"/>
      <c r="G99" s="31"/>
      <c r="H99" s="31"/>
      <c r="I99" s="31"/>
      <c r="J99" s="31"/>
      <c r="K99" s="31"/>
      <c r="L99" s="32"/>
    </row>
    <row r="100" spans="2:12">
      <c r="B100" s="30"/>
      <c r="C100" s="31"/>
      <c r="D100" s="31"/>
      <c r="E100" s="31"/>
      <c r="F100" s="31"/>
      <c r="G100" s="31"/>
      <c r="H100" s="31"/>
      <c r="I100" s="31"/>
      <c r="J100" s="31"/>
      <c r="K100" s="31"/>
      <c r="L100" s="32"/>
    </row>
    <row r="101" spans="2:12">
      <c r="B101" s="30"/>
      <c r="C101" s="31"/>
      <c r="D101" s="31"/>
      <c r="E101" s="31"/>
      <c r="F101" s="31"/>
      <c r="G101" s="31"/>
      <c r="H101" s="31"/>
      <c r="I101" s="31"/>
      <c r="J101" s="31"/>
      <c r="K101" s="31"/>
      <c r="L101" s="32"/>
    </row>
    <row r="102" spans="2:12">
      <c r="B102" s="30"/>
      <c r="C102" s="31"/>
      <c r="D102" s="31"/>
      <c r="E102" s="31"/>
      <c r="F102" s="31"/>
      <c r="G102" s="31"/>
      <c r="H102" s="31"/>
      <c r="I102" s="31"/>
      <c r="J102" s="31"/>
      <c r="K102" s="31"/>
      <c r="L102" s="32"/>
    </row>
    <row r="103" spans="2:12">
      <c r="B103" s="30"/>
      <c r="C103" s="31"/>
      <c r="D103" s="31"/>
      <c r="E103" s="31"/>
      <c r="F103" s="31"/>
      <c r="G103" s="31"/>
      <c r="H103" s="31"/>
      <c r="I103" s="31"/>
      <c r="J103" s="31"/>
      <c r="K103" s="31"/>
      <c r="L103" s="32"/>
    </row>
    <row r="104" spans="2:12">
      <c r="B104" s="30"/>
      <c r="C104" s="31"/>
      <c r="D104" s="31"/>
      <c r="E104" s="31"/>
      <c r="F104" s="31"/>
      <c r="G104" s="31"/>
      <c r="H104" s="31"/>
      <c r="I104" s="31"/>
      <c r="J104" s="31"/>
      <c r="K104" s="31"/>
      <c r="L104" s="32"/>
    </row>
    <row r="105" spans="2:12">
      <c r="B105" s="30"/>
      <c r="C105" s="31"/>
      <c r="D105" s="31"/>
      <c r="E105" s="31"/>
      <c r="F105" s="31"/>
      <c r="G105" s="31"/>
      <c r="H105" s="31"/>
      <c r="I105" s="31"/>
      <c r="J105" s="31"/>
      <c r="K105" s="31"/>
      <c r="L105" s="32"/>
    </row>
    <row r="106" spans="2:12">
      <c r="B106" s="30"/>
      <c r="C106" s="31"/>
      <c r="D106" s="31"/>
      <c r="E106" s="31"/>
      <c r="F106" s="31"/>
      <c r="G106" s="31"/>
      <c r="H106" s="31"/>
      <c r="I106" s="31"/>
      <c r="J106" s="31"/>
      <c r="K106" s="31"/>
      <c r="L106" s="32"/>
    </row>
    <row r="107" spans="2:12">
      <c r="B107" s="30"/>
      <c r="C107" s="31"/>
      <c r="D107" s="31"/>
      <c r="E107" s="31"/>
      <c r="F107" s="31"/>
      <c r="G107" s="31"/>
      <c r="H107" s="31"/>
      <c r="I107" s="31"/>
      <c r="J107" s="31"/>
      <c r="K107" s="31"/>
      <c r="L107" s="32"/>
    </row>
    <row r="108" spans="2:12">
      <c r="B108" s="30"/>
      <c r="C108" s="31"/>
      <c r="D108" s="31"/>
      <c r="E108" s="31"/>
      <c r="F108" s="31"/>
      <c r="G108" s="31"/>
      <c r="H108" s="31"/>
      <c r="I108" s="31"/>
      <c r="J108" s="31"/>
      <c r="K108" s="31"/>
      <c r="L108" s="32"/>
    </row>
    <row r="109" spans="2:12">
      <c r="B109" s="30"/>
      <c r="C109" s="31"/>
      <c r="D109" s="31"/>
      <c r="E109" s="31"/>
      <c r="F109" s="31"/>
      <c r="G109" s="31"/>
      <c r="H109" s="31"/>
      <c r="I109" s="31"/>
      <c r="J109" s="31"/>
      <c r="K109" s="31"/>
      <c r="L109" s="32"/>
    </row>
    <row r="110" spans="2:12">
      <c r="B110" s="30"/>
      <c r="C110" s="31"/>
      <c r="D110" s="31"/>
      <c r="E110" s="31"/>
      <c r="F110" s="31"/>
      <c r="G110" s="31"/>
      <c r="H110" s="31"/>
      <c r="I110" s="31"/>
      <c r="J110" s="31"/>
      <c r="K110" s="31"/>
      <c r="L110" s="32"/>
    </row>
    <row r="111" spans="2:12">
      <c r="B111" s="30"/>
      <c r="C111" s="31"/>
      <c r="D111" s="31"/>
      <c r="E111" s="31"/>
      <c r="F111" s="31"/>
      <c r="G111" s="31"/>
      <c r="H111" s="31"/>
      <c r="I111" s="31"/>
      <c r="J111" s="31"/>
      <c r="K111" s="31"/>
      <c r="L111" s="32"/>
    </row>
    <row r="112" spans="2:12">
      <c r="B112" s="30"/>
      <c r="C112" s="31"/>
      <c r="D112" s="31"/>
      <c r="E112" s="31"/>
      <c r="F112" s="31"/>
      <c r="G112" s="31"/>
      <c r="H112" s="31"/>
      <c r="I112" s="31"/>
      <c r="J112" s="31"/>
      <c r="K112" s="31"/>
      <c r="L112" s="32"/>
    </row>
    <row r="113" spans="2:12">
      <c r="B113" s="30"/>
      <c r="C113" s="31"/>
      <c r="D113" s="31"/>
      <c r="E113" s="31"/>
      <c r="F113" s="31"/>
      <c r="G113" s="31"/>
      <c r="H113" s="31"/>
      <c r="I113" s="31"/>
      <c r="J113" s="31"/>
      <c r="K113" s="31"/>
      <c r="L113" s="32"/>
    </row>
    <row r="114" spans="2:12">
      <c r="B114" s="30"/>
      <c r="C114" s="31"/>
      <c r="D114" s="31"/>
      <c r="E114" s="31"/>
      <c r="F114" s="31"/>
      <c r="G114" s="31"/>
      <c r="H114" s="31"/>
      <c r="I114" s="31"/>
      <c r="J114" s="31"/>
      <c r="K114" s="31"/>
      <c r="L114" s="32"/>
    </row>
    <row r="115" spans="2:12">
      <c r="B115" s="30"/>
      <c r="C115" s="31"/>
      <c r="D115" s="31"/>
      <c r="E115" s="31"/>
      <c r="F115" s="31"/>
      <c r="G115" s="31"/>
      <c r="H115" s="31"/>
      <c r="I115" s="31"/>
      <c r="J115" s="31"/>
      <c r="K115" s="31"/>
      <c r="L115" s="32"/>
    </row>
    <row r="116" spans="2:12">
      <c r="B116" s="30"/>
      <c r="C116" s="31"/>
      <c r="D116" s="31"/>
      <c r="E116" s="31"/>
      <c r="F116" s="31"/>
      <c r="G116" s="31"/>
      <c r="H116" s="31"/>
      <c r="I116" s="31"/>
      <c r="J116" s="31"/>
      <c r="K116" s="31"/>
      <c r="L116" s="32"/>
    </row>
    <row r="117" spans="2:12">
      <c r="B117" s="30"/>
      <c r="C117" s="31"/>
      <c r="D117" s="31"/>
      <c r="E117" s="31"/>
      <c r="F117" s="31"/>
      <c r="G117" s="31"/>
      <c r="H117" s="31"/>
      <c r="I117" s="31"/>
      <c r="J117" s="31"/>
      <c r="K117" s="31"/>
      <c r="L117" s="32"/>
    </row>
    <row r="118" spans="2:12">
      <c r="B118" s="30"/>
      <c r="C118" s="31"/>
      <c r="D118" s="31"/>
      <c r="E118" s="31"/>
      <c r="F118" s="31"/>
      <c r="G118" s="31"/>
      <c r="H118" s="31"/>
      <c r="I118" s="31"/>
      <c r="J118" s="31"/>
      <c r="K118" s="31"/>
      <c r="L118" s="32"/>
    </row>
    <row r="119" spans="2:12">
      <c r="B119" s="30"/>
      <c r="C119" s="31"/>
      <c r="D119" s="31"/>
      <c r="E119" s="31"/>
      <c r="F119" s="31"/>
      <c r="G119" s="31"/>
      <c r="H119" s="31"/>
      <c r="I119" s="31"/>
      <c r="J119" s="31"/>
      <c r="K119" s="31"/>
      <c r="L119" s="32"/>
    </row>
    <row r="120" spans="2:12">
      <c r="B120" s="30"/>
      <c r="C120" s="31"/>
      <c r="D120" s="31"/>
      <c r="E120" s="31"/>
      <c r="F120" s="31"/>
      <c r="G120" s="31"/>
      <c r="H120" s="31"/>
      <c r="I120" s="31"/>
      <c r="J120" s="31"/>
      <c r="K120" s="31"/>
      <c r="L120" s="32"/>
    </row>
    <row r="121" spans="2:12">
      <c r="B121" s="30"/>
      <c r="C121" s="31"/>
      <c r="D121" s="31"/>
      <c r="E121" s="31"/>
      <c r="F121" s="31"/>
      <c r="G121" s="31"/>
      <c r="H121" s="31"/>
      <c r="I121" s="31"/>
      <c r="J121" s="31"/>
      <c r="K121" s="31"/>
      <c r="L121" s="32"/>
    </row>
    <row r="122" spans="2:12">
      <c r="B122" s="30"/>
      <c r="C122" s="31"/>
      <c r="D122" s="31"/>
      <c r="E122" s="31"/>
      <c r="F122" s="31"/>
      <c r="G122" s="31"/>
      <c r="H122" s="31"/>
      <c r="I122" s="31"/>
      <c r="J122" s="31"/>
      <c r="K122" s="31"/>
      <c r="L122" s="32"/>
    </row>
    <row r="123" spans="2:12">
      <c r="B123" s="30"/>
      <c r="C123" s="31"/>
      <c r="D123" s="31"/>
      <c r="E123" s="31"/>
      <c r="F123" s="31"/>
      <c r="G123" s="31"/>
      <c r="H123" s="31"/>
      <c r="I123" s="31"/>
      <c r="J123" s="31"/>
      <c r="K123" s="31"/>
      <c r="L123" s="32"/>
    </row>
    <row r="124" spans="2:12">
      <c r="B124" s="30"/>
      <c r="C124" s="31"/>
      <c r="D124" s="31"/>
      <c r="E124" s="31"/>
      <c r="F124" s="31"/>
      <c r="G124" s="31"/>
      <c r="H124" s="31"/>
      <c r="I124" s="31"/>
      <c r="J124" s="31"/>
      <c r="K124" s="31"/>
      <c r="L124" s="32"/>
    </row>
    <row r="125" spans="2:12">
      <c r="B125" s="30"/>
      <c r="C125" s="31"/>
      <c r="D125" s="31"/>
      <c r="E125" s="31"/>
      <c r="F125" s="31"/>
      <c r="G125" s="31"/>
      <c r="H125" s="31"/>
      <c r="I125" s="31"/>
      <c r="J125" s="31"/>
      <c r="K125" s="31"/>
      <c r="L125" s="32"/>
    </row>
    <row r="126" spans="2:12">
      <c r="B126" s="30"/>
      <c r="C126" s="31"/>
      <c r="D126" s="31"/>
      <c r="E126" s="31"/>
      <c r="F126" s="31"/>
      <c r="G126" s="31"/>
      <c r="H126" s="31"/>
      <c r="I126" s="31"/>
      <c r="J126" s="31"/>
      <c r="K126" s="31"/>
      <c r="L126" s="32"/>
    </row>
    <row r="127" spans="2:12">
      <c r="B127" s="30"/>
      <c r="C127" s="31"/>
      <c r="D127" s="31"/>
      <c r="E127" s="31"/>
      <c r="F127" s="31"/>
      <c r="G127" s="31"/>
      <c r="H127" s="31"/>
      <c r="I127" s="31"/>
      <c r="J127" s="31"/>
      <c r="K127" s="31"/>
      <c r="L127" s="32"/>
    </row>
    <row r="128" spans="2:12">
      <c r="B128" s="30"/>
      <c r="C128" s="31"/>
      <c r="D128" s="31"/>
      <c r="E128" s="31"/>
      <c r="F128" s="31"/>
      <c r="G128" s="31"/>
      <c r="H128" s="31"/>
      <c r="I128" s="31"/>
      <c r="J128" s="31"/>
      <c r="K128" s="31"/>
      <c r="L128" s="32"/>
    </row>
    <row r="129" spans="2:12">
      <c r="B129" s="30"/>
      <c r="C129" s="31"/>
      <c r="D129" s="31"/>
      <c r="E129" s="31"/>
      <c r="F129" s="31"/>
      <c r="G129" s="31"/>
      <c r="H129" s="31"/>
      <c r="I129" s="31"/>
      <c r="J129" s="31"/>
      <c r="K129" s="31"/>
      <c r="L129" s="32"/>
    </row>
    <row r="130" spans="2:12">
      <c r="B130" s="30"/>
      <c r="C130" s="31"/>
      <c r="D130" s="31"/>
      <c r="E130" s="31"/>
      <c r="F130" s="31"/>
      <c r="G130" s="31"/>
      <c r="H130" s="31"/>
      <c r="I130" s="31"/>
      <c r="J130" s="31"/>
      <c r="K130" s="31"/>
      <c r="L130" s="32"/>
    </row>
    <row r="131" spans="2:12">
      <c r="B131" s="30"/>
      <c r="C131" s="31"/>
      <c r="D131" s="31"/>
      <c r="E131" s="31"/>
      <c r="F131" s="31"/>
      <c r="G131" s="31"/>
      <c r="H131" s="31"/>
      <c r="I131" s="31"/>
      <c r="J131" s="31"/>
      <c r="K131" s="31"/>
      <c r="L131" s="32"/>
    </row>
    <row r="132" spans="2:12">
      <c r="B132" s="30"/>
      <c r="C132" s="31"/>
      <c r="D132" s="31"/>
      <c r="E132" s="31"/>
      <c r="F132" s="31"/>
      <c r="G132" s="31"/>
      <c r="H132" s="31"/>
      <c r="I132" s="31"/>
      <c r="J132" s="31"/>
      <c r="K132" s="31"/>
      <c r="L132" s="32"/>
    </row>
    <row r="133" spans="2:12">
      <c r="B133" s="30"/>
      <c r="C133" s="31"/>
      <c r="D133" s="31"/>
      <c r="E133" s="31"/>
      <c r="F133" s="31"/>
      <c r="G133" s="31"/>
      <c r="H133" s="31"/>
      <c r="I133" s="31"/>
      <c r="J133" s="31"/>
      <c r="K133" s="31"/>
      <c r="L133" s="32"/>
    </row>
    <row r="134" spans="2:12">
      <c r="B134" s="30"/>
      <c r="C134" s="31"/>
      <c r="D134" s="31"/>
      <c r="E134" s="31"/>
      <c r="F134" s="31"/>
      <c r="G134" s="31"/>
      <c r="H134" s="31"/>
      <c r="I134" s="31"/>
      <c r="J134" s="31"/>
      <c r="K134" s="31"/>
      <c r="L134" s="32"/>
    </row>
    <row r="135" spans="2:12">
      <c r="B135" s="30"/>
      <c r="C135" s="31"/>
      <c r="D135" s="31"/>
      <c r="E135" s="31"/>
      <c r="F135" s="31"/>
      <c r="G135" s="31"/>
      <c r="H135" s="31"/>
      <c r="I135" s="31"/>
      <c r="J135" s="31"/>
      <c r="K135" s="31"/>
      <c r="L135" s="32"/>
    </row>
    <row r="136" spans="2:12">
      <c r="B136" s="30"/>
      <c r="C136" s="31"/>
      <c r="D136" s="31"/>
      <c r="E136" s="31"/>
      <c r="F136" s="31"/>
      <c r="G136" s="31"/>
      <c r="H136" s="31"/>
      <c r="I136" s="31"/>
      <c r="J136" s="31"/>
      <c r="K136" s="31"/>
      <c r="L136" s="32"/>
    </row>
    <row r="137" spans="2:12">
      <c r="B137" s="30"/>
      <c r="C137" s="31"/>
      <c r="D137" s="31"/>
      <c r="E137" s="31"/>
      <c r="F137" s="31"/>
      <c r="G137" s="31"/>
      <c r="H137" s="31"/>
      <c r="I137" s="31"/>
      <c r="J137" s="31"/>
      <c r="K137" s="31"/>
      <c r="L137" s="32"/>
    </row>
    <row r="138" spans="2:12">
      <c r="B138" s="30"/>
      <c r="C138" s="31"/>
      <c r="D138" s="31"/>
      <c r="E138" s="31"/>
      <c r="F138" s="31"/>
      <c r="G138" s="31"/>
      <c r="H138" s="31"/>
      <c r="I138" s="31"/>
      <c r="J138" s="31"/>
      <c r="K138" s="31"/>
      <c r="L138" s="32"/>
    </row>
    <row r="139" spans="2:12">
      <c r="B139" s="30"/>
      <c r="C139" s="31"/>
      <c r="D139" s="31"/>
      <c r="E139" s="31"/>
      <c r="F139" s="31"/>
      <c r="G139" s="31"/>
      <c r="H139" s="31"/>
      <c r="I139" s="31"/>
      <c r="J139" s="31"/>
      <c r="K139" s="31"/>
      <c r="L139" s="32"/>
    </row>
    <row r="140" spans="2:12">
      <c r="B140" s="30"/>
      <c r="C140" s="31"/>
      <c r="D140" s="31"/>
      <c r="E140" s="31"/>
      <c r="F140" s="31"/>
      <c r="G140" s="31"/>
      <c r="H140" s="31"/>
      <c r="I140" s="31"/>
      <c r="J140" s="31"/>
      <c r="K140" s="31"/>
      <c r="L140" s="32"/>
    </row>
    <row r="141" spans="2:12">
      <c r="B141" s="30"/>
      <c r="C141" s="31"/>
      <c r="D141" s="31"/>
      <c r="E141" s="31"/>
      <c r="F141" s="31"/>
      <c r="G141" s="31"/>
      <c r="H141" s="31"/>
      <c r="I141" s="31"/>
      <c r="J141" s="31"/>
      <c r="K141" s="31"/>
      <c r="L141" s="32"/>
    </row>
    <row r="142" spans="2:12">
      <c r="B142" s="30"/>
      <c r="C142" s="31"/>
      <c r="D142" s="31"/>
      <c r="E142" s="31"/>
      <c r="F142" s="31"/>
      <c r="G142" s="31"/>
      <c r="H142" s="31"/>
      <c r="I142" s="31"/>
      <c r="J142" s="31"/>
      <c r="K142" s="31"/>
      <c r="L142" s="32"/>
    </row>
    <row r="143" spans="2:12">
      <c r="B143" s="30"/>
      <c r="C143" s="31"/>
      <c r="D143" s="31"/>
      <c r="E143" s="31"/>
      <c r="F143" s="31"/>
      <c r="G143" s="31"/>
      <c r="H143" s="31"/>
      <c r="I143" s="31"/>
      <c r="J143" s="31"/>
      <c r="K143" s="31"/>
      <c r="L143" s="32"/>
    </row>
    <row r="144" spans="2:12">
      <c r="B144" s="30"/>
      <c r="C144" s="31"/>
      <c r="D144" s="31"/>
      <c r="E144" s="31"/>
      <c r="F144" s="31"/>
      <c r="G144" s="31"/>
      <c r="H144" s="31"/>
      <c r="I144" s="31"/>
      <c r="J144" s="31"/>
      <c r="K144" s="31"/>
      <c r="L144" s="32"/>
    </row>
    <row r="145" spans="2:12">
      <c r="B145" s="30"/>
      <c r="C145" s="31"/>
      <c r="D145" s="31"/>
      <c r="E145" s="31"/>
      <c r="F145" s="31"/>
      <c r="G145" s="31"/>
      <c r="H145" s="31"/>
      <c r="I145" s="31"/>
      <c r="J145" s="31"/>
      <c r="K145" s="31"/>
      <c r="L145" s="32"/>
    </row>
    <row r="146" spans="2:12">
      <c r="B146" s="30"/>
      <c r="C146" s="31"/>
      <c r="D146" s="31"/>
      <c r="E146" s="31"/>
      <c r="F146" s="31"/>
      <c r="G146" s="31"/>
      <c r="H146" s="31"/>
      <c r="I146" s="31"/>
      <c r="J146" s="31"/>
      <c r="K146" s="31"/>
      <c r="L146" s="32"/>
    </row>
    <row r="147" spans="2:12">
      <c r="B147" s="30"/>
      <c r="C147" s="31"/>
      <c r="D147" s="31"/>
      <c r="E147" s="31"/>
      <c r="F147" s="31"/>
      <c r="G147" s="31"/>
      <c r="H147" s="31"/>
      <c r="I147" s="31"/>
      <c r="J147" s="31"/>
      <c r="K147" s="31"/>
      <c r="L147" s="32"/>
    </row>
    <row r="148" spans="2:12">
      <c r="B148" s="30"/>
      <c r="C148" s="31"/>
      <c r="D148" s="31"/>
      <c r="E148" s="31"/>
      <c r="F148" s="31"/>
      <c r="G148" s="31"/>
      <c r="H148" s="31"/>
      <c r="I148" s="31"/>
      <c r="J148" s="31"/>
      <c r="K148" s="31"/>
      <c r="L148" s="32"/>
    </row>
    <row r="149" spans="2:12">
      <c r="B149" s="30"/>
      <c r="C149" s="31"/>
      <c r="D149" s="31"/>
      <c r="E149" s="31"/>
      <c r="F149" s="31"/>
      <c r="G149" s="31"/>
      <c r="H149" s="31"/>
      <c r="I149" s="31"/>
      <c r="J149" s="31"/>
      <c r="K149" s="31"/>
      <c r="L149" s="32"/>
    </row>
    <row r="150" spans="2:12">
      <c r="B150" s="30"/>
      <c r="C150" s="31"/>
      <c r="D150" s="31"/>
      <c r="E150" s="31"/>
      <c r="F150" s="31"/>
      <c r="G150" s="31"/>
      <c r="H150" s="31"/>
      <c r="I150" s="31"/>
      <c r="J150" s="31"/>
      <c r="K150" s="31"/>
      <c r="L150" s="32"/>
    </row>
    <row r="151" spans="2:12">
      <c r="B151" s="30"/>
      <c r="C151" s="31"/>
      <c r="D151" s="31"/>
      <c r="E151" s="31"/>
      <c r="F151" s="31"/>
      <c r="G151" s="31"/>
      <c r="H151" s="31"/>
      <c r="I151" s="31"/>
      <c r="J151" s="31"/>
      <c r="K151" s="31"/>
      <c r="L151" s="32"/>
    </row>
    <row r="152" spans="2:12">
      <c r="B152" s="30"/>
      <c r="C152" s="31"/>
      <c r="D152" s="31"/>
      <c r="E152" s="31"/>
      <c r="F152" s="31"/>
      <c r="G152" s="31"/>
      <c r="H152" s="31"/>
      <c r="I152" s="31"/>
      <c r="J152" s="31"/>
      <c r="K152" s="31"/>
      <c r="L152" s="32"/>
    </row>
    <row r="153" spans="2:12">
      <c r="B153" s="30"/>
      <c r="C153" s="31"/>
      <c r="D153" s="31"/>
      <c r="E153" s="31"/>
      <c r="F153" s="31"/>
      <c r="G153" s="31"/>
      <c r="H153" s="31"/>
      <c r="I153" s="31"/>
      <c r="J153" s="31"/>
      <c r="K153" s="31"/>
      <c r="L153" s="32"/>
    </row>
    <row r="154" spans="2:12">
      <c r="B154" s="30"/>
      <c r="C154" s="31"/>
      <c r="D154" s="31"/>
      <c r="E154" s="31"/>
      <c r="F154" s="31"/>
      <c r="G154" s="31"/>
      <c r="H154" s="31"/>
      <c r="I154" s="31"/>
      <c r="J154" s="31"/>
      <c r="K154" s="31"/>
      <c r="L154" s="32"/>
    </row>
    <row r="155" spans="2:12">
      <c r="B155" s="30"/>
      <c r="C155" s="31"/>
      <c r="D155" s="31"/>
      <c r="E155" s="31"/>
      <c r="F155" s="31"/>
      <c r="G155" s="31"/>
      <c r="H155" s="31"/>
      <c r="I155" s="31"/>
      <c r="J155" s="31"/>
      <c r="K155" s="31"/>
      <c r="L155" s="32"/>
    </row>
    <row r="156" spans="2:12">
      <c r="B156" s="30"/>
      <c r="C156" s="31"/>
      <c r="D156" s="31"/>
      <c r="E156" s="31"/>
      <c r="F156" s="31"/>
      <c r="G156" s="31"/>
      <c r="H156" s="31"/>
      <c r="I156" s="31"/>
      <c r="J156" s="31"/>
      <c r="K156" s="31"/>
      <c r="L156" s="32"/>
    </row>
    <row r="157" spans="2:12">
      <c r="B157" s="30"/>
      <c r="C157" s="31"/>
      <c r="D157" s="31"/>
      <c r="E157" s="31"/>
      <c r="F157" s="31"/>
      <c r="G157" s="31"/>
      <c r="H157" s="31"/>
      <c r="I157" s="31"/>
      <c r="J157" s="31"/>
      <c r="K157" s="31"/>
      <c r="L157" s="32"/>
    </row>
    <row r="158" spans="2:12">
      <c r="B158" s="30"/>
      <c r="C158" s="31"/>
      <c r="D158" s="31"/>
      <c r="E158" s="31"/>
      <c r="F158" s="31"/>
      <c r="G158" s="31"/>
      <c r="H158" s="31"/>
      <c r="I158" s="31"/>
      <c r="J158" s="31"/>
      <c r="K158" s="31"/>
      <c r="L158" s="32"/>
    </row>
    <row r="159" spans="2:12">
      <c r="B159" s="30"/>
      <c r="C159" s="31"/>
      <c r="D159" s="31"/>
      <c r="E159" s="31"/>
      <c r="F159" s="31"/>
      <c r="G159" s="31"/>
      <c r="H159" s="31"/>
      <c r="I159" s="31"/>
      <c r="J159" s="31"/>
      <c r="K159" s="31"/>
      <c r="L159" s="32"/>
    </row>
    <row r="160" spans="2:12">
      <c r="B160" s="30"/>
      <c r="C160" s="31"/>
      <c r="D160" s="31"/>
      <c r="E160" s="31"/>
      <c r="F160" s="31"/>
      <c r="G160" s="31"/>
      <c r="H160" s="31"/>
      <c r="I160" s="31"/>
      <c r="J160" s="31"/>
      <c r="K160" s="31"/>
      <c r="L160" s="32"/>
    </row>
    <row r="161" spans="2:12">
      <c r="B161" s="30"/>
      <c r="C161" s="31"/>
      <c r="D161" s="31"/>
      <c r="E161" s="31"/>
      <c r="F161" s="31"/>
      <c r="G161" s="31"/>
      <c r="H161" s="31"/>
      <c r="I161" s="31"/>
      <c r="J161" s="31"/>
      <c r="K161" s="31"/>
      <c r="L161" s="32"/>
    </row>
    <row r="162" spans="2:12">
      <c r="B162" s="30"/>
      <c r="C162" s="31"/>
      <c r="D162" s="31"/>
      <c r="E162" s="31"/>
      <c r="F162" s="31"/>
      <c r="G162" s="31"/>
      <c r="H162" s="31"/>
      <c r="I162" s="31"/>
      <c r="J162" s="31"/>
      <c r="K162" s="31"/>
      <c r="L162" s="32"/>
    </row>
    <row r="163" spans="2:12">
      <c r="B163" s="30"/>
      <c r="C163" s="31"/>
      <c r="D163" s="31"/>
      <c r="E163" s="31"/>
      <c r="F163" s="31"/>
      <c r="G163" s="31"/>
      <c r="H163" s="31"/>
      <c r="I163" s="31"/>
      <c r="J163" s="31"/>
      <c r="K163" s="31"/>
      <c r="L163" s="32"/>
    </row>
    <row r="164" spans="2:12">
      <c r="B164" s="30"/>
      <c r="C164" s="31"/>
      <c r="D164" s="31"/>
      <c r="E164" s="31"/>
      <c r="F164" s="31"/>
      <c r="G164" s="31"/>
      <c r="H164" s="31"/>
      <c r="I164" s="31"/>
      <c r="J164" s="31"/>
      <c r="K164" s="31"/>
      <c r="L164" s="32"/>
    </row>
    <row r="165" spans="2:12">
      <c r="B165" s="30"/>
      <c r="C165" s="31"/>
      <c r="D165" s="31"/>
      <c r="E165" s="31"/>
      <c r="F165" s="31"/>
      <c r="G165" s="31"/>
      <c r="H165" s="31"/>
      <c r="I165" s="31"/>
      <c r="J165" s="31"/>
      <c r="K165" s="31"/>
      <c r="L165" s="32"/>
    </row>
    <row r="166" spans="2:12">
      <c r="B166" s="30"/>
      <c r="C166" s="31"/>
      <c r="D166" s="31"/>
      <c r="E166" s="31"/>
      <c r="F166" s="31"/>
      <c r="G166" s="31"/>
      <c r="H166" s="31"/>
      <c r="I166" s="31"/>
      <c r="J166" s="31"/>
      <c r="K166" s="31"/>
      <c r="L166" s="32"/>
    </row>
    <row r="167" spans="2:12">
      <c r="B167" s="30"/>
      <c r="C167" s="31"/>
      <c r="D167" s="31"/>
      <c r="E167" s="31"/>
      <c r="F167" s="31"/>
      <c r="G167" s="31"/>
      <c r="H167" s="31"/>
      <c r="I167" s="31"/>
      <c r="J167" s="31"/>
      <c r="K167" s="31"/>
      <c r="L167" s="32"/>
    </row>
    <row r="168" spans="2:12">
      <c r="B168" s="30"/>
      <c r="C168" s="31"/>
      <c r="D168" s="31"/>
      <c r="E168" s="31"/>
      <c r="F168" s="31"/>
      <c r="G168" s="31"/>
      <c r="H168" s="31"/>
      <c r="I168" s="31"/>
      <c r="J168" s="31"/>
      <c r="K168" s="31"/>
      <c r="L168" s="32"/>
    </row>
    <row r="169" spans="2:12">
      <c r="B169" s="30"/>
      <c r="C169" s="31"/>
      <c r="D169" s="31"/>
      <c r="E169" s="31"/>
      <c r="F169" s="31"/>
      <c r="G169" s="31"/>
      <c r="H169" s="31"/>
      <c r="I169" s="31"/>
      <c r="J169" s="31"/>
      <c r="K169" s="31"/>
      <c r="L169" s="32"/>
    </row>
    <row r="170" spans="2:12">
      <c r="B170" s="30"/>
      <c r="C170" s="31"/>
      <c r="D170" s="31"/>
      <c r="E170" s="31"/>
      <c r="F170" s="31"/>
      <c r="G170" s="31"/>
      <c r="H170" s="31"/>
      <c r="I170" s="31"/>
      <c r="J170" s="31"/>
      <c r="K170" s="31"/>
      <c r="L170" s="32"/>
    </row>
    <row r="171" spans="2:12">
      <c r="B171" s="30"/>
      <c r="C171" s="31"/>
      <c r="D171" s="31"/>
      <c r="E171" s="31"/>
      <c r="F171" s="31"/>
      <c r="G171" s="31"/>
      <c r="H171" s="31"/>
      <c r="I171" s="31"/>
      <c r="J171" s="31"/>
      <c r="K171" s="31"/>
      <c r="L171" s="32"/>
    </row>
    <row r="172" spans="2:12">
      <c r="B172" s="30"/>
      <c r="C172" s="31"/>
      <c r="D172" s="31"/>
      <c r="E172" s="31"/>
      <c r="F172" s="31"/>
      <c r="G172" s="31"/>
      <c r="H172" s="31"/>
      <c r="I172" s="31"/>
      <c r="J172" s="31"/>
      <c r="K172" s="31"/>
      <c r="L172" s="32"/>
    </row>
    <row r="173" spans="2:12">
      <c r="B173" s="30"/>
      <c r="C173" s="31"/>
      <c r="D173" s="31"/>
      <c r="E173" s="31"/>
      <c r="F173" s="31"/>
      <c r="G173" s="31"/>
      <c r="H173" s="31"/>
      <c r="I173" s="31"/>
      <c r="J173" s="31"/>
      <c r="K173" s="31"/>
      <c r="L173" s="32"/>
    </row>
    <row r="174" spans="2:12">
      <c r="B174" s="30"/>
      <c r="C174" s="31"/>
      <c r="D174" s="31"/>
      <c r="E174" s="31"/>
      <c r="F174" s="31"/>
      <c r="G174" s="31"/>
      <c r="H174" s="31"/>
      <c r="I174" s="31"/>
      <c r="J174" s="31"/>
      <c r="K174" s="31"/>
      <c r="L174" s="32"/>
    </row>
    <row r="175" spans="2:12">
      <c r="B175" s="30"/>
      <c r="C175" s="31"/>
      <c r="D175" s="31"/>
      <c r="E175" s="31"/>
      <c r="F175" s="31"/>
      <c r="G175" s="31"/>
      <c r="H175" s="31"/>
      <c r="I175" s="31"/>
      <c r="J175" s="31"/>
      <c r="K175" s="31"/>
      <c r="L175" s="32"/>
    </row>
    <row r="176" spans="2:12">
      <c r="B176" s="30"/>
      <c r="C176" s="31"/>
      <c r="D176" s="31"/>
      <c r="E176" s="31"/>
      <c r="F176" s="31"/>
      <c r="G176" s="31"/>
      <c r="H176" s="31"/>
      <c r="I176" s="31"/>
      <c r="J176" s="31"/>
      <c r="K176" s="31"/>
      <c r="L176" s="32"/>
    </row>
    <row r="177" spans="2:12">
      <c r="B177" s="30"/>
      <c r="C177" s="31"/>
      <c r="D177" s="31"/>
      <c r="E177" s="31"/>
      <c r="F177" s="31"/>
      <c r="G177" s="31"/>
      <c r="H177" s="31"/>
      <c r="I177" s="31"/>
      <c r="J177" s="31"/>
      <c r="K177" s="31"/>
      <c r="L177" s="32"/>
    </row>
    <row r="178" spans="2:12">
      <c r="B178" s="30"/>
      <c r="C178" s="31"/>
      <c r="D178" s="31"/>
      <c r="E178" s="31"/>
      <c r="F178" s="31"/>
      <c r="G178" s="31"/>
      <c r="H178" s="31"/>
      <c r="I178" s="31"/>
      <c r="J178" s="31"/>
      <c r="K178" s="31"/>
      <c r="L178" s="32"/>
    </row>
    <row r="179" spans="2:12">
      <c r="B179" s="30"/>
      <c r="C179" s="31"/>
      <c r="D179" s="31"/>
      <c r="E179" s="31"/>
      <c r="F179" s="31"/>
      <c r="G179" s="31"/>
      <c r="H179" s="31"/>
      <c r="I179" s="31"/>
      <c r="J179" s="31"/>
      <c r="K179" s="31"/>
      <c r="L179" s="32"/>
    </row>
    <row r="180" spans="2:12">
      <c r="B180" s="30"/>
      <c r="C180" s="31"/>
      <c r="D180" s="31"/>
      <c r="E180" s="31"/>
      <c r="F180" s="31"/>
      <c r="G180" s="31"/>
      <c r="H180" s="31"/>
      <c r="I180" s="31"/>
      <c r="J180" s="31"/>
      <c r="K180" s="31"/>
      <c r="L180" s="32"/>
    </row>
    <row r="181" spans="2:12">
      <c r="B181" s="30"/>
      <c r="C181" s="31"/>
      <c r="D181" s="31"/>
      <c r="E181" s="31"/>
      <c r="F181" s="31"/>
      <c r="G181" s="31"/>
      <c r="H181" s="31"/>
      <c r="I181" s="31"/>
      <c r="J181" s="31"/>
      <c r="K181" s="31"/>
      <c r="L181" s="32"/>
    </row>
    <row r="182" spans="2:12">
      <c r="B182" s="30"/>
      <c r="C182" s="31"/>
      <c r="D182" s="31"/>
      <c r="E182" s="31"/>
      <c r="F182" s="31"/>
      <c r="G182" s="31"/>
      <c r="H182" s="31"/>
      <c r="I182" s="31"/>
      <c r="J182" s="31"/>
      <c r="K182" s="31"/>
      <c r="L182" s="32"/>
    </row>
    <row r="183" spans="2:12">
      <c r="B183" s="30"/>
      <c r="C183" s="31"/>
      <c r="D183" s="31"/>
      <c r="E183" s="31"/>
      <c r="F183" s="31"/>
      <c r="G183" s="31"/>
      <c r="H183" s="31"/>
      <c r="I183" s="31"/>
      <c r="J183" s="31"/>
      <c r="K183" s="31"/>
      <c r="L183" s="32"/>
    </row>
    <row r="184" spans="2:12">
      <c r="B184" s="30"/>
      <c r="C184" s="31"/>
      <c r="D184" s="31"/>
      <c r="E184" s="31"/>
      <c r="F184" s="31"/>
      <c r="G184" s="31"/>
      <c r="H184" s="31"/>
      <c r="I184" s="31"/>
      <c r="J184" s="31"/>
      <c r="K184" s="31"/>
      <c r="L184" s="32"/>
    </row>
    <row r="185" spans="2:12">
      <c r="B185" s="30"/>
      <c r="C185" s="31"/>
      <c r="D185" s="31"/>
      <c r="E185" s="31"/>
      <c r="F185" s="31"/>
      <c r="G185" s="31"/>
      <c r="H185" s="31"/>
      <c r="I185" s="31"/>
      <c r="J185" s="31"/>
      <c r="K185" s="31"/>
      <c r="L185" s="32"/>
    </row>
    <row r="186" spans="2:12">
      <c r="B186" s="30"/>
      <c r="C186" s="31"/>
      <c r="D186" s="31"/>
      <c r="E186" s="31"/>
      <c r="F186" s="31"/>
      <c r="G186" s="31"/>
      <c r="H186" s="31"/>
      <c r="I186" s="31"/>
      <c r="J186" s="31"/>
      <c r="K186" s="31"/>
      <c r="L186" s="32"/>
    </row>
    <row r="187" spans="2:12">
      <c r="B187" s="30"/>
      <c r="C187" s="31"/>
      <c r="D187" s="31"/>
      <c r="E187" s="31"/>
      <c r="F187" s="31"/>
      <c r="G187" s="31"/>
      <c r="H187" s="31"/>
      <c r="I187" s="31"/>
      <c r="J187" s="31"/>
      <c r="K187" s="31"/>
      <c r="L187" s="32"/>
    </row>
    <row r="188" spans="2:12">
      <c r="B188" s="30"/>
      <c r="C188" s="31"/>
      <c r="D188" s="31"/>
      <c r="E188" s="31"/>
      <c r="F188" s="31"/>
      <c r="G188" s="31"/>
      <c r="H188" s="31"/>
      <c r="I188" s="31"/>
      <c r="J188" s="31"/>
      <c r="K188" s="31"/>
      <c r="L188" s="32"/>
    </row>
    <row r="189" spans="2:12">
      <c r="B189" s="38"/>
      <c r="C189" s="36"/>
      <c r="D189" s="36"/>
      <c r="E189" s="36"/>
      <c r="F189" s="36"/>
      <c r="G189" s="36"/>
      <c r="H189" s="36"/>
      <c r="I189" s="36"/>
      <c r="J189" s="36"/>
      <c r="K189" s="36"/>
      <c r="L189" s="39"/>
    </row>
  </sheetData>
  <sheetProtection algorithmName="SHA-512" hashValue="CLjiP48YwReCXbLJFaXA8x0bX5NvSkPxb4p7eYDa4esk0LkDXjTVNROXKAuf8hlM98Ql/YHffb98ohL9Pmpp1w==" saltValue="J074G7taR5cz8wch1/OUWA==" spinCount="100000" sheet="1" scenarios="1"/>
  <mergeCells count="2">
    <mergeCell ref="C2:E2"/>
    <mergeCell ref="F2:G2"/>
  </mergeCells>
  <phoneticPr fontId="2" type="noConversion"/>
  <conditionalFormatting sqref="H27:H33 H35">
    <cfRule type="cellIs" dxfId="336" priority="2" stopIfTrue="1" operator="greaterThanOrEqual">
      <formula>100</formula>
    </cfRule>
    <cfRule type="cellIs" dxfId="335" priority="3" stopIfTrue="1" operator="lessThan">
      <formula>100</formula>
    </cfRule>
  </conditionalFormatting>
  <conditionalFormatting sqref="H34">
    <cfRule type="cellIs" dxfId="334" priority="4" stopIfTrue="1" operator="greaterThanOrEqual">
      <formula>100.01</formula>
    </cfRule>
    <cfRule type="cellIs" dxfId="333" priority="5" stopIfTrue="1" operator="lessThan">
      <formula>100.01</formula>
    </cfRule>
  </conditionalFormatting>
  <conditionalFormatting sqref="E16">
    <cfRule type="cellIs" dxfId="332" priority="1" stopIfTrue="1" operator="lessThan">
      <formula>1.2</formula>
    </cfRule>
  </conditionalFormatting>
  <dataValidations count="6">
    <dataValidation type="list" allowBlank="1" showInputMessage="1" showErrorMessage="1" promptTitle="Select Material" sqref="D5:D6 C5" xr:uid="{00000000-0002-0000-0A00-000000000000}">
      <formula1>Materials</formula1>
    </dataValidation>
    <dataValidation type="list" allowBlank="1" showInputMessage="1" showErrorMessage="1" sqref="F2" xr:uid="{00000000-0002-0000-0A00-000001000000}">
      <formula1>ConstructionType</formula1>
    </dataValidation>
    <dataValidation allowBlank="1" showInputMessage="1" showErrorMessage="1" promptTitle="Select Material" sqref="C6 F6 G14 G13" xr:uid="{00000000-0002-0000-0A00-000002000000}"/>
    <dataValidation type="list" allowBlank="1" showInputMessage="1" showErrorMessage="1" promptTitle="Select Material" sqref="E6" xr:uid="{00000000-0002-0000-0A00-000003000000}">
      <formula1>Tube_Type</formula1>
    </dataValidation>
    <dataValidation type="list" allowBlank="1" showInputMessage="1" showErrorMessage="1" promptTitle="Select Material" sqref="F5" xr:uid="{00000000-0002-0000-0A00-000004000000}">
      <formula1>Material</formula1>
    </dataValidation>
    <dataValidation type="list" allowBlank="1" showInputMessage="1" showErrorMessage="1" promptTitle="Select Material" sqref="E5" xr:uid="{524E855C-7396-4AC7-857A-DAF514AAA022}">
      <formula1>Metallic_Mats</formula1>
    </dataValidation>
  </dataValidations>
  <hyperlinks>
    <hyperlink ref="B39" location="'T3.10.5 T3.5 Guidance Notes'!A1" display="Link to Guidance Notes" xr:uid="{00000000-0004-0000-0A00-000000000000}"/>
    <hyperlink ref="J36" location="'Cover Sheet'!A1" display="BACK to COVER SHEET" xr:uid="{00000000-0004-0000-0A00-000001000000}"/>
    <hyperlink ref="J36:K36" location="'Cover Sheet'!A1" display="BACK to COVER SHEET" xr:uid="{00000000-0004-0000-0A00-000002000000}"/>
  </hyperlinks>
  <pageMargins left="0.75" right="0.75" top="1" bottom="1" header="0.5" footer="0.5"/>
  <pageSetup paperSize="9" scale="56" fitToHeight="2" orientation="portrait" horizontalDpi="4294967294" verticalDpi="4294967295" r:id="rId1"/>
  <headerFooter alignWithMargins="0"/>
  <ignoredErrors>
    <ignoredError sqref="H28"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CCFF99"/>
    <pageSetUpPr fitToPage="1"/>
  </sheetPr>
  <dimension ref="B1:P189"/>
  <sheetViews>
    <sheetView showGridLines="0" view="pageBreakPreview" zoomScaleNormal="100" zoomScaleSheetLayoutView="100" workbookViewId="0">
      <selection activeCell="G12" sqref="G12"/>
    </sheetView>
  </sheetViews>
  <sheetFormatPr defaultColWidth="11.42578125" defaultRowHeight="12.75"/>
  <cols>
    <col min="1" max="1" width="3.42578125" style="183" customWidth="1"/>
    <col min="2" max="2" width="45.5703125" style="183" customWidth="1"/>
    <col min="3" max="3" width="11.42578125" style="183" customWidth="1"/>
    <col min="4" max="4" width="3.5703125" style="184" customWidth="1"/>
    <col min="5" max="5" width="11.7109375" style="183" customWidth="1"/>
    <col min="6" max="6" width="15.28515625" style="183" customWidth="1"/>
    <col min="7" max="7" width="11.7109375" style="183" customWidth="1"/>
    <col min="8" max="8" width="6.7109375" style="183" customWidth="1"/>
    <col min="9" max="9" width="11.140625" style="183" customWidth="1"/>
    <col min="10" max="12" width="11.42578125" style="183" customWidth="1"/>
    <col min="13" max="13" width="3.28515625" style="183" customWidth="1"/>
    <col min="14" max="16384" width="11.42578125" style="183"/>
  </cols>
  <sheetData>
    <row r="1" spans="2:12" ht="15.75">
      <c r="B1" s="182" t="s">
        <v>47</v>
      </c>
    </row>
    <row r="2" spans="2:12">
      <c r="C2" s="1119" t="s">
        <v>37</v>
      </c>
      <c r="D2" s="1120"/>
      <c r="E2" s="1121"/>
      <c r="F2" s="1122" t="s">
        <v>38</v>
      </c>
      <c r="G2" s="1123"/>
    </row>
    <row r="4" spans="2:12">
      <c r="B4" s="185" t="s">
        <v>28</v>
      </c>
      <c r="C4" s="185" t="s">
        <v>11</v>
      </c>
      <c r="D4" s="186"/>
      <c r="E4" s="185" t="s">
        <v>12</v>
      </c>
      <c r="F4" s="187" t="s">
        <v>31</v>
      </c>
      <c r="G4" s="185" t="s">
        <v>32</v>
      </c>
      <c r="I4" s="119"/>
      <c r="J4" s="230" t="s">
        <v>286</v>
      </c>
      <c r="K4" s="230" t="s">
        <v>285</v>
      </c>
      <c r="L4" s="53"/>
    </row>
    <row r="5" spans="2:12" s="659" customFormat="1">
      <c r="B5" s="653" t="s">
        <v>40</v>
      </c>
      <c r="C5" s="654" t="s">
        <v>17</v>
      </c>
      <c r="D5" s="655"/>
      <c r="E5" s="656" t="s">
        <v>17</v>
      </c>
      <c r="F5" s="657" t="s">
        <v>491</v>
      </c>
      <c r="G5" s="658"/>
      <c r="I5" s="216" t="s">
        <v>245</v>
      </c>
      <c r="J5" s="258">
        <f>F22/1000</f>
        <v>0.1</v>
      </c>
      <c r="K5" s="226">
        <f>J5</f>
        <v>0.1</v>
      </c>
      <c r="L5" s="258"/>
    </row>
    <row r="6" spans="2:12" s="659" customFormat="1">
      <c r="B6" s="653" t="s">
        <v>56</v>
      </c>
      <c r="C6" s="349" t="s">
        <v>54</v>
      </c>
      <c r="D6" s="647"/>
      <c r="E6" s="648" t="s">
        <v>54</v>
      </c>
      <c r="F6" s="100" t="s">
        <v>33</v>
      </c>
      <c r="G6" s="649"/>
      <c r="H6" s="258"/>
      <c r="I6" s="216" t="s">
        <v>246</v>
      </c>
      <c r="J6" s="258">
        <f>F21/1000</f>
        <v>2E-3</v>
      </c>
      <c r="K6" s="226">
        <f>F20/1000</f>
        <v>2E-3</v>
      </c>
      <c r="L6" s="258"/>
    </row>
    <row r="7" spans="2:12" s="659" customFormat="1" ht="12.75" customHeight="1">
      <c r="B7" s="660" t="s">
        <v>29</v>
      </c>
      <c r="C7" s="650" t="str">
        <f>HLOOKUP(C5,MaterialData!$C$3:$O$4,2,FALSE)</f>
        <v>Steel</v>
      </c>
      <c r="D7" s="651"/>
      <c r="E7" s="650" t="str">
        <f>HLOOKUP(E5,MaterialData!$C$3:$R$4,2,FALSE)</f>
        <v>Steel</v>
      </c>
      <c r="F7" s="650" t="str">
        <f>HLOOKUP(F5,MaterialData!$C$3:$R$4,2,FALSE)</f>
        <v>FHB</v>
      </c>
      <c r="G7" s="652"/>
      <c r="H7" s="258"/>
      <c r="I7" s="258"/>
      <c r="J7" s="258"/>
      <c r="K7" s="258"/>
      <c r="L7" s="258"/>
    </row>
    <row r="8" spans="2:12" ht="15.75">
      <c r="B8" s="189"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6</v>
      </c>
      <c r="G8" s="188"/>
      <c r="H8" s="53"/>
      <c r="I8" s="216" t="s">
        <v>248</v>
      </c>
      <c r="J8" s="57">
        <f>J5*J6</f>
        <v>2.0000000000000001E-4</v>
      </c>
      <c r="K8" s="216" t="s">
        <v>267</v>
      </c>
      <c r="L8" s="57">
        <f>(J5*J6^3)/12</f>
        <v>6.6666666666666682E-11</v>
      </c>
    </row>
    <row r="9" spans="2:12" ht="15.75">
      <c r="B9" s="189"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6</v>
      </c>
      <c r="G9" s="188"/>
      <c r="H9" s="53"/>
      <c r="I9" s="216" t="s">
        <v>249</v>
      </c>
      <c r="J9" s="57">
        <f>K5*K6</f>
        <v>2.0000000000000001E-4</v>
      </c>
      <c r="K9" s="216" t="s">
        <v>268</v>
      </c>
      <c r="L9" s="57">
        <f>(K5*K6^3)/12</f>
        <v>6.6666666666666682E-11</v>
      </c>
    </row>
    <row r="10" spans="2:12" ht="15.75">
      <c r="B10" s="189"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6</v>
      </c>
      <c r="G10" s="103"/>
      <c r="H10" s="53"/>
      <c r="I10" s="216" t="s">
        <v>424</v>
      </c>
      <c r="J10" s="53">
        <f>J6/2</f>
        <v>1E-3</v>
      </c>
      <c r="K10" s="216" t="s">
        <v>252</v>
      </c>
      <c r="L10" s="57">
        <f>L8+(J8*($J$12-J10)^2)</f>
        <v>2.0066666666666661E-8</v>
      </c>
    </row>
    <row r="11" spans="2:12" ht="15.75">
      <c r="B11" s="189" t="s">
        <v>19</v>
      </c>
      <c r="C11" s="43">
        <f>INDEX(Innertable,MATCH($B11,MaterialData!$B$6:$B$11,0),MATCH(C$7,MaterialData!$C$4:$O$4,0))</f>
        <v>180000000</v>
      </c>
      <c r="D11" s="102"/>
      <c r="E11" s="43">
        <f>INDEX(Innertable,MATCH($B11,MaterialData!$B$6:$B$11,0),MATCH(E$7,MaterialData!$C$4:$R$4,0))</f>
        <v>180000000</v>
      </c>
      <c r="F11" s="43" t="str">
        <f>INDEX(Innertable,MATCH($B11,MaterialData!$B$6:$B$11,0),MATCH(F$7,MaterialData!$C$4:$R$4,0))</f>
        <v>N/A</v>
      </c>
      <c r="G11" s="103"/>
      <c r="H11" s="53"/>
      <c r="I11" s="216" t="s">
        <v>425</v>
      </c>
      <c r="J11" s="53">
        <f>(F18-0.5*F20)*0.001</f>
        <v>2.1000000000000001E-2</v>
      </c>
      <c r="K11" s="216" t="s">
        <v>253</v>
      </c>
      <c r="L11" s="57">
        <f>L9+(J9*($J$12-J11)^2)</f>
        <v>2.0066666666666678E-8</v>
      </c>
    </row>
    <row r="12" spans="2:12" ht="15.75">
      <c r="B12" s="189" t="s">
        <v>18</v>
      </c>
      <c r="C12" s="43">
        <f>INDEX(Innertable,MATCH($B12,MaterialData!$B$6:$B$11,0),MATCH(C$7,MaterialData!$C$4:$O$4,0))</f>
        <v>300000000</v>
      </c>
      <c r="D12" s="102"/>
      <c r="E12" s="43">
        <f>INDEX(Innertable,MATCH($B12,MaterialData!$B$6:$B$11,0),MATCH(E$7,MaterialData!$C$4:$R$4,0))</f>
        <v>300000000</v>
      </c>
      <c r="F12" s="43" t="str">
        <f>INDEX(Innertable,MATCH($B12,MaterialData!$B$6:$B$11,0),MATCH(F$7,MaterialData!$C$4:$R$4,0))</f>
        <v>N/A</v>
      </c>
      <c r="G12" s="103"/>
      <c r="H12" s="53"/>
      <c r="I12" s="216" t="s">
        <v>247</v>
      </c>
      <c r="J12" s="227">
        <f>(J8*J10+J9*J11)/(J8+J9)</f>
        <v>1.0999999999999999E-2</v>
      </c>
      <c r="K12" s="216" t="s">
        <v>258</v>
      </c>
      <c r="L12" s="237">
        <f>SUM(L10:L11)</f>
        <v>4.0133333333333335E-8</v>
      </c>
    </row>
    <row r="13" spans="2:12">
      <c r="C13" s="97"/>
      <c r="D13" s="53"/>
      <c r="E13" s="99"/>
      <c r="F13" s="53"/>
      <c r="G13" s="101"/>
      <c r="H13" s="53"/>
      <c r="L13" s="190"/>
    </row>
    <row r="14" spans="2:12">
      <c r="B14" s="189" t="s">
        <v>41</v>
      </c>
      <c r="C14" s="41">
        <v>1</v>
      </c>
      <c r="D14" s="53"/>
      <c r="E14" s="22">
        <v>1</v>
      </c>
      <c r="F14" s="53"/>
      <c r="G14" s="101"/>
      <c r="H14" s="53"/>
      <c r="L14" s="190"/>
    </row>
    <row r="15" spans="2:12">
      <c r="B15" s="189" t="s">
        <v>171</v>
      </c>
      <c r="C15" s="41">
        <v>25.4</v>
      </c>
      <c r="D15" s="97"/>
      <c r="E15" s="22">
        <v>25.4</v>
      </c>
      <c r="F15" s="97"/>
      <c r="G15" s="101"/>
      <c r="H15" s="53"/>
      <c r="L15" s="190"/>
    </row>
    <row r="16" spans="2:12">
      <c r="B16" s="189" t="s">
        <v>172</v>
      </c>
      <c r="C16" s="236">
        <v>1.6</v>
      </c>
      <c r="D16" s="97"/>
      <c r="E16" s="22">
        <v>1.6</v>
      </c>
      <c r="F16" s="97"/>
      <c r="G16" s="101"/>
      <c r="H16" s="53"/>
      <c r="L16" s="190"/>
    </row>
    <row r="17" spans="2:16">
      <c r="B17" s="184"/>
      <c r="C17" s="97"/>
      <c r="D17" s="97"/>
      <c r="E17" s="101"/>
      <c r="F17" s="97"/>
      <c r="G17" s="101"/>
      <c r="H17" s="53"/>
      <c r="L17" s="190"/>
    </row>
    <row r="18" spans="2:16">
      <c r="B18" s="191" t="s">
        <v>34</v>
      </c>
      <c r="C18" s="97"/>
      <c r="D18" s="97"/>
      <c r="E18" s="101"/>
      <c r="F18" s="217">
        <f>F19+F20+F21</f>
        <v>22</v>
      </c>
      <c r="G18" s="101"/>
      <c r="H18" s="53"/>
      <c r="L18" s="190"/>
    </row>
    <row r="19" spans="2:16">
      <c r="B19" s="191" t="s">
        <v>35</v>
      </c>
      <c r="C19" s="97"/>
      <c r="D19" s="97"/>
      <c r="E19" s="101"/>
      <c r="F19" s="49">
        <v>18</v>
      </c>
      <c r="G19" s="101"/>
      <c r="H19" s="53"/>
      <c r="J19" s="192"/>
      <c r="K19" s="192"/>
      <c r="L19" s="190"/>
    </row>
    <row r="20" spans="2:16">
      <c r="B20" s="91" t="s">
        <v>283</v>
      </c>
      <c r="C20" s="53"/>
      <c r="D20" s="97"/>
      <c r="E20" s="101"/>
      <c r="F20" s="49">
        <v>2</v>
      </c>
      <c r="G20" s="101"/>
      <c r="H20" s="53"/>
      <c r="J20" s="192"/>
      <c r="K20" s="192"/>
      <c r="L20" s="190"/>
    </row>
    <row r="21" spans="2:16">
      <c r="B21" s="235" t="s">
        <v>282</v>
      </c>
      <c r="C21" s="53"/>
      <c r="D21" s="97"/>
      <c r="E21" s="101"/>
      <c r="F21" s="49">
        <v>2</v>
      </c>
      <c r="G21" s="101"/>
      <c r="H21" s="53"/>
      <c r="J21" s="192"/>
      <c r="K21" s="192"/>
      <c r="L21" s="190"/>
    </row>
    <row r="22" spans="2:16">
      <c r="B22" s="191" t="s">
        <v>287</v>
      </c>
      <c r="C22" s="53"/>
      <c r="D22" s="97"/>
      <c r="E22" s="101"/>
      <c r="F22" s="49">
        <v>100</v>
      </c>
      <c r="G22" s="101"/>
      <c r="H22" s="53"/>
      <c r="J22" s="192"/>
      <c r="K22" s="192"/>
      <c r="L22" s="190"/>
    </row>
    <row r="23" spans="2:16">
      <c r="B23" s="184"/>
      <c r="C23" s="97"/>
      <c r="D23" s="97"/>
      <c r="E23" s="105"/>
      <c r="F23" s="97"/>
      <c r="G23" s="101"/>
      <c r="H23" s="53"/>
      <c r="J23" s="192"/>
      <c r="K23" s="192"/>
      <c r="L23" s="190"/>
    </row>
    <row r="24" spans="2:16">
      <c r="B24" s="189" t="s">
        <v>14</v>
      </c>
      <c r="C24" s="41">
        <f>C15/1000</f>
        <v>2.5399999999999999E-2</v>
      </c>
      <c r="D24" s="97"/>
      <c r="E24" s="41">
        <f>IF(F2="Composite only","No tubes",E15/1000)</f>
        <v>2.5399999999999999E-2</v>
      </c>
      <c r="F24" s="97"/>
      <c r="G24" s="101"/>
      <c r="H24" s="53"/>
      <c r="L24" s="190"/>
    </row>
    <row r="25" spans="2:16">
      <c r="B25" s="189" t="s">
        <v>164</v>
      </c>
      <c r="C25" s="41">
        <f>C16/1000</f>
        <v>1.6000000000000001E-3</v>
      </c>
      <c r="D25" s="97"/>
      <c r="E25" s="41">
        <f>IF(F2="Composite only","",E16/1000)</f>
        <v>1.6000000000000001E-3</v>
      </c>
      <c r="F25" s="97"/>
      <c r="G25" s="105"/>
      <c r="H25" s="53"/>
      <c r="L25" s="190"/>
      <c r="P25" s="193"/>
    </row>
    <row r="26" spans="2:16">
      <c r="B26" s="189" t="s">
        <v>13</v>
      </c>
      <c r="C26" s="43">
        <f>IF(C6="Round",((C24)^4-((C24-2*C25))^4)*3.142/64,((C24)^4-((C24-2*C25))^4)/12)</f>
        <v>8.5099184800000022E-9</v>
      </c>
      <c r="D26" s="97"/>
      <c r="E26" s="43">
        <f>IF(F2="Composite only","",IF(E6="Round",((E24)^4-((E24-2*E25))^4)*3.142/64,IF(E6="Square",((E24)^4-((E24-2*E25))^4)/12,"")))</f>
        <v>8.5099184800000022E-9</v>
      </c>
      <c r="F26" s="107" t="str">
        <f>IF($F$2="Tubing only","Tubing Only",L12)</f>
        <v>Tubing Only</v>
      </c>
      <c r="G26" s="43">
        <f t="shared" ref="G26:G33" si="0">IF($F$2="Tubing only",E26,IF($F$2="Composite only",F26,IF($F$2="Tubes + Composite",E26+F26,"No Type Selected")))</f>
        <v>8.5099184800000022E-9</v>
      </c>
      <c r="H26" s="53"/>
      <c r="L26" s="190"/>
      <c r="O26" s="190"/>
      <c r="P26" s="193"/>
    </row>
    <row r="27" spans="2:16">
      <c r="B27" s="189" t="s">
        <v>10</v>
      </c>
      <c r="C27" s="43">
        <f>C8*C26*C14</f>
        <v>1701.9836960000005</v>
      </c>
      <c r="D27" s="102"/>
      <c r="E27" s="43">
        <f>IF(F2="Composite only","",E8*E26*E14)</f>
        <v>1701.9836960000005</v>
      </c>
      <c r="F27" s="107" t="str">
        <f>IF(F26="Tubing Only","",F26*F8)</f>
        <v/>
      </c>
      <c r="G27" s="43">
        <f t="shared" si="0"/>
        <v>1701.9836960000005</v>
      </c>
      <c r="H27" s="51">
        <f t="shared" ref="H27:H33" si="1">100*G27/C27</f>
        <v>100</v>
      </c>
    </row>
    <row r="28" spans="2:16">
      <c r="B28" s="189" t="s">
        <v>165</v>
      </c>
      <c r="C28" s="44">
        <f>IF(C24="no tubes","",IF(C14=0,"",IF(C6="Round",C14*((C15^2-(C15-2*C16)^2)*PI()/4),IF(C6="Square",C14*(C15^2-(C15-2*C16)^2),""))))</f>
        <v>119.63184824869931</v>
      </c>
      <c r="D28" s="108"/>
      <c r="E28" s="44">
        <f>IF(E24="no tubes","",IF(E14=0,"",IF(E6="Round",E14*((E15^2-(E15-2*E16)^2)*PI()/4),IF(E6="Square",E14*(E15^2-(E15-2*E16)^2),""))))</f>
        <v>119.63184824869931</v>
      </c>
      <c r="F28" s="44" t="str">
        <f>IF(F26="Tubing Only","",(F18-F19)*F22)</f>
        <v/>
      </c>
      <c r="G28" s="44">
        <f t="shared" si="0"/>
        <v>119.63184824869931</v>
      </c>
      <c r="H28" s="51">
        <f>IF(AND(F2="tubing only",E5="steel"),100*G28/C28,"NA")</f>
        <v>100</v>
      </c>
      <c r="I28" s="183" t="str">
        <f>IF(AND(95&lt;H28,H28&lt;100),"For tubes only, provided your actual tube measures &gt;= your nominal OD and wall this is OK","")</f>
        <v/>
      </c>
      <c r="O28" s="190"/>
    </row>
    <row r="29" spans="2:16">
      <c r="B29" s="189" t="s">
        <v>166</v>
      </c>
      <c r="C29" s="43">
        <f>C$28*C9/1000000</f>
        <v>36487.713715853293</v>
      </c>
      <c r="D29" s="102"/>
      <c r="E29" s="43">
        <f>IF(F2="Composite only","",E$28*E9/1000000)</f>
        <v>36487.713715853293</v>
      </c>
      <c r="F29" s="43" t="str">
        <f>IF(F26="Tubing Only","",F28*F9/1000000)</f>
        <v/>
      </c>
      <c r="G29" s="43">
        <f t="shared" si="0"/>
        <v>36487.713715853293</v>
      </c>
      <c r="H29" s="51">
        <f t="shared" si="1"/>
        <v>100</v>
      </c>
      <c r="I29" s="183" t="str">
        <f>IF(AND(95&lt;H29,H29&lt;100),"For tubes only, provided your actual tube measures &gt;= your nominal OD and wall this is OK","")</f>
        <v/>
      </c>
    </row>
    <row r="30" spans="2:16">
      <c r="B30" s="189" t="s">
        <v>15</v>
      </c>
      <c r="C30" s="43">
        <f>C$28*C10/1000000</f>
        <v>43665.624610775245</v>
      </c>
      <c r="D30" s="102"/>
      <c r="E30" s="43">
        <f>IF(F2="Composite only","",E$28*E10/1000000)</f>
        <v>43665.624610775245</v>
      </c>
      <c r="F30" s="43" t="str">
        <f>IF(F26="Tubing Only","",F28*F10/1000000)</f>
        <v/>
      </c>
      <c r="G30" s="43">
        <f t="shared" si="0"/>
        <v>43665.624610775245</v>
      </c>
      <c r="H30" s="51">
        <f t="shared" si="1"/>
        <v>100</v>
      </c>
      <c r="I30" s="183" t="str">
        <f>IF(AND(95&lt;H30,H30&lt;100),"For tubes only, provided your actual tube measures &gt;= your nominal OD and wall this is OK","")</f>
        <v/>
      </c>
      <c r="O30" s="190"/>
    </row>
    <row r="31" spans="2:16">
      <c r="B31" s="189" t="s">
        <v>167</v>
      </c>
      <c r="C31" s="43">
        <f>C$28*C11/1000000</f>
        <v>21533.732684765877</v>
      </c>
      <c r="D31" s="102"/>
      <c r="E31" s="43">
        <f>IF(F2="Composite only","",E$28*E11/1000000)</f>
        <v>21533.732684765877</v>
      </c>
      <c r="F31" s="43" t="str">
        <f>IF(F26="Tubing Only","",F28*F9/1000000)</f>
        <v/>
      </c>
      <c r="G31" s="43">
        <f t="shared" si="0"/>
        <v>21533.732684765877</v>
      </c>
      <c r="H31" s="51">
        <f t="shared" si="1"/>
        <v>100</v>
      </c>
      <c r="I31" s="183" t="str">
        <f>IF(AND(95&lt;H31,H31&lt;100),"For tubes only, provided your actual tube measures &gt;= your nominal OD and wall this is OK","")</f>
        <v/>
      </c>
      <c r="O31" s="190"/>
    </row>
    <row r="32" spans="2:16">
      <c r="B32" s="189" t="s">
        <v>16</v>
      </c>
      <c r="C32" s="43">
        <f>IF(C14=0,"",C$28*C12/1000000)</f>
        <v>35889.554474609795</v>
      </c>
      <c r="D32" s="102"/>
      <c r="E32" s="43">
        <f>IF(F2="Composite only","",E$28*E12/1000000)</f>
        <v>35889.554474609795</v>
      </c>
      <c r="F32" s="43" t="str">
        <f>IF(F26="tubing only","",F28*F10/1000000)</f>
        <v/>
      </c>
      <c r="G32" s="43">
        <f t="shared" si="0"/>
        <v>35889.554474609795</v>
      </c>
      <c r="H32" s="51">
        <f t="shared" si="1"/>
        <v>100</v>
      </c>
      <c r="I32" s="183" t="str">
        <f>IF(AND(95&lt;H32,H32&lt;100),"For tubes only, provided your actual tube measures &gt;= your nominal OD and wall this is OK","")</f>
        <v/>
      </c>
      <c r="O32" s="190"/>
    </row>
    <row r="33" spans="2:12">
      <c r="B33" s="189" t="s">
        <v>168</v>
      </c>
      <c r="C33" s="43">
        <f>C14*4*C10*C26/(0.5*C24*1)</f>
        <v>978.30558903937037</v>
      </c>
      <c r="D33" s="97"/>
      <c r="E33" s="43">
        <f>IF(F2="Composite only","",E14*4*E10*E26/(0.5*E24*1))</f>
        <v>978.30558903937037</v>
      </c>
      <c r="F33" s="43" t="str">
        <f>IF(F26="tubing only","",4*F10*F26/(0.001*0.5*F18*1))</f>
        <v/>
      </c>
      <c r="G33" s="43">
        <f t="shared" si="0"/>
        <v>978.30558903937037</v>
      </c>
      <c r="H33" s="51">
        <f t="shared" si="1"/>
        <v>100</v>
      </c>
    </row>
    <row r="34" spans="2:12">
      <c r="B34" s="189" t="s">
        <v>169</v>
      </c>
      <c r="C34" s="43">
        <f>IF(C14=0,"",C33*1^3/(48*C27))</f>
        <v>1.1975065616797899E-2</v>
      </c>
      <c r="D34" s="97"/>
      <c r="E34" s="43">
        <f>IF($F$2="tubing only",$C$33*1^3/(48*E27),"")</f>
        <v>1.1975065616797899E-2</v>
      </c>
      <c r="F34" s="43" t="str">
        <f>IF($F$2="tubing only","",$C$33*1^3/(48*F27))</f>
        <v/>
      </c>
      <c r="G34" s="43">
        <f>$C$33*1^3/(48*G27)</f>
        <v>1.1975065616797899E-2</v>
      </c>
      <c r="H34" s="51">
        <f>100*G34/C34</f>
        <v>100</v>
      </c>
    </row>
    <row r="35" spans="2:12">
      <c r="B35" s="189" t="s">
        <v>170</v>
      </c>
      <c r="C35" s="43">
        <f>0.5*C33*(C33*1^3/(48*C27))</f>
        <v>5.8576368110132897</v>
      </c>
      <c r="D35" s="66"/>
      <c r="E35" s="43">
        <f>IF(E24="no tubes","",0.5*E33*(E33*1^3/(48*E27)))</f>
        <v>5.8576368110132897</v>
      </c>
      <c r="F35" s="43" t="str">
        <f>IF(F26="tubing only","",0.5*F33*(F33*1^3/(48*F27)))</f>
        <v/>
      </c>
      <c r="G35" s="43">
        <f>IF($F$2="Tubing only",E35,IF($F$2="Composite only",F35,IF($F$2="Tubes + Composite",E35+F35,"No Type Selected")))</f>
        <v>5.8576368110132897</v>
      </c>
      <c r="H35" s="51">
        <f>100*G35/C35</f>
        <v>100</v>
      </c>
      <c r="J35" s="264" t="s">
        <v>485</v>
      </c>
      <c r="K35" s="264"/>
      <c r="L35" s="264"/>
    </row>
    <row r="37" spans="2:12">
      <c r="B37" s="119" t="s">
        <v>278</v>
      </c>
      <c r="C37" s="53"/>
      <c r="D37" s="97"/>
      <c r="E37" s="57"/>
      <c r="F37" s="53"/>
      <c r="G37" s="53"/>
      <c r="H37" s="53"/>
    </row>
    <row r="38" spans="2:12">
      <c r="B38" s="24"/>
      <c r="C38" s="25"/>
      <c r="D38" s="25"/>
      <c r="E38" s="25"/>
      <c r="F38" s="25"/>
      <c r="G38" s="25"/>
      <c r="H38" s="25"/>
      <c r="I38" s="25"/>
      <c r="J38" s="25"/>
      <c r="K38" s="25"/>
      <c r="L38" s="26"/>
    </row>
    <row r="39" spans="2:12">
      <c r="B39" s="442" t="s">
        <v>721</v>
      </c>
      <c r="C39" s="31"/>
      <c r="D39" s="31"/>
      <c r="E39" s="31"/>
      <c r="F39" s="31"/>
      <c r="G39" s="31"/>
      <c r="H39" s="31"/>
      <c r="I39" s="31"/>
      <c r="J39" s="31"/>
      <c r="K39" s="31"/>
      <c r="L39" s="32"/>
    </row>
    <row r="40" spans="2:12">
      <c r="B40" s="30"/>
      <c r="C40" s="31"/>
      <c r="D40" s="31"/>
      <c r="E40" s="31"/>
      <c r="F40" s="31"/>
      <c r="G40" s="31"/>
      <c r="H40" s="31"/>
      <c r="I40" s="31"/>
      <c r="J40" s="31"/>
      <c r="K40" s="31"/>
      <c r="L40" s="32"/>
    </row>
    <row r="41" spans="2:12">
      <c r="B41" s="30"/>
      <c r="C41" s="31"/>
      <c r="D41" s="31"/>
      <c r="E41" s="31"/>
      <c r="F41" s="31"/>
      <c r="G41" s="31"/>
      <c r="H41" s="31"/>
      <c r="I41" s="31"/>
      <c r="J41" s="31"/>
      <c r="K41" s="31"/>
      <c r="L41" s="32"/>
    </row>
    <row r="42" spans="2:12">
      <c r="B42" s="30"/>
      <c r="C42" s="31"/>
      <c r="D42" s="31"/>
      <c r="E42" s="31"/>
      <c r="F42" s="31"/>
      <c r="G42" s="31"/>
      <c r="H42" s="31"/>
      <c r="I42" s="31"/>
      <c r="J42" s="31"/>
      <c r="K42" s="31"/>
      <c r="L42" s="32"/>
    </row>
    <row r="43" spans="2:12">
      <c r="B43" s="30"/>
      <c r="C43" s="31"/>
      <c r="D43" s="31"/>
      <c r="E43" s="31"/>
      <c r="F43" s="31"/>
      <c r="G43" s="31"/>
      <c r="H43" s="31"/>
      <c r="I43" s="31"/>
      <c r="J43" s="31"/>
      <c r="K43" s="31"/>
      <c r="L43" s="32"/>
    </row>
    <row r="44" spans="2:12">
      <c r="B44" s="30"/>
      <c r="C44" s="31"/>
      <c r="D44" s="31"/>
      <c r="E44" s="31"/>
      <c r="F44" s="31"/>
      <c r="G44" s="31"/>
      <c r="H44" s="31"/>
      <c r="I44" s="31"/>
      <c r="J44" s="31"/>
      <c r="K44" s="31"/>
      <c r="L44" s="32"/>
    </row>
    <row r="45" spans="2:12">
      <c r="B45" s="30"/>
      <c r="C45" s="31"/>
      <c r="D45" s="31"/>
      <c r="E45" s="31"/>
      <c r="F45" s="31"/>
      <c r="G45" s="31"/>
      <c r="H45" s="31"/>
      <c r="I45" s="31"/>
      <c r="J45" s="31"/>
      <c r="K45" s="31"/>
      <c r="L45" s="32"/>
    </row>
    <row r="46" spans="2:12">
      <c r="B46" s="30"/>
      <c r="C46" s="31"/>
      <c r="D46" s="31"/>
      <c r="E46" s="31"/>
      <c r="F46" s="31"/>
      <c r="G46" s="31"/>
      <c r="H46" s="31"/>
      <c r="I46" s="31"/>
      <c r="J46" s="31"/>
      <c r="K46" s="31"/>
      <c r="L46" s="32"/>
    </row>
    <row r="47" spans="2:12">
      <c r="B47" s="30"/>
      <c r="C47" s="31"/>
      <c r="D47" s="31"/>
      <c r="E47" s="31"/>
      <c r="F47" s="31"/>
      <c r="G47" s="31"/>
      <c r="H47" s="31"/>
      <c r="I47" s="31"/>
      <c r="J47" s="31"/>
      <c r="K47" s="31"/>
      <c r="L47" s="32"/>
    </row>
    <row r="48" spans="2:12">
      <c r="B48" s="30"/>
      <c r="C48" s="31"/>
      <c r="D48" s="31"/>
      <c r="E48" s="31"/>
      <c r="F48" s="31"/>
      <c r="G48" s="31"/>
      <c r="H48" s="31"/>
      <c r="I48" s="31"/>
      <c r="J48" s="31"/>
      <c r="K48" s="31"/>
      <c r="L48" s="32"/>
    </row>
    <row r="49" spans="2:12">
      <c r="B49" s="30"/>
      <c r="C49" s="31"/>
      <c r="D49" s="31"/>
      <c r="E49" s="31"/>
      <c r="F49" s="31"/>
      <c r="G49" s="31"/>
      <c r="H49" s="31"/>
      <c r="I49" s="31"/>
      <c r="J49" s="31"/>
      <c r="K49" s="31"/>
      <c r="L49" s="32"/>
    </row>
    <row r="50" spans="2:12">
      <c r="B50" s="30"/>
      <c r="C50" s="31"/>
      <c r="D50" s="31"/>
      <c r="E50" s="31"/>
      <c r="F50" s="31"/>
      <c r="G50" s="31"/>
      <c r="H50" s="31"/>
      <c r="I50" s="31"/>
      <c r="J50" s="31"/>
      <c r="K50" s="31"/>
      <c r="L50" s="32"/>
    </row>
    <row r="51" spans="2:12">
      <c r="B51" s="30"/>
      <c r="C51" s="31"/>
      <c r="D51" s="31"/>
      <c r="E51" s="31"/>
      <c r="F51" s="31"/>
      <c r="G51" s="31"/>
      <c r="H51" s="31"/>
      <c r="I51" s="31"/>
      <c r="J51" s="31"/>
      <c r="K51" s="31"/>
      <c r="L51" s="32"/>
    </row>
    <row r="52" spans="2:12">
      <c r="B52" s="30"/>
      <c r="C52" s="31"/>
      <c r="D52" s="31"/>
      <c r="E52" s="31"/>
      <c r="F52" s="31"/>
      <c r="G52" s="31"/>
      <c r="H52" s="31"/>
      <c r="I52" s="31"/>
      <c r="J52" s="31"/>
      <c r="K52" s="31"/>
      <c r="L52" s="32"/>
    </row>
    <row r="53" spans="2:12">
      <c r="B53" s="30"/>
      <c r="C53" s="31"/>
      <c r="D53" s="31"/>
      <c r="E53" s="31"/>
      <c r="F53" s="31"/>
      <c r="G53" s="31"/>
      <c r="H53" s="31"/>
      <c r="I53" s="31"/>
      <c r="J53" s="31"/>
      <c r="K53" s="31"/>
      <c r="L53" s="32"/>
    </row>
    <row r="54" spans="2:12">
      <c r="B54" s="30"/>
      <c r="C54" s="31"/>
      <c r="D54" s="31"/>
      <c r="E54" s="31"/>
      <c r="F54" s="31"/>
      <c r="G54" s="31"/>
      <c r="H54" s="31"/>
      <c r="I54" s="31"/>
      <c r="J54" s="31"/>
      <c r="K54" s="31"/>
      <c r="L54" s="32"/>
    </row>
    <row r="55" spans="2:12">
      <c r="B55" s="30"/>
      <c r="C55" s="31"/>
      <c r="D55" s="31"/>
      <c r="E55" s="31"/>
      <c r="F55" s="31"/>
      <c r="G55" s="31"/>
      <c r="H55" s="31"/>
      <c r="I55" s="31"/>
      <c r="J55" s="31"/>
      <c r="K55" s="31"/>
      <c r="L55" s="32"/>
    </row>
    <row r="56" spans="2:12">
      <c r="B56" s="30"/>
      <c r="C56" s="31"/>
      <c r="D56" s="31"/>
      <c r="E56" s="31"/>
      <c r="F56" s="31"/>
      <c r="G56" s="31"/>
      <c r="H56" s="31"/>
      <c r="I56" s="31"/>
      <c r="J56" s="31"/>
      <c r="K56" s="31"/>
      <c r="L56" s="32"/>
    </row>
    <row r="57" spans="2:12">
      <c r="B57" s="30"/>
      <c r="C57" s="31"/>
      <c r="D57" s="31"/>
      <c r="E57" s="31"/>
      <c r="F57" s="31"/>
      <c r="G57" s="31"/>
      <c r="H57" s="31"/>
      <c r="I57" s="31"/>
      <c r="J57" s="31"/>
      <c r="K57" s="31"/>
      <c r="L57" s="32"/>
    </row>
    <row r="58" spans="2:12">
      <c r="B58" s="30"/>
      <c r="C58" s="31"/>
      <c r="D58" s="31"/>
      <c r="E58" s="31"/>
      <c r="F58" s="31"/>
      <c r="G58" s="31"/>
      <c r="H58" s="31"/>
      <c r="I58" s="31"/>
      <c r="J58" s="31"/>
      <c r="K58" s="31"/>
      <c r="L58" s="32"/>
    </row>
    <row r="59" spans="2:12">
      <c r="B59" s="30"/>
      <c r="C59" s="31"/>
      <c r="D59" s="31"/>
      <c r="E59" s="31"/>
      <c r="F59" s="31"/>
      <c r="G59" s="31"/>
      <c r="H59" s="31"/>
      <c r="I59" s="31"/>
      <c r="J59" s="31"/>
      <c r="K59" s="31"/>
      <c r="L59" s="32"/>
    </row>
    <row r="60" spans="2:12">
      <c r="B60" s="30"/>
      <c r="C60" s="31"/>
      <c r="D60" s="31"/>
      <c r="E60" s="31"/>
      <c r="F60" s="31"/>
      <c r="G60" s="31"/>
      <c r="H60" s="31"/>
      <c r="I60" s="31"/>
      <c r="J60" s="31"/>
      <c r="K60" s="31"/>
      <c r="L60" s="32"/>
    </row>
    <row r="61" spans="2:12">
      <c r="B61" s="30"/>
      <c r="C61" s="31"/>
      <c r="D61" s="31"/>
      <c r="E61" s="31"/>
      <c r="F61" s="31"/>
      <c r="G61" s="31"/>
      <c r="H61" s="31"/>
      <c r="I61" s="31"/>
      <c r="J61" s="31"/>
      <c r="K61" s="31"/>
      <c r="L61" s="32"/>
    </row>
    <row r="62" spans="2:12">
      <c r="B62" s="30"/>
      <c r="C62" s="31"/>
      <c r="D62" s="31"/>
      <c r="E62" s="31"/>
      <c r="F62" s="31"/>
      <c r="G62" s="31"/>
      <c r="H62" s="31"/>
      <c r="I62" s="31"/>
      <c r="J62" s="31"/>
      <c r="K62" s="31"/>
      <c r="L62" s="32"/>
    </row>
    <row r="63" spans="2:12">
      <c r="B63" s="30"/>
      <c r="C63" s="31"/>
      <c r="D63" s="31"/>
      <c r="E63" s="31"/>
      <c r="F63" s="31"/>
      <c r="G63" s="31"/>
      <c r="H63" s="31"/>
      <c r="I63" s="31"/>
      <c r="J63" s="31"/>
      <c r="K63" s="31"/>
      <c r="L63" s="32"/>
    </row>
    <row r="64" spans="2:12">
      <c r="B64" s="30"/>
      <c r="C64" s="31"/>
      <c r="D64" s="31"/>
      <c r="E64" s="31"/>
      <c r="F64" s="31"/>
      <c r="G64" s="31"/>
      <c r="H64" s="31"/>
      <c r="I64" s="31"/>
      <c r="J64" s="31"/>
      <c r="K64" s="31"/>
      <c r="L64" s="32"/>
    </row>
    <row r="65" spans="2:12">
      <c r="B65" s="30"/>
      <c r="C65" s="31"/>
      <c r="D65" s="31"/>
      <c r="E65" s="31"/>
      <c r="F65" s="31"/>
      <c r="G65" s="31"/>
      <c r="H65" s="31"/>
      <c r="I65" s="31"/>
      <c r="J65" s="31"/>
      <c r="K65" s="31"/>
      <c r="L65" s="32"/>
    </row>
    <row r="66" spans="2:12">
      <c r="B66" s="30"/>
      <c r="C66" s="31"/>
      <c r="D66" s="31"/>
      <c r="E66" s="31"/>
      <c r="F66" s="31"/>
      <c r="G66" s="31"/>
      <c r="H66" s="31"/>
      <c r="I66" s="31"/>
      <c r="J66" s="31"/>
      <c r="K66" s="31"/>
      <c r="L66" s="32"/>
    </row>
    <row r="67" spans="2:12">
      <c r="B67" s="30"/>
      <c r="C67" s="31"/>
      <c r="D67" s="31"/>
      <c r="E67" s="31"/>
      <c r="F67" s="31"/>
      <c r="G67" s="31"/>
      <c r="H67" s="31"/>
      <c r="I67" s="31"/>
      <c r="J67" s="31"/>
      <c r="K67" s="31"/>
      <c r="L67" s="32"/>
    </row>
    <row r="68" spans="2:12">
      <c r="B68" s="30"/>
      <c r="C68" s="31"/>
      <c r="D68" s="31"/>
      <c r="E68" s="31"/>
      <c r="F68" s="31"/>
      <c r="G68" s="31"/>
      <c r="H68" s="31"/>
      <c r="I68" s="31"/>
      <c r="J68" s="31"/>
      <c r="K68" s="31"/>
      <c r="L68" s="32"/>
    </row>
    <row r="69" spans="2:12">
      <c r="B69" s="30"/>
      <c r="C69" s="31"/>
      <c r="D69" s="31"/>
      <c r="E69" s="31"/>
      <c r="F69" s="31"/>
      <c r="G69" s="31"/>
      <c r="H69" s="31"/>
      <c r="I69" s="31"/>
      <c r="J69" s="31"/>
      <c r="K69" s="31"/>
      <c r="L69" s="32"/>
    </row>
    <row r="70" spans="2:12">
      <c r="B70" s="30"/>
      <c r="C70" s="31"/>
      <c r="D70" s="31"/>
      <c r="E70" s="31"/>
      <c r="F70" s="31"/>
      <c r="G70" s="31"/>
      <c r="H70" s="31"/>
      <c r="I70" s="31"/>
      <c r="J70" s="31"/>
      <c r="K70" s="31"/>
      <c r="L70" s="32"/>
    </row>
    <row r="71" spans="2:12">
      <c r="B71" s="30"/>
      <c r="C71" s="31"/>
      <c r="D71" s="31"/>
      <c r="E71" s="31"/>
      <c r="F71" s="31"/>
      <c r="G71" s="31"/>
      <c r="H71" s="31"/>
      <c r="I71" s="31"/>
      <c r="J71" s="31"/>
      <c r="K71" s="31"/>
      <c r="L71" s="32"/>
    </row>
    <row r="72" spans="2:12">
      <c r="B72" s="30"/>
      <c r="C72" s="31"/>
      <c r="D72" s="31"/>
      <c r="E72" s="31"/>
      <c r="F72" s="31"/>
      <c r="G72" s="31"/>
      <c r="H72" s="31"/>
      <c r="I72" s="31"/>
      <c r="J72" s="31"/>
      <c r="K72" s="31"/>
      <c r="L72" s="32"/>
    </row>
    <row r="73" spans="2:12">
      <c r="B73" s="30"/>
      <c r="C73" s="31"/>
      <c r="D73" s="31"/>
      <c r="E73" s="31"/>
      <c r="F73" s="31"/>
      <c r="G73" s="31"/>
      <c r="H73" s="31"/>
      <c r="I73" s="31"/>
      <c r="J73" s="31"/>
      <c r="K73" s="31"/>
      <c r="L73" s="32"/>
    </row>
    <row r="74" spans="2:12">
      <c r="B74" s="30"/>
      <c r="C74" s="31"/>
      <c r="D74" s="31"/>
      <c r="E74" s="31"/>
      <c r="F74" s="31"/>
      <c r="G74" s="31"/>
      <c r="H74" s="31"/>
      <c r="I74" s="31"/>
      <c r="J74" s="31"/>
      <c r="K74" s="31"/>
      <c r="L74" s="32"/>
    </row>
    <row r="75" spans="2:12">
      <c r="B75" s="30"/>
      <c r="C75" s="31"/>
      <c r="D75" s="31"/>
      <c r="E75" s="31"/>
      <c r="F75" s="31"/>
      <c r="G75" s="31"/>
      <c r="H75" s="31"/>
      <c r="I75" s="31"/>
      <c r="J75" s="31"/>
      <c r="K75" s="31"/>
      <c r="L75" s="32"/>
    </row>
    <row r="76" spans="2:12">
      <c r="B76" s="30"/>
      <c r="C76" s="31"/>
      <c r="D76" s="31"/>
      <c r="E76" s="31"/>
      <c r="F76" s="31"/>
      <c r="G76" s="31"/>
      <c r="H76" s="31"/>
      <c r="I76" s="31"/>
      <c r="J76" s="31"/>
      <c r="K76" s="31"/>
      <c r="L76" s="32"/>
    </row>
    <row r="77" spans="2:12">
      <c r="B77" s="30"/>
      <c r="C77" s="31"/>
      <c r="D77" s="31"/>
      <c r="E77" s="31"/>
      <c r="F77" s="31"/>
      <c r="G77" s="31"/>
      <c r="H77" s="31"/>
      <c r="I77" s="31"/>
      <c r="J77" s="31"/>
      <c r="K77" s="31"/>
      <c r="L77" s="32"/>
    </row>
    <row r="78" spans="2:12">
      <c r="B78" s="30"/>
      <c r="C78" s="31"/>
      <c r="D78" s="31"/>
      <c r="E78" s="31"/>
      <c r="F78" s="31"/>
      <c r="G78" s="31"/>
      <c r="H78" s="31"/>
      <c r="I78" s="31"/>
      <c r="J78" s="31"/>
      <c r="K78" s="31"/>
      <c r="L78" s="32"/>
    </row>
    <row r="79" spans="2:12">
      <c r="B79" s="30"/>
      <c r="C79" s="31"/>
      <c r="D79" s="31"/>
      <c r="E79" s="31"/>
      <c r="F79" s="31"/>
      <c r="G79" s="31"/>
      <c r="H79" s="31"/>
      <c r="I79" s="31"/>
      <c r="J79" s="31"/>
      <c r="K79" s="31"/>
      <c r="L79" s="32"/>
    </row>
    <row r="80" spans="2:12">
      <c r="B80" s="30"/>
      <c r="C80" s="31"/>
      <c r="D80" s="31"/>
      <c r="E80" s="31"/>
      <c r="F80" s="31"/>
      <c r="G80" s="31"/>
      <c r="H80" s="31"/>
      <c r="I80" s="31"/>
      <c r="J80" s="31"/>
      <c r="K80" s="31"/>
      <c r="L80" s="32"/>
    </row>
    <row r="81" spans="2:12">
      <c r="B81" s="30"/>
      <c r="C81" s="31"/>
      <c r="D81" s="31"/>
      <c r="E81" s="31"/>
      <c r="F81" s="31"/>
      <c r="G81" s="31"/>
      <c r="H81" s="31"/>
      <c r="I81" s="31"/>
      <c r="J81" s="31"/>
      <c r="K81" s="31"/>
      <c r="L81" s="32"/>
    </row>
    <row r="82" spans="2:12">
      <c r="B82" s="30"/>
      <c r="C82" s="31"/>
      <c r="D82" s="31"/>
      <c r="E82" s="31"/>
      <c r="F82" s="31"/>
      <c r="G82" s="31"/>
      <c r="H82" s="31"/>
      <c r="I82" s="31"/>
      <c r="J82" s="31"/>
      <c r="K82" s="31"/>
      <c r="L82" s="32"/>
    </row>
    <row r="83" spans="2:12">
      <c r="B83" s="30"/>
      <c r="C83" s="31"/>
      <c r="D83" s="31"/>
      <c r="E83" s="31"/>
      <c r="F83" s="31"/>
      <c r="G83" s="31"/>
      <c r="H83" s="31"/>
      <c r="I83" s="31"/>
      <c r="J83" s="31"/>
      <c r="K83" s="31"/>
      <c r="L83" s="32"/>
    </row>
    <row r="84" spans="2:12">
      <c r="B84" s="30"/>
      <c r="C84" s="31"/>
      <c r="D84" s="31"/>
      <c r="E84" s="31"/>
      <c r="F84" s="31"/>
      <c r="G84" s="31"/>
      <c r="H84" s="31"/>
      <c r="I84" s="31"/>
      <c r="J84" s="31"/>
      <c r="K84" s="31"/>
      <c r="L84" s="32"/>
    </row>
    <row r="85" spans="2:12">
      <c r="B85" s="30"/>
      <c r="C85" s="31"/>
      <c r="D85" s="31"/>
      <c r="E85" s="31"/>
      <c r="F85" s="31"/>
      <c r="G85" s="31"/>
      <c r="H85" s="31"/>
      <c r="I85" s="31"/>
      <c r="J85" s="31"/>
      <c r="K85" s="31"/>
      <c r="L85" s="32"/>
    </row>
    <row r="86" spans="2:12">
      <c r="B86" s="30"/>
      <c r="C86" s="31"/>
      <c r="D86" s="31"/>
      <c r="E86" s="31"/>
      <c r="F86" s="31"/>
      <c r="G86" s="31"/>
      <c r="H86" s="31"/>
      <c r="I86" s="31"/>
      <c r="J86" s="31"/>
      <c r="K86" s="31"/>
      <c r="L86" s="32"/>
    </row>
    <row r="87" spans="2:12">
      <c r="B87" s="30"/>
      <c r="C87" s="31"/>
      <c r="D87" s="31"/>
      <c r="E87" s="31"/>
      <c r="F87" s="31"/>
      <c r="G87" s="31"/>
      <c r="H87" s="31"/>
      <c r="I87" s="31"/>
      <c r="J87" s="31"/>
      <c r="K87" s="31"/>
      <c r="L87" s="32"/>
    </row>
    <row r="88" spans="2:12">
      <c r="B88" s="30"/>
      <c r="C88" s="31"/>
      <c r="D88" s="31"/>
      <c r="E88" s="31"/>
      <c r="F88" s="31"/>
      <c r="G88" s="31"/>
      <c r="H88" s="31"/>
      <c r="I88" s="31"/>
      <c r="J88" s="31"/>
      <c r="K88" s="31"/>
      <c r="L88" s="32"/>
    </row>
    <row r="89" spans="2:12">
      <c r="B89" s="30"/>
      <c r="C89" s="31"/>
      <c r="D89" s="31"/>
      <c r="E89" s="31"/>
      <c r="F89" s="31"/>
      <c r="G89" s="31"/>
      <c r="H89" s="31"/>
      <c r="I89" s="31"/>
      <c r="J89" s="31"/>
      <c r="K89" s="31"/>
      <c r="L89" s="32"/>
    </row>
    <row r="90" spans="2:12">
      <c r="B90" s="30"/>
      <c r="C90" s="31"/>
      <c r="D90" s="31"/>
      <c r="E90" s="31"/>
      <c r="F90" s="31"/>
      <c r="G90" s="31"/>
      <c r="H90" s="31"/>
      <c r="I90" s="31"/>
      <c r="J90" s="31"/>
      <c r="K90" s="31"/>
      <c r="L90" s="32"/>
    </row>
    <row r="91" spans="2:12">
      <c r="B91" s="30"/>
      <c r="C91" s="31"/>
      <c r="D91" s="31"/>
      <c r="E91" s="31"/>
      <c r="F91" s="31"/>
      <c r="G91" s="31"/>
      <c r="H91" s="31"/>
      <c r="I91" s="31"/>
      <c r="J91" s="31"/>
      <c r="K91" s="31"/>
      <c r="L91" s="32"/>
    </row>
    <row r="92" spans="2:12">
      <c r="B92" s="30"/>
      <c r="C92" s="31"/>
      <c r="D92" s="31"/>
      <c r="E92" s="31"/>
      <c r="F92" s="31"/>
      <c r="G92" s="31"/>
      <c r="H92" s="31"/>
      <c r="I92" s="31"/>
      <c r="J92" s="31"/>
      <c r="K92" s="31"/>
      <c r="L92" s="32"/>
    </row>
    <row r="93" spans="2:12">
      <c r="B93" s="30"/>
      <c r="C93" s="31"/>
      <c r="D93" s="31"/>
      <c r="E93" s="31"/>
      <c r="F93" s="31"/>
      <c r="G93" s="31"/>
      <c r="H93" s="31"/>
      <c r="I93" s="31"/>
      <c r="J93" s="31"/>
      <c r="K93" s="31"/>
      <c r="L93" s="32"/>
    </row>
    <row r="94" spans="2:12">
      <c r="B94" s="30"/>
      <c r="C94" s="31"/>
      <c r="D94" s="31"/>
      <c r="E94" s="31"/>
      <c r="F94" s="31"/>
      <c r="G94" s="31"/>
      <c r="H94" s="31"/>
      <c r="I94" s="31"/>
      <c r="J94" s="31"/>
      <c r="K94" s="31"/>
      <c r="L94" s="32"/>
    </row>
    <row r="95" spans="2:12">
      <c r="B95" s="30"/>
      <c r="C95" s="31"/>
      <c r="D95" s="31"/>
      <c r="E95" s="31"/>
      <c r="F95" s="31"/>
      <c r="G95" s="31"/>
      <c r="H95" s="31"/>
      <c r="I95" s="31"/>
      <c r="J95" s="31"/>
      <c r="K95" s="31"/>
      <c r="L95" s="32"/>
    </row>
    <row r="96" spans="2:12">
      <c r="B96" s="30"/>
      <c r="C96" s="31"/>
      <c r="D96" s="31"/>
      <c r="E96" s="31"/>
      <c r="F96" s="31"/>
      <c r="G96" s="31"/>
      <c r="H96" s="31"/>
      <c r="I96" s="31"/>
      <c r="J96" s="31"/>
      <c r="K96" s="31"/>
      <c r="L96" s="32"/>
    </row>
    <row r="97" spans="2:12">
      <c r="B97" s="30"/>
      <c r="C97" s="31"/>
      <c r="D97" s="31"/>
      <c r="E97" s="31"/>
      <c r="F97" s="31"/>
      <c r="G97" s="31"/>
      <c r="H97" s="31"/>
      <c r="I97" s="31"/>
      <c r="J97" s="31"/>
      <c r="K97" s="31"/>
      <c r="L97" s="32"/>
    </row>
    <row r="98" spans="2:12">
      <c r="B98" s="30"/>
      <c r="C98" s="31"/>
      <c r="D98" s="31"/>
      <c r="E98" s="31"/>
      <c r="F98" s="31"/>
      <c r="G98" s="31"/>
      <c r="H98" s="31"/>
      <c r="I98" s="31"/>
      <c r="J98" s="31"/>
      <c r="K98" s="31"/>
      <c r="L98" s="32"/>
    </row>
    <row r="99" spans="2:12">
      <c r="B99" s="30"/>
      <c r="C99" s="31"/>
      <c r="D99" s="31"/>
      <c r="E99" s="31"/>
      <c r="F99" s="31"/>
      <c r="G99" s="31"/>
      <c r="H99" s="31"/>
      <c r="I99" s="31"/>
      <c r="J99" s="31"/>
      <c r="K99" s="31"/>
      <c r="L99" s="32"/>
    </row>
    <row r="100" spans="2:12">
      <c r="B100" s="30"/>
      <c r="C100" s="31"/>
      <c r="D100" s="31"/>
      <c r="E100" s="31"/>
      <c r="F100" s="31"/>
      <c r="G100" s="31"/>
      <c r="H100" s="31"/>
      <c r="I100" s="31"/>
      <c r="J100" s="31"/>
      <c r="K100" s="31"/>
      <c r="L100" s="32"/>
    </row>
    <row r="101" spans="2:12">
      <c r="B101" s="30"/>
      <c r="C101" s="31"/>
      <c r="D101" s="31"/>
      <c r="E101" s="31"/>
      <c r="F101" s="31"/>
      <c r="G101" s="31"/>
      <c r="H101" s="31"/>
      <c r="I101" s="31"/>
      <c r="J101" s="31"/>
      <c r="K101" s="31"/>
      <c r="L101" s="32"/>
    </row>
    <row r="102" spans="2:12">
      <c r="B102" s="30"/>
      <c r="C102" s="31"/>
      <c r="D102" s="31"/>
      <c r="E102" s="31"/>
      <c r="F102" s="31"/>
      <c r="G102" s="31"/>
      <c r="H102" s="31"/>
      <c r="I102" s="31"/>
      <c r="J102" s="31"/>
      <c r="K102" s="31"/>
      <c r="L102" s="32"/>
    </row>
    <row r="103" spans="2:12">
      <c r="B103" s="30"/>
      <c r="C103" s="31"/>
      <c r="D103" s="31"/>
      <c r="E103" s="31"/>
      <c r="F103" s="31"/>
      <c r="G103" s="31"/>
      <c r="H103" s="31"/>
      <c r="I103" s="31"/>
      <c r="J103" s="31"/>
      <c r="K103" s="31"/>
      <c r="L103" s="32"/>
    </row>
    <row r="104" spans="2:12">
      <c r="B104" s="30"/>
      <c r="C104" s="31"/>
      <c r="D104" s="31"/>
      <c r="E104" s="31"/>
      <c r="F104" s="31"/>
      <c r="G104" s="31"/>
      <c r="H104" s="31"/>
      <c r="I104" s="31"/>
      <c r="J104" s="31"/>
      <c r="K104" s="31"/>
      <c r="L104" s="32"/>
    </row>
    <row r="105" spans="2:12">
      <c r="B105" s="30"/>
      <c r="C105" s="31"/>
      <c r="D105" s="31"/>
      <c r="E105" s="31"/>
      <c r="F105" s="31"/>
      <c r="G105" s="31"/>
      <c r="H105" s="31"/>
      <c r="I105" s="31"/>
      <c r="J105" s="31"/>
      <c r="K105" s="31"/>
      <c r="L105" s="32"/>
    </row>
    <row r="106" spans="2:12">
      <c r="B106" s="30"/>
      <c r="C106" s="31"/>
      <c r="D106" s="31"/>
      <c r="E106" s="31"/>
      <c r="F106" s="31"/>
      <c r="G106" s="31"/>
      <c r="H106" s="31"/>
      <c r="I106" s="31"/>
      <c r="J106" s="31"/>
      <c r="K106" s="31"/>
      <c r="L106" s="32"/>
    </row>
    <row r="107" spans="2:12">
      <c r="B107" s="30"/>
      <c r="C107" s="31"/>
      <c r="D107" s="31"/>
      <c r="E107" s="31"/>
      <c r="F107" s="31"/>
      <c r="G107" s="31"/>
      <c r="H107" s="31"/>
      <c r="I107" s="31"/>
      <c r="J107" s="31"/>
      <c r="K107" s="31"/>
      <c r="L107" s="32"/>
    </row>
    <row r="108" spans="2:12">
      <c r="B108" s="30"/>
      <c r="C108" s="31"/>
      <c r="D108" s="31"/>
      <c r="E108" s="31"/>
      <c r="F108" s="31"/>
      <c r="G108" s="31"/>
      <c r="H108" s="31"/>
      <c r="I108" s="31"/>
      <c r="J108" s="31"/>
      <c r="K108" s="31"/>
      <c r="L108" s="32"/>
    </row>
    <row r="109" spans="2:12">
      <c r="B109" s="30"/>
      <c r="C109" s="31"/>
      <c r="D109" s="31"/>
      <c r="E109" s="31"/>
      <c r="F109" s="31"/>
      <c r="G109" s="31"/>
      <c r="H109" s="31"/>
      <c r="I109" s="31"/>
      <c r="J109" s="31"/>
      <c r="K109" s="31"/>
      <c r="L109" s="32"/>
    </row>
    <row r="110" spans="2:12">
      <c r="B110" s="30"/>
      <c r="C110" s="31"/>
      <c r="D110" s="31"/>
      <c r="E110" s="31"/>
      <c r="F110" s="31"/>
      <c r="G110" s="31"/>
      <c r="H110" s="31"/>
      <c r="I110" s="31"/>
      <c r="J110" s="31"/>
      <c r="K110" s="31"/>
      <c r="L110" s="32"/>
    </row>
    <row r="111" spans="2:12">
      <c r="B111" s="30"/>
      <c r="C111" s="31"/>
      <c r="D111" s="31"/>
      <c r="E111" s="31"/>
      <c r="F111" s="31"/>
      <c r="G111" s="31"/>
      <c r="H111" s="31"/>
      <c r="I111" s="31"/>
      <c r="J111" s="31"/>
      <c r="K111" s="31"/>
      <c r="L111" s="32"/>
    </row>
    <row r="112" spans="2:12">
      <c r="B112" s="30"/>
      <c r="C112" s="31"/>
      <c r="D112" s="31"/>
      <c r="E112" s="31"/>
      <c r="F112" s="31"/>
      <c r="G112" s="31"/>
      <c r="H112" s="31"/>
      <c r="I112" s="31"/>
      <c r="J112" s="31"/>
      <c r="K112" s="31"/>
      <c r="L112" s="32"/>
    </row>
    <row r="113" spans="2:12">
      <c r="B113" s="30"/>
      <c r="C113" s="31"/>
      <c r="D113" s="31"/>
      <c r="E113" s="31"/>
      <c r="F113" s="31"/>
      <c r="G113" s="31"/>
      <c r="H113" s="31"/>
      <c r="I113" s="31"/>
      <c r="J113" s="31"/>
      <c r="K113" s="31"/>
      <c r="L113" s="32"/>
    </row>
    <row r="114" spans="2:12">
      <c r="B114" s="30"/>
      <c r="C114" s="31"/>
      <c r="D114" s="31"/>
      <c r="E114" s="31"/>
      <c r="F114" s="31"/>
      <c r="G114" s="31"/>
      <c r="H114" s="31"/>
      <c r="I114" s="31"/>
      <c r="J114" s="31"/>
      <c r="K114" s="31"/>
      <c r="L114" s="32"/>
    </row>
    <row r="115" spans="2:12">
      <c r="B115" s="30"/>
      <c r="C115" s="31"/>
      <c r="D115" s="31"/>
      <c r="E115" s="31"/>
      <c r="F115" s="31"/>
      <c r="G115" s="31"/>
      <c r="H115" s="31"/>
      <c r="I115" s="31"/>
      <c r="J115" s="31"/>
      <c r="K115" s="31"/>
      <c r="L115" s="32"/>
    </row>
    <row r="116" spans="2:12">
      <c r="B116" s="30"/>
      <c r="C116" s="31"/>
      <c r="D116" s="31"/>
      <c r="E116" s="31"/>
      <c r="F116" s="31"/>
      <c r="G116" s="31"/>
      <c r="H116" s="31"/>
      <c r="I116" s="31"/>
      <c r="J116" s="31"/>
      <c r="K116" s="31"/>
      <c r="L116" s="32"/>
    </row>
    <row r="117" spans="2:12">
      <c r="B117" s="30"/>
      <c r="C117" s="31"/>
      <c r="D117" s="31"/>
      <c r="E117" s="31"/>
      <c r="F117" s="31"/>
      <c r="G117" s="31"/>
      <c r="H117" s="31"/>
      <c r="I117" s="31"/>
      <c r="J117" s="31"/>
      <c r="K117" s="31"/>
      <c r="L117" s="32"/>
    </row>
    <row r="118" spans="2:12">
      <c r="B118" s="30"/>
      <c r="C118" s="31"/>
      <c r="D118" s="31"/>
      <c r="E118" s="31"/>
      <c r="F118" s="31"/>
      <c r="G118" s="31"/>
      <c r="H118" s="31"/>
      <c r="I118" s="31"/>
      <c r="J118" s="31"/>
      <c r="K118" s="31"/>
      <c r="L118" s="32"/>
    </row>
    <row r="119" spans="2:12">
      <c r="B119" s="30"/>
      <c r="C119" s="31"/>
      <c r="D119" s="31"/>
      <c r="E119" s="31"/>
      <c r="F119" s="31"/>
      <c r="G119" s="31"/>
      <c r="H119" s="31"/>
      <c r="I119" s="31"/>
      <c r="J119" s="31"/>
      <c r="K119" s="31"/>
      <c r="L119" s="32"/>
    </row>
    <row r="120" spans="2:12">
      <c r="B120" s="30"/>
      <c r="C120" s="31"/>
      <c r="D120" s="31"/>
      <c r="E120" s="31"/>
      <c r="F120" s="31"/>
      <c r="G120" s="31"/>
      <c r="H120" s="31"/>
      <c r="I120" s="31"/>
      <c r="J120" s="31"/>
      <c r="K120" s="31"/>
      <c r="L120" s="32"/>
    </row>
    <row r="121" spans="2:12">
      <c r="B121" s="30"/>
      <c r="C121" s="31"/>
      <c r="D121" s="31"/>
      <c r="E121" s="31"/>
      <c r="F121" s="31"/>
      <c r="G121" s="31"/>
      <c r="H121" s="31"/>
      <c r="I121" s="31"/>
      <c r="J121" s="31"/>
      <c r="K121" s="31"/>
      <c r="L121" s="32"/>
    </row>
    <row r="122" spans="2:12">
      <c r="B122" s="30"/>
      <c r="C122" s="31"/>
      <c r="D122" s="31"/>
      <c r="E122" s="31"/>
      <c r="F122" s="31"/>
      <c r="G122" s="31"/>
      <c r="H122" s="31"/>
      <c r="I122" s="31"/>
      <c r="J122" s="31"/>
      <c r="K122" s="31"/>
      <c r="L122" s="32"/>
    </row>
    <row r="123" spans="2:12">
      <c r="B123" s="30"/>
      <c r="C123" s="31"/>
      <c r="D123" s="31"/>
      <c r="E123" s="31"/>
      <c r="F123" s="31"/>
      <c r="G123" s="31"/>
      <c r="H123" s="31"/>
      <c r="I123" s="31"/>
      <c r="J123" s="31"/>
      <c r="K123" s="31"/>
      <c r="L123" s="32"/>
    </row>
    <row r="124" spans="2:12">
      <c r="B124" s="30"/>
      <c r="C124" s="31"/>
      <c r="D124" s="31"/>
      <c r="E124" s="31"/>
      <c r="F124" s="31"/>
      <c r="G124" s="31"/>
      <c r="H124" s="31"/>
      <c r="I124" s="31"/>
      <c r="J124" s="31"/>
      <c r="K124" s="31"/>
      <c r="L124" s="32"/>
    </row>
    <row r="125" spans="2:12">
      <c r="B125" s="30"/>
      <c r="C125" s="31"/>
      <c r="D125" s="31"/>
      <c r="E125" s="31"/>
      <c r="F125" s="31"/>
      <c r="G125" s="31"/>
      <c r="H125" s="31"/>
      <c r="I125" s="31"/>
      <c r="J125" s="31"/>
      <c r="K125" s="31"/>
      <c r="L125" s="32"/>
    </row>
    <row r="126" spans="2:12">
      <c r="B126" s="30"/>
      <c r="C126" s="31"/>
      <c r="D126" s="31"/>
      <c r="E126" s="31"/>
      <c r="F126" s="31"/>
      <c r="G126" s="31"/>
      <c r="H126" s="31"/>
      <c r="I126" s="31"/>
      <c r="J126" s="31"/>
      <c r="K126" s="31"/>
      <c r="L126" s="32"/>
    </row>
    <row r="127" spans="2:12">
      <c r="B127" s="30"/>
      <c r="C127" s="31"/>
      <c r="D127" s="31"/>
      <c r="E127" s="31"/>
      <c r="F127" s="31"/>
      <c r="G127" s="31"/>
      <c r="H127" s="31"/>
      <c r="I127" s="31"/>
      <c r="J127" s="31"/>
      <c r="K127" s="31"/>
      <c r="L127" s="32"/>
    </row>
    <row r="128" spans="2:12">
      <c r="B128" s="30"/>
      <c r="C128" s="31"/>
      <c r="D128" s="31"/>
      <c r="E128" s="31"/>
      <c r="F128" s="31"/>
      <c r="G128" s="31"/>
      <c r="H128" s="31"/>
      <c r="I128" s="31"/>
      <c r="J128" s="31"/>
      <c r="K128" s="31"/>
      <c r="L128" s="32"/>
    </row>
    <row r="129" spans="2:12">
      <c r="B129" s="30"/>
      <c r="C129" s="31"/>
      <c r="D129" s="31"/>
      <c r="E129" s="31"/>
      <c r="F129" s="31"/>
      <c r="G129" s="31"/>
      <c r="H129" s="31"/>
      <c r="I129" s="31"/>
      <c r="J129" s="31"/>
      <c r="K129" s="31"/>
      <c r="L129" s="32"/>
    </row>
    <row r="130" spans="2:12">
      <c r="B130" s="30"/>
      <c r="C130" s="31"/>
      <c r="D130" s="31"/>
      <c r="E130" s="31"/>
      <c r="F130" s="31"/>
      <c r="G130" s="31"/>
      <c r="H130" s="31"/>
      <c r="I130" s="31"/>
      <c r="J130" s="31"/>
      <c r="K130" s="31"/>
      <c r="L130" s="32"/>
    </row>
    <row r="131" spans="2:12">
      <c r="B131" s="30"/>
      <c r="C131" s="31"/>
      <c r="D131" s="31"/>
      <c r="E131" s="31"/>
      <c r="F131" s="31"/>
      <c r="G131" s="31"/>
      <c r="H131" s="31"/>
      <c r="I131" s="31"/>
      <c r="J131" s="31"/>
      <c r="K131" s="31"/>
      <c r="L131" s="32"/>
    </row>
    <row r="132" spans="2:12">
      <c r="B132" s="30"/>
      <c r="C132" s="31"/>
      <c r="D132" s="31"/>
      <c r="E132" s="31"/>
      <c r="F132" s="31"/>
      <c r="G132" s="31"/>
      <c r="H132" s="31"/>
      <c r="I132" s="31"/>
      <c r="J132" s="31"/>
      <c r="K132" s="31"/>
      <c r="L132" s="32"/>
    </row>
    <row r="133" spans="2:12">
      <c r="B133" s="30"/>
      <c r="C133" s="31"/>
      <c r="D133" s="31"/>
      <c r="E133" s="31"/>
      <c r="F133" s="31"/>
      <c r="G133" s="31"/>
      <c r="H133" s="31"/>
      <c r="I133" s="31"/>
      <c r="J133" s="31"/>
      <c r="K133" s="31"/>
      <c r="L133" s="32"/>
    </row>
    <row r="134" spans="2:12">
      <c r="B134" s="30"/>
      <c r="C134" s="31"/>
      <c r="D134" s="31"/>
      <c r="E134" s="31"/>
      <c r="F134" s="31"/>
      <c r="G134" s="31"/>
      <c r="H134" s="31"/>
      <c r="I134" s="31"/>
      <c r="J134" s="31"/>
      <c r="K134" s="31"/>
      <c r="L134" s="32"/>
    </row>
    <row r="135" spans="2:12">
      <c r="B135" s="30"/>
      <c r="C135" s="31"/>
      <c r="D135" s="31"/>
      <c r="E135" s="31"/>
      <c r="F135" s="31"/>
      <c r="G135" s="31"/>
      <c r="H135" s="31"/>
      <c r="I135" s="31"/>
      <c r="J135" s="31"/>
      <c r="K135" s="31"/>
      <c r="L135" s="32"/>
    </row>
    <row r="136" spans="2:12">
      <c r="B136" s="30"/>
      <c r="C136" s="31"/>
      <c r="D136" s="31"/>
      <c r="E136" s="31"/>
      <c r="F136" s="31"/>
      <c r="G136" s="31"/>
      <c r="H136" s="31"/>
      <c r="I136" s="31"/>
      <c r="J136" s="31"/>
      <c r="K136" s="31"/>
      <c r="L136" s="32"/>
    </row>
    <row r="137" spans="2:12">
      <c r="B137" s="30"/>
      <c r="C137" s="31"/>
      <c r="D137" s="31"/>
      <c r="E137" s="31"/>
      <c r="F137" s="31"/>
      <c r="G137" s="31"/>
      <c r="H137" s="31"/>
      <c r="I137" s="31"/>
      <c r="J137" s="31"/>
      <c r="K137" s="31"/>
      <c r="L137" s="32"/>
    </row>
    <row r="138" spans="2:12">
      <c r="B138" s="30"/>
      <c r="C138" s="31"/>
      <c r="D138" s="31"/>
      <c r="E138" s="31"/>
      <c r="F138" s="31"/>
      <c r="G138" s="31"/>
      <c r="H138" s="31"/>
      <c r="I138" s="31"/>
      <c r="J138" s="31"/>
      <c r="K138" s="31"/>
      <c r="L138" s="32"/>
    </row>
    <row r="139" spans="2:12">
      <c r="B139" s="30"/>
      <c r="C139" s="31"/>
      <c r="D139" s="31"/>
      <c r="E139" s="31"/>
      <c r="F139" s="31"/>
      <c r="G139" s="31"/>
      <c r="H139" s="31"/>
      <c r="I139" s="31"/>
      <c r="J139" s="31"/>
      <c r="K139" s="31"/>
      <c r="L139" s="32"/>
    </row>
    <row r="140" spans="2:12">
      <c r="B140" s="30"/>
      <c r="C140" s="31"/>
      <c r="D140" s="31"/>
      <c r="E140" s="31"/>
      <c r="F140" s="31"/>
      <c r="G140" s="31"/>
      <c r="H140" s="31"/>
      <c r="I140" s="31"/>
      <c r="J140" s="31"/>
      <c r="K140" s="31"/>
      <c r="L140" s="32"/>
    </row>
    <row r="141" spans="2:12">
      <c r="B141" s="30"/>
      <c r="C141" s="31"/>
      <c r="D141" s="31"/>
      <c r="E141" s="31"/>
      <c r="F141" s="31"/>
      <c r="G141" s="31"/>
      <c r="H141" s="31"/>
      <c r="I141" s="31"/>
      <c r="J141" s="31"/>
      <c r="K141" s="31"/>
      <c r="L141" s="32"/>
    </row>
    <row r="142" spans="2:12">
      <c r="B142" s="30"/>
      <c r="C142" s="31"/>
      <c r="D142" s="31"/>
      <c r="E142" s="31"/>
      <c r="F142" s="31"/>
      <c r="G142" s="31"/>
      <c r="H142" s="31"/>
      <c r="I142" s="31"/>
      <c r="J142" s="31"/>
      <c r="K142" s="31"/>
      <c r="L142" s="32"/>
    </row>
    <row r="143" spans="2:12">
      <c r="B143" s="30"/>
      <c r="C143" s="31"/>
      <c r="D143" s="31"/>
      <c r="E143" s="31"/>
      <c r="F143" s="31"/>
      <c r="G143" s="31"/>
      <c r="H143" s="31"/>
      <c r="I143" s="31"/>
      <c r="J143" s="31"/>
      <c r="K143" s="31"/>
      <c r="L143" s="32"/>
    </row>
    <row r="144" spans="2:12">
      <c r="B144" s="30"/>
      <c r="C144" s="31"/>
      <c r="D144" s="31"/>
      <c r="E144" s="31"/>
      <c r="F144" s="31"/>
      <c r="G144" s="31"/>
      <c r="H144" s="31"/>
      <c r="I144" s="31"/>
      <c r="J144" s="31"/>
      <c r="K144" s="31"/>
      <c r="L144" s="32"/>
    </row>
    <row r="145" spans="2:12">
      <c r="B145" s="30"/>
      <c r="C145" s="31"/>
      <c r="D145" s="31"/>
      <c r="E145" s="31"/>
      <c r="F145" s="31"/>
      <c r="G145" s="31"/>
      <c r="H145" s="31"/>
      <c r="I145" s="31"/>
      <c r="J145" s="31"/>
      <c r="K145" s="31"/>
      <c r="L145" s="32"/>
    </row>
    <row r="146" spans="2:12">
      <c r="B146" s="30"/>
      <c r="C146" s="31"/>
      <c r="D146" s="31"/>
      <c r="E146" s="31"/>
      <c r="F146" s="31"/>
      <c r="G146" s="31"/>
      <c r="H146" s="31"/>
      <c r="I146" s="31"/>
      <c r="J146" s="31"/>
      <c r="K146" s="31"/>
      <c r="L146" s="32"/>
    </row>
    <row r="147" spans="2:12">
      <c r="B147" s="30"/>
      <c r="C147" s="31"/>
      <c r="D147" s="31"/>
      <c r="E147" s="31"/>
      <c r="F147" s="31"/>
      <c r="G147" s="31"/>
      <c r="H147" s="31"/>
      <c r="I147" s="31"/>
      <c r="J147" s="31"/>
      <c r="K147" s="31"/>
      <c r="L147" s="32"/>
    </row>
    <row r="148" spans="2:12">
      <c r="B148" s="30"/>
      <c r="C148" s="31"/>
      <c r="D148" s="31"/>
      <c r="E148" s="31"/>
      <c r="F148" s="31"/>
      <c r="G148" s="31"/>
      <c r="H148" s="31"/>
      <c r="I148" s="31"/>
      <c r="J148" s="31"/>
      <c r="K148" s="31"/>
      <c r="L148" s="32"/>
    </row>
    <row r="149" spans="2:12">
      <c r="B149" s="30"/>
      <c r="C149" s="31"/>
      <c r="D149" s="31"/>
      <c r="E149" s="31"/>
      <c r="F149" s="31"/>
      <c r="G149" s="31"/>
      <c r="H149" s="31"/>
      <c r="I149" s="31"/>
      <c r="J149" s="31"/>
      <c r="K149" s="31"/>
      <c r="L149" s="32"/>
    </row>
    <row r="150" spans="2:12">
      <c r="B150" s="30"/>
      <c r="C150" s="31"/>
      <c r="D150" s="31"/>
      <c r="E150" s="31"/>
      <c r="F150" s="31"/>
      <c r="G150" s="31"/>
      <c r="H150" s="31"/>
      <c r="I150" s="31"/>
      <c r="J150" s="31"/>
      <c r="K150" s="31"/>
      <c r="L150" s="32"/>
    </row>
    <row r="151" spans="2:12">
      <c r="B151" s="30"/>
      <c r="C151" s="31"/>
      <c r="D151" s="31"/>
      <c r="E151" s="31"/>
      <c r="F151" s="31"/>
      <c r="G151" s="31"/>
      <c r="H151" s="31"/>
      <c r="I151" s="31"/>
      <c r="J151" s="31"/>
      <c r="K151" s="31"/>
      <c r="L151" s="32"/>
    </row>
    <row r="152" spans="2:12">
      <c r="B152" s="30"/>
      <c r="C152" s="31"/>
      <c r="D152" s="31"/>
      <c r="E152" s="31"/>
      <c r="F152" s="31"/>
      <c r="G152" s="31"/>
      <c r="H152" s="31"/>
      <c r="I152" s="31"/>
      <c r="J152" s="31"/>
      <c r="K152" s="31"/>
      <c r="L152" s="32"/>
    </row>
    <row r="153" spans="2:12">
      <c r="B153" s="30"/>
      <c r="C153" s="31"/>
      <c r="D153" s="31"/>
      <c r="E153" s="31"/>
      <c r="F153" s="31"/>
      <c r="G153" s="31"/>
      <c r="H153" s="31"/>
      <c r="I153" s="31"/>
      <c r="J153" s="31"/>
      <c r="K153" s="31"/>
      <c r="L153" s="32"/>
    </row>
    <row r="154" spans="2:12">
      <c r="B154" s="30"/>
      <c r="C154" s="31"/>
      <c r="D154" s="31"/>
      <c r="E154" s="31"/>
      <c r="F154" s="31"/>
      <c r="G154" s="31"/>
      <c r="H154" s="31"/>
      <c r="I154" s="31"/>
      <c r="J154" s="31"/>
      <c r="K154" s="31"/>
      <c r="L154" s="32"/>
    </row>
    <row r="155" spans="2:12">
      <c r="B155" s="30"/>
      <c r="C155" s="31"/>
      <c r="D155" s="31"/>
      <c r="E155" s="31"/>
      <c r="F155" s="31"/>
      <c r="G155" s="31"/>
      <c r="H155" s="31"/>
      <c r="I155" s="31"/>
      <c r="J155" s="31"/>
      <c r="K155" s="31"/>
      <c r="L155" s="32"/>
    </row>
    <row r="156" spans="2:12">
      <c r="B156" s="30"/>
      <c r="C156" s="31"/>
      <c r="D156" s="31"/>
      <c r="E156" s="31"/>
      <c r="F156" s="31"/>
      <c r="G156" s="31"/>
      <c r="H156" s="31"/>
      <c r="I156" s="31"/>
      <c r="J156" s="31"/>
      <c r="K156" s="31"/>
      <c r="L156" s="32"/>
    </row>
    <row r="157" spans="2:12">
      <c r="B157" s="30"/>
      <c r="C157" s="31"/>
      <c r="D157" s="31"/>
      <c r="E157" s="31"/>
      <c r="F157" s="31"/>
      <c r="G157" s="31"/>
      <c r="H157" s="31"/>
      <c r="I157" s="31"/>
      <c r="J157" s="31"/>
      <c r="K157" s="31"/>
      <c r="L157" s="32"/>
    </row>
    <row r="158" spans="2:12">
      <c r="B158" s="30"/>
      <c r="C158" s="31"/>
      <c r="D158" s="31"/>
      <c r="E158" s="31"/>
      <c r="F158" s="31"/>
      <c r="G158" s="31"/>
      <c r="H158" s="31"/>
      <c r="I158" s="31"/>
      <c r="J158" s="31"/>
      <c r="K158" s="31"/>
      <c r="L158" s="32"/>
    </row>
    <row r="159" spans="2:12">
      <c r="B159" s="30"/>
      <c r="C159" s="31"/>
      <c r="D159" s="31"/>
      <c r="E159" s="31"/>
      <c r="F159" s="31"/>
      <c r="G159" s="31"/>
      <c r="H159" s="31"/>
      <c r="I159" s="31"/>
      <c r="J159" s="31"/>
      <c r="K159" s="31"/>
      <c r="L159" s="32"/>
    </row>
    <row r="160" spans="2:12">
      <c r="B160" s="30"/>
      <c r="C160" s="31"/>
      <c r="D160" s="31"/>
      <c r="E160" s="31"/>
      <c r="F160" s="31"/>
      <c r="G160" s="31"/>
      <c r="H160" s="31"/>
      <c r="I160" s="31"/>
      <c r="J160" s="31"/>
      <c r="K160" s="31"/>
      <c r="L160" s="32"/>
    </row>
    <row r="161" spans="2:12">
      <c r="B161" s="30"/>
      <c r="C161" s="31"/>
      <c r="D161" s="31"/>
      <c r="E161" s="31"/>
      <c r="F161" s="31"/>
      <c r="G161" s="31"/>
      <c r="H161" s="31"/>
      <c r="I161" s="31"/>
      <c r="J161" s="31"/>
      <c r="K161" s="31"/>
      <c r="L161" s="32"/>
    </row>
    <row r="162" spans="2:12">
      <c r="B162" s="30"/>
      <c r="C162" s="31"/>
      <c r="D162" s="31"/>
      <c r="E162" s="31"/>
      <c r="F162" s="31"/>
      <c r="G162" s="31"/>
      <c r="H162" s="31"/>
      <c r="I162" s="31"/>
      <c r="J162" s="31"/>
      <c r="K162" s="31"/>
      <c r="L162" s="32"/>
    </row>
    <row r="163" spans="2:12">
      <c r="B163" s="30"/>
      <c r="C163" s="31"/>
      <c r="D163" s="31"/>
      <c r="E163" s="31"/>
      <c r="F163" s="31"/>
      <c r="G163" s="31"/>
      <c r="H163" s="31"/>
      <c r="I163" s="31"/>
      <c r="J163" s="31"/>
      <c r="K163" s="31"/>
      <c r="L163" s="32"/>
    </row>
    <row r="164" spans="2:12">
      <c r="B164" s="30"/>
      <c r="C164" s="31"/>
      <c r="D164" s="31"/>
      <c r="E164" s="31"/>
      <c r="F164" s="31"/>
      <c r="G164" s="31"/>
      <c r="H164" s="31"/>
      <c r="I164" s="31"/>
      <c r="J164" s="31"/>
      <c r="K164" s="31"/>
      <c r="L164" s="32"/>
    </row>
    <row r="165" spans="2:12">
      <c r="B165" s="30"/>
      <c r="C165" s="31"/>
      <c r="D165" s="31"/>
      <c r="E165" s="31"/>
      <c r="F165" s="31"/>
      <c r="G165" s="31"/>
      <c r="H165" s="31"/>
      <c r="I165" s="31"/>
      <c r="J165" s="31"/>
      <c r="K165" s="31"/>
      <c r="L165" s="32"/>
    </row>
    <row r="166" spans="2:12">
      <c r="B166" s="30"/>
      <c r="C166" s="31"/>
      <c r="D166" s="31"/>
      <c r="E166" s="31"/>
      <c r="F166" s="31"/>
      <c r="G166" s="31"/>
      <c r="H166" s="31"/>
      <c r="I166" s="31"/>
      <c r="J166" s="31"/>
      <c r="K166" s="31"/>
      <c r="L166" s="32"/>
    </row>
    <row r="167" spans="2:12">
      <c r="B167" s="30"/>
      <c r="C167" s="31"/>
      <c r="D167" s="31"/>
      <c r="E167" s="31"/>
      <c r="F167" s="31"/>
      <c r="G167" s="31"/>
      <c r="H167" s="31"/>
      <c r="I167" s="31"/>
      <c r="J167" s="31"/>
      <c r="K167" s="31"/>
      <c r="L167" s="32"/>
    </row>
    <row r="168" spans="2:12">
      <c r="B168" s="30"/>
      <c r="C168" s="31"/>
      <c r="D168" s="31"/>
      <c r="E168" s="31"/>
      <c r="F168" s="31"/>
      <c r="G168" s="31"/>
      <c r="H168" s="31"/>
      <c r="I168" s="31"/>
      <c r="J168" s="31"/>
      <c r="K168" s="31"/>
      <c r="L168" s="32"/>
    </row>
    <row r="169" spans="2:12">
      <c r="B169" s="30"/>
      <c r="C169" s="31"/>
      <c r="D169" s="31"/>
      <c r="E169" s="31"/>
      <c r="F169" s="31"/>
      <c r="G169" s="31"/>
      <c r="H169" s="31"/>
      <c r="I169" s="31"/>
      <c r="J169" s="31"/>
      <c r="K169" s="31"/>
      <c r="L169" s="32"/>
    </row>
    <row r="170" spans="2:12">
      <c r="B170" s="30"/>
      <c r="C170" s="31"/>
      <c r="D170" s="31"/>
      <c r="E170" s="31"/>
      <c r="F170" s="31"/>
      <c r="G170" s="31"/>
      <c r="H170" s="31"/>
      <c r="I170" s="31"/>
      <c r="J170" s="31"/>
      <c r="K170" s="31"/>
      <c r="L170" s="32"/>
    </row>
    <row r="171" spans="2:12">
      <c r="B171" s="30"/>
      <c r="C171" s="31"/>
      <c r="D171" s="31"/>
      <c r="E171" s="31"/>
      <c r="F171" s="31"/>
      <c r="G171" s="31"/>
      <c r="H171" s="31"/>
      <c r="I171" s="31"/>
      <c r="J171" s="31"/>
      <c r="K171" s="31"/>
      <c r="L171" s="32"/>
    </row>
    <row r="172" spans="2:12">
      <c r="B172" s="30"/>
      <c r="C172" s="31"/>
      <c r="D172" s="31"/>
      <c r="E172" s="31"/>
      <c r="F172" s="31"/>
      <c r="G172" s="31"/>
      <c r="H172" s="31"/>
      <c r="I172" s="31"/>
      <c r="J172" s="31"/>
      <c r="K172" s="31"/>
      <c r="L172" s="32"/>
    </row>
    <row r="173" spans="2:12">
      <c r="B173" s="30"/>
      <c r="C173" s="31"/>
      <c r="D173" s="31"/>
      <c r="E173" s="31"/>
      <c r="F173" s="31"/>
      <c r="G173" s="31"/>
      <c r="H173" s="31"/>
      <c r="I173" s="31"/>
      <c r="J173" s="31"/>
      <c r="K173" s="31"/>
      <c r="L173" s="32"/>
    </row>
    <row r="174" spans="2:12">
      <c r="B174" s="30"/>
      <c r="C174" s="31"/>
      <c r="D174" s="31"/>
      <c r="E174" s="31"/>
      <c r="F174" s="31"/>
      <c r="G174" s="31"/>
      <c r="H174" s="31"/>
      <c r="I174" s="31"/>
      <c r="J174" s="31"/>
      <c r="K174" s="31"/>
      <c r="L174" s="32"/>
    </row>
    <row r="175" spans="2:12">
      <c r="B175" s="30"/>
      <c r="C175" s="31"/>
      <c r="D175" s="31"/>
      <c r="E175" s="31"/>
      <c r="F175" s="31"/>
      <c r="G175" s="31"/>
      <c r="H175" s="31"/>
      <c r="I175" s="31"/>
      <c r="J175" s="31"/>
      <c r="K175" s="31"/>
      <c r="L175" s="32"/>
    </row>
    <row r="176" spans="2:12">
      <c r="B176" s="30"/>
      <c r="C176" s="31"/>
      <c r="D176" s="31"/>
      <c r="E176" s="31"/>
      <c r="F176" s="31"/>
      <c r="G176" s="31"/>
      <c r="H176" s="31"/>
      <c r="I176" s="31"/>
      <c r="J176" s="31"/>
      <c r="K176" s="31"/>
      <c r="L176" s="32"/>
    </row>
    <row r="177" spans="2:12">
      <c r="B177" s="30"/>
      <c r="C177" s="31"/>
      <c r="D177" s="31"/>
      <c r="E177" s="31"/>
      <c r="F177" s="31"/>
      <c r="G177" s="31"/>
      <c r="H177" s="31"/>
      <c r="I177" s="31"/>
      <c r="J177" s="31"/>
      <c r="K177" s="31"/>
      <c r="L177" s="32"/>
    </row>
    <row r="178" spans="2:12">
      <c r="B178" s="30"/>
      <c r="C178" s="31"/>
      <c r="D178" s="31"/>
      <c r="E178" s="31"/>
      <c r="F178" s="31"/>
      <c r="G178" s="31"/>
      <c r="H178" s="31"/>
      <c r="I178" s="31"/>
      <c r="J178" s="31"/>
      <c r="K178" s="31"/>
      <c r="L178" s="32"/>
    </row>
    <row r="179" spans="2:12">
      <c r="B179" s="30"/>
      <c r="C179" s="31"/>
      <c r="D179" s="31"/>
      <c r="E179" s="31"/>
      <c r="F179" s="31"/>
      <c r="G179" s="31"/>
      <c r="H179" s="31"/>
      <c r="I179" s="31"/>
      <c r="J179" s="31"/>
      <c r="K179" s="31"/>
      <c r="L179" s="32"/>
    </row>
    <row r="180" spans="2:12">
      <c r="B180" s="30"/>
      <c r="C180" s="31"/>
      <c r="D180" s="31"/>
      <c r="E180" s="31"/>
      <c r="F180" s="31"/>
      <c r="G180" s="31"/>
      <c r="H180" s="31"/>
      <c r="I180" s="31"/>
      <c r="J180" s="31"/>
      <c r="K180" s="31"/>
      <c r="L180" s="32"/>
    </row>
    <row r="181" spans="2:12">
      <c r="B181" s="30"/>
      <c r="C181" s="31"/>
      <c r="D181" s="31"/>
      <c r="E181" s="31"/>
      <c r="F181" s="31"/>
      <c r="G181" s="31"/>
      <c r="H181" s="31"/>
      <c r="I181" s="31"/>
      <c r="J181" s="31"/>
      <c r="K181" s="31"/>
      <c r="L181" s="32"/>
    </row>
    <row r="182" spans="2:12">
      <c r="B182" s="30"/>
      <c r="C182" s="31"/>
      <c r="D182" s="31"/>
      <c r="E182" s="31"/>
      <c r="F182" s="31"/>
      <c r="G182" s="31"/>
      <c r="H182" s="31"/>
      <c r="I182" s="31"/>
      <c r="J182" s="31"/>
      <c r="K182" s="31"/>
      <c r="L182" s="32"/>
    </row>
    <row r="183" spans="2:12">
      <c r="B183" s="30"/>
      <c r="C183" s="31"/>
      <c r="D183" s="31"/>
      <c r="E183" s="31"/>
      <c r="F183" s="31"/>
      <c r="G183" s="31"/>
      <c r="H183" s="31"/>
      <c r="I183" s="31"/>
      <c r="J183" s="31"/>
      <c r="K183" s="31"/>
      <c r="L183" s="32"/>
    </row>
    <row r="184" spans="2:12">
      <c r="B184" s="30"/>
      <c r="C184" s="31"/>
      <c r="D184" s="31"/>
      <c r="E184" s="31"/>
      <c r="F184" s="31"/>
      <c r="G184" s="31"/>
      <c r="H184" s="31"/>
      <c r="I184" s="31"/>
      <c r="J184" s="31"/>
      <c r="K184" s="31"/>
      <c r="L184" s="32"/>
    </row>
    <row r="185" spans="2:12">
      <c r="B185" s="30"/>
      <c r="C185" s="31"/>
      <c r="D185" s="31"/>
      <c r="E185" s="31"/>
      <c r="F185" s="31"/>
      <c r="G185" s="31"/>
      <c r="H185" s="31"/>
      <c r="I185" s="31"/>
      <c r="J185" s="31"/>
      <c r="K185" s="31"/>
      <c r="L185" s="32"/>
    </row>
    <row r="186" spans="2:12">
      <c r="B186" s="30"/>
      <c r="C186" s="31"/>
      <c r="D186" s="31"/>
      <c r="E186" s="31"/>
      <c r="F186" s="31"/>
      <c r="G186" s="31"/>
      <c r="H186" s="31"/>
      <c r="I186" s="31"/>
      <c r="J186" s="31"/>
      <c r="K186" s="31"/>
      <c r="L186" s="32"/>
    </row>
    <row r="187" spans="2:12">
      <c r="B187" s="30"/>
      <c r="C187" s="31"/>
      <c r="D187" s="31"/>
      <c r="E187" s="31"/>
      <c r="F187" s="31"/>
      <c r="G187" s="31"/>
      <c r="H187" s="31"/>
      <c r="I187" s="31"/>
      <c r="J187" s="31"/>
      <c r="K187" s="31"/>
      <c r="L187" s="32"/>
    </row>
    <row r="188" spans="2:12">
      <c r="B188" s="30"/>
      <c r="C188" s="31"/>
      <c r="D188" s="31"/>
      <c r="E188" s="31"/>
      <c r="F188" s="31"/>
      <c r="G188" s="31"/>
      <c r="H188" s="31"/>
      <c r="I188" s="31"/>
      <c r="J188" s="31"/>
      <c r="K188" s="31"/>
      <c r="L188" s="32"/>
    </row>
    <row r="189" spans="2:12">
      <c r="B189" s="38"/>
      <c r="C189" s="36"/>
      <c r="D189" s="36"/>
      <c r="E189" s="36"/>
      <c r="F189" s="36"/>
      <c r="G189" s="36"/>
      <c r="H189" s="36"/>
      <c r="I189" s="36"/>
      <c r="J189" s="36"/>
      <c r="K189" s="36"/>
      <c r="L189" s="39"/>
    </row>
  </sheetData>
  <sheetProtection algorithmName="SHA-512" hashValue="RMq/BZTwATh1WdmXNCJu3SfZl/Vl947Gsp1oNJlivyUtTD/oCnaxBDcRfs0ocdd0YhbUdMGc0ZJS8sf7U3hT2A==" saltValue="CjkEgvKh4wI25gp6h+WyoQ==" spinCount="100000" sheet="1" scenarios="1"/>
  <mergeCells count="2">
    <mergeCell ref="C2:E2"/>
    <mergeCell ref="F2:G2"/>
  </mergeCells>
  <phoneticPr fontId="0" type="noConversion"/>
  <conditionalFormatting sqref="H27:H33 H35">
    <cfRule type="cellIs" dxfId="331" priority="2" stopIfTrue="1" operator="greaterThanOrEqual">
      <formula>100</formula>
    </cfRule>
    <cfRule type="cellIs" dxfId="330" priority="3" stopIfTrue="1" operator="lessThan">
      <formula>100</formula>
    </cfRule>
  </conditionalFormatting>
  <conditionalFormatting sqref="H34">
    <cfRule type="cellIs" dxfId="329" priority="4" stopIfTrue="1" operator="greaterThanOrEqual">
      <formula>100.01</formula>
    </cfRule>
    <cfRule type="cellIs" dxfId="328" priority="5" stopIfTrue="1" operator="lessThan">
      <formula>100.01</formula>
    </cfRule>
  </conditionalFormatting>
  <conditionalFormatting sqref="E16">
    <cfRule type="cellIs" dxfId="327" priority="1" stopIfTrue="1" operator="lessThan">
      <formula>1.2</formula>
    </cfRule>
  </conditionalFormatting>
  <dataValidations count="6">
    <dataValidation allowBlank="1" showInputMessage="1" showErrorMessage="1" promptTitle="Select Material" sqref="F6 C6 G13 G14" xr:uid="{00000000-0002-0000-0B00-000000000000}"/>
    <dataValidation type="list" allowBlank="1" showInputMessage="1" showErrorMessage="1" promptTitle="Select Material" sqref="E6" xr:uid="{00000000-0002-0000-0B00-000001000000}">
      <formula1>Tube_Type</formula1>
    </dataValidation>
    <dataValidation type="list" allowBlank="1" showInputMessage="1" showErrorMessage="1" sqref="F2" xr:uid="{00000000-0002-0000-0B00-000002000000}">
      <formula1>ConstructionType</formula1>
    </dataValidation>
    <dataValidation type="list" allowBlank="1" showInputMessage="1" showErrorMessage="1" promptTitle="Select Material" sqref="C5 D5:D6" xr:uid="{00000000-0002-0000-0B00-000003000000}">
      <formula1>Materials</formula1>
    </dataValidation>
    <dataValidation type="list" allowBlank="1" showInputMessage="1" showErrorMessage="1" sqref="F5" xr:uid="{00000000-0002-0000-0B00-000004000000}">
      <formula1>Material</formula1>
    </dataValidation>
    <dataValidation type="list" allowBlank="1" showInputMessage="1" showErrorMessage="1" promptTitle="Select Material" sqref="E5" xr:uid="{00000000-0002-0000-0B00-000005000000}">
      <formula1>Metallic_Mats</formula1>
    </dataValidation>
  </dataValidations>
  <hyperlinks>
    <hyperlink ref="B39" location="'T3.11 T3.5 Guidance Notes'!A1" display="Link to guidance notes for laminated structures" xr:uid="{00000000-0004-0000-0B00-000000000000}"/>
    <hyperlink ref="J35" location="'Cover Sheet'!A1" display="BACK to COVER SHEET" xr:uid="{00000000-0004-0000-0B00-000001000000}"/>
    <hyperlink ref="J35:L35" location="'Cover Sheet'!A1" display="BACK to COVER SHEET" xr:uid="{00000000-0004-0000-0B00-000002000000}"/>
  </hyperlinks>
  <pageMargins left="0.75" right="0.75" top="1" bottom="1" header="0.5" footer="0.5"/>
  <pageSetup paperSize="9" scale="55" fitToHeight="0" orientation="portrait" horizontalDpi="4294967294" r:id="rId1"/>
  <headerFooter alignWithMargins="0"/>
  <ignoredErrors>
    <ignoredError sqref="H28" 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4018-4253-40A1-98DD-39F0E2825608}">
  <sheetPr codeName="Sheet15">
    <tabColor rgb="FFCCFF99"/>
  </sheetPr>
  <dimension ref="B1:Z193"/>
  <sheetViews>
    <sheetView showGridLines="0" zoomScaleNormal="100" zoomScaleSheetLayoutView="100" workbookViewId="0">
      <selection activeCell="B1" sqref="B1"/>
    </sheetView>
  </sheetViews>
  <sheetFormatPr defaultColWidth="11.42578125" defaultRowHeight="12.75"/>
  <cols>
    <col min="1" max="1" width="3.42578125" style="843" customWidth="1"/>
    <col min="2" max="2" width="45.5703125" style="843" customWidth="1"/>
    <col min="3" max="3" width="11.42578125" style="843" customWidth="1"/>
    <col min="4" max="4" width="3.5703125" style="843" customWidth="1"/>
    <col min="5" max="5" width="11.7109375" style="843" customWidth="1"/>
    <col min="6" max="6" width="15.28515625" style="843" customWidth="1"/>
    <col min="7" max="7" width="11.7109375" style="843" customWidth="1"/>
    <col min="8" max="8" width="6.7109375" style="843" customWidth="1"/>
    <col min="9" max="9" width="8.7109375" style="843" customWidth="1"/>
    <col min="10" max="10" width="4.28515625" style="843" customWidth="1"/>
    <col min="11" max="11" width="12.140625" style="843" customWidth="1"/>
    <col min="12" max="12" width="3.85546875" style="843" customWidth="1"/>
    <col min="13" max="13" width="4.28515625" style="843" customWidth="1"/>
    <col min="14" max="14" width="3.28515625" style="843" bestFit="1" customWidth="1"/>
    <col min="15" max="15" width="11.42578125" style="843" customWidth="1"/>
    <col min="16" max="16" width="12.42578125" style="843" bestFit="1" customWidth="1"/>
    <col min="17" max="18" width="11.42578125" style="843" customWidth="1"/>
    <col min="19" max="19" width="11.28515625" style="843" customWidth="1"/>
    <col min="20" max="20" width="3.140625" style="843" customWidth="1"/>
    <col min="21" max="21" width="3.28515625" style="843" customWidth="1"/>
    <col min="22" max="22" width="11.42578125" style="843" customWidth="1"/>
    <col min="23" max="23" width="3.28515625" style="843" customWidth="1"/>
    <col min="24" max="26" width="11.42578125" style="843" customWidth="1"/>
    <col min="27" max="27" width="3" style="843" customWidth="1"/>
    <col min="28" max="16384" width="11.42578125" style="843"/>
  </cols>
  <sheetData>
    <row r="1" spans="2:26" ht="15.75">
      <c r="B1" s="842" t="s">
        <v>49</v>
      </c>
    </row>
    <row r="2" spans="2:26">
      <c r="C2" s="1128" t="s">
        <v>37</v>
      </c>
      <c r="D2" s="1128"/>
      <c r="E2" s="1128"/>
      <c r="F2" s="1122" t="s">
        <v>38</v>
      </c>
      <c r="G2" s="1123"/>
    </row>
    <row r="4" spans="2:26">
      <c r="B4" s="844" t="s">
        <v>28</v>
      </c>
      <c r="C4" s="844" t="s">
        <v>11</v>
      </c>
      <c r="D4" s="845"/>
      <c r="E4" s="844" t="s">
        <v>12</v>
      </c>
      <c r="F4" s="846" t="s">
        <v>31</v>
      </c>
      <c r="G4" s="844" t="s">
        <v>32</v>
      </c>
      <c r="J4" s="847" t="s">
        <v>239</v>
      </c>
      <c r="K4" s="847"/>
      <c r="L4" s="847"/>
      <c r="M4" s="847"/>
      <c r="N4" s="847"/>
      <c r="O4" s="847"/>
      <c r="P4" s="845"/>
      <c r="Q4" s="848" t="s">
        <v>266</v>
      </c>
      <c r="R4" s="848" t="s">
        <v>265</v>
      </c>
    </row>
    <row r="5" spans="2:26" s="851" customFormat="1" ht="12.75" customHeight="1">
      <c r="B5" s="849" t="s">
        <v>40</v>
      </c>
      <c r="C5" s="850" t="s">
        <v>17</v>
      </c>
      <c r="E5" s="656" t="s">
        <v>17</v>
      </c>
      <c r="F5" s="657" t="s">
        <v>24</v>
      </c>
      <c r="G5" s="854"/>
      <c r="J5" s="855"/>
      <c r="K5" s="856"/>
      <c r="L5" s="856"/>
      <c r="M5" s="857"/>
      <c r="N5" s="1129" t="s">
        <v>238</v>
      </c>
      <c r="P5" s="858" t="s">
        <v>245</v>
      </c>
      <c r="Q5" s="851">
        <f>F25/2000</f>
        <v>2.5000000000000001E-2</v>
      </c>
      <c r="R5" s="858">
        <f>'T3.14 T3.5 FBH Spt Structure'!I21/1000</f>
        <v>2E-3</v>
      </c>
      <c r="S5" s="859" t="s">
        <v>313</v>
      </c>
      <c r="U5" s="860"/>
      <c r="V5" s="861"/>
      <c r="W5" s="860"/>
      <c r="X5" s="862"/>
      <c r="Y5" s="863">
        <v>3</v>
      </c>
      <c r="Z5" s="864"/>
    </row>
    <row r="6" spans="2:26" s="851" customFormat="1" ht="12.75" customHeight="1">
      <c r="B6" s="849" t="s">
        <v>56</v>
      </c>
      <c r="C6" s="850" t="s">
        <v>54</v>
      </c>
      <c r="E6" s="852" t="s">
        <v>54</v>
      </c>
      <c r="F6" s="865" t="s">
        <v>33</v>
      </c>
      <c r="G6" s="854"/>
      <c r="J6" s="866"/>
      <c r="K6" s="861"/>
      <c r="L6" s="1130" t="s">
        <v>236</v>
      </c>
      <c r="M6" s="867"/>
      <c r="N6" s="1129"/>
      <c r="P6" s="858" t="s">
        <v>311</v>
      </c>
      <c r="Q6" s="851">
        <f>F24/1000</f>
        <v>2E-3</v>
      </c>
      <c r="R6" s="851">
        <f>'T3.14 T3.5 FBH Spt Structure'!I20/1000</f>
        <v>2E-3</v>
      </c>
      <c r="S6" s="851" t="s">
        <v>314</v>
      </c>
      <c r="U6" s="854"/>
      <c r="V6" s="868"/>
      <c r="W6" s="854"/>
      <c r="X6" s="861"/>
      <c r="Y6" s="869"/>
      <c r="Z6" s="870"/>
    </row>
    <row r="7" spans="2:26" s="851" customFormat="1" ht="12.75" customHeight="1">
      <c r="B7" s="849" t="s">
        <v>29</v>
      </c>
      <c r="C7" s="871" t="str">
        <f>HLOOKUP(C5,MaterialData!$C$3:$O$4,2,FALSE)</f>
        <v>Steel</v>
      </c>
      <c r="D7" s="872"/>
      <c r="E7" s="871" t="str">
        <f>HLOOKUP(E5,MaterialData!$C$3:$R$4,2,FALSE)</f>
        <v>Steel</v>
      </c>
      <c r="F7" s="871" t="str">
        <f>HLOOKUP(F5,MaterialData!$C$3:$R$4,2,FALSE)</f>
        <v>FBH</v>
      </c>
      <c r="G7" s="873"/>
      <c r="J7" s="866"/>
      <c r="K7" s="868"/>
      <c r="L7" s="1131"/>
      <c r="M7" s="867"/>
      <c r="N7" s="1129"/>
      <c r="P7" s="858" t="s">
        <v>312</v>
      </c>
      <c r="Q7" s="851">
        <f>F23/1000</f>
        <v>2E-3</v>
      </c>
      <c r="R7" s="858">
        <f>25.4/1000</f>
        <v>2.5399999999999999E-2</v>
      </c>
      <c r="S7" s="851" t="s">
        <v>246</v>
      </c>
      <c r="U7" s="854"/>
      <c r="V7" s="868"/>
      <c r="W7" s="854"/>
      <c r="X7" s="868"/>
      <c r="Z7" s="874"/>
    </row>
    <row r="8" spans="2:26" ht="15.75" customHeight="1">
      <c r="B8" s="875" t="s">
        <v>30</v>
      </c>
      <c r="C8" s="876">
        <f>INDEX(Innertable,MATCH($B8,MaterialData!$B$6:$B$11,0),MATCH(C$7,MaterialData!$C$4:$O$4,0))</f>
        <v>200000000000</v>
      </c>
      <c r="D8" s="877"/>
      <c r="E8" s="876">
        <f>INDEX(Innertable,MATCH($B8,MaterialData!$B$6:$B$11,0),MATCH(E$7,MaterialData!$C$4:$R$4,0))</f>
        <v>200000000000</v>
      </c>
      <c r="F8" s="876">
        <f>INDEX(Innertable,MATCH($B8,MaterialData!$B$6:$B$11,0),MATCH(F$7,MaterialData!$C$4:$R$4,0))</f>
        <v>0</v>
      </c>
      <c r="G8" s="878"/>
      <c r="J8" s="879"/>
      <c r="K8" s="880"/>
      <c r="L8" s="1131"/>
      <c r="M8" s="881"/>
      <c r="N8" s="1129"/>
      <c r="P8" s="882" t="s">
        <v>248</v>
      </c>
      <c r="Q8" s="877">
        <f>Q5*Q6</f>
        <v>5.0000000000000002E-5</v>
      </c>
      <c r="R8" s="882" t="s">
        <v>267</v>
      </c>
      <c r="S8" s="877">
        <f>(Q5*Q6^3)/12</f>
        <v>1.6666666666666671E-11</v>
      </c>
      <c r="U8" s="883"/>
      <c r="V8" s="880"/>
      <c r="W8" s="883"/>
      <c r="X8" s="884"/>
      <c r="Y8" s="885"/>
      <c r="Z8" s="886"/>
    </row>
    <row r="9" spans="2:26" ht="15.75">
      <c r="B9" s="875" t="s">
        <v>20</v>
      </c>
      <c r="C9" s="876">
        <f>INDEX(Innertable,MATCH($B9,MaterialData!$B$6:$B$11,0),MATCH(C$7,MaterialData!$C$4:$O$4,0))</f>
        <v>305000000</v>
      </c>
      <c r="D9" s="877"/>
      <c r="E9" s="876">
        <f>INDEX(Innertable,MATCH($B9,MaterialData!$B$6:$B$11,0),MATCH(E$7,MaterialData!$C$4:$R$4,0))</f>
        <v>305000000</v>
      </c>
      <c r="F9" s="876">
        <f>INDEX(Innertable,MATCH($B9,MaterialData!$B$6:$B$11,0),MATCH(F$7,MaterialData!$C$4:$R$4,0))</f>
        <v>0</v>
      </c>
      <c r="G9" s="878"/>
      <c r="J9" s="879"/>
      <c r="K9" s="880"/>
      <c r="L9" s="1131"/>
      <c r="M9" s="881"/>
      <c r="N9" s="1129"/>
      <c r="P9" s="882" t="s">
        <v>249</v>
      </c>
      <c r="Q9" s="877">
        <f>Q5*Q7</f>
        <v>5.0000000000000002E-5</v>
      </c>
      <c r="R9" s="882" t="s">
        <v>268</v>
      </c>
      <c r="S9" s="877">
        <f>(Q5*Q7^3)/12</f>
        <v>1.6666666666666671E-11</v>
      </c>
      <c r="U9" s="887">
        <v>1</v>
      </c>
      <c r="V9" s="880"/>
      <c r="W9" s="887">
        <v>2</v>
      </c>
      <c r="X9" s="888"/>
      <c r="Y9" s="889">
        <v>4</v>
      </c>
      <c r="Z9" s="890"/>
    </row>
    <row r="10" spans="2:26" ht="15.75">
      <c r="B10" s="875" t="s">
        <v>21</v>
      </c>
      <c r="C10" s="876">
        <f>INDEX(Innertable,MATCH($B10,MaterialData!$B$6:$B$11,0),MATCH(C$7,MaterialData!$C$4:$O$4,0))</f>
        <v>365000000</v>
      </c>
      <c r="D10" s="877"/>
      <c r="E10" s="876">
        <f>INDEX(Innertable,MATCH($B10,MaterialData!$B$6:$B$11,0),MATCH(E$7,MaterialData!$C$4:$R$4,0))</f>
        <v>365000000</v>
      </c>
      <c r="F10" s="876">
        <f>INDEX(Innertable,MATCH($B10,MaterialData!$B$6:$B$11,0),MATCH(F$7,MaterialData!$C$4:$R$4,0))</f>
        <v>0</v>
      </c>
      <c r="G10" s="878"/>
      <c r="J10" s="879"/>
      <c r="K10" s="880"/>
      <c r="L10" s="1131"/>
      <c r="M10" s="881"/>
      <c r="N10" s="1129"/>
      <c r="P10" s="882" t="s">
        <v>250</v>
      </c>
      <c r="Q10" s="877">
        <f>R5*R7</f>
        <v>5.0800000000000002E-5</v>
      </c>
      <c r="R10" s="882" t="s">
        <v>269</v>
      </c>
      <c r="S10" s="877">
        <f>(R5*R7^3)/12</f>
        <v>2.7311773333333335E-9</v>
      </c>
      <c r="U10" s="883"/>
      <c r="V10" s="880"/>
      <c r="W10" s="883"/>
    </row>
    <row r="11" spans="2:26" ht="15.75">
      <c r="B11" s="875" t="s">
        <v>19</v>
      </c>
      <c r="C11" s="876">
        <f>INDEX(Innertable,MATCH($B11,MaterialData!$B$6:$B$11,0),MATCH(C$7,MaterialData!$C$4:$O$4,0))</f>
        <v>180000000</v>
      </c>
      <c r="D11" s="877"/>
      <c r="E11" s="876">
        <f>INDEX(Innertable,MATCH($B11,MaterialData!$B$6:$B$11,0),MATCH(E$7,MaterialData!$C$4:$R$4,0))</f>
        <v>180000000</v>
      </c>
      <c r="F11" s="876" t="str">
        <f>INDEX(Innertable,MATCH($B11,MaterialData!$B$6:$B$11,0),MATCH(F$7,MaterialData!$C$4:$R$4,0))</f>
        <v>N/A</v>
      </c>
      <c r="G11" s="878"/>
      <c r="J11" s="879"/>
      <c r="K11" s="891" t="s">
        <v>235</v>
      </c>
      <c r="L11" s="1132"/>
      <c r="M11" s="881"/>
      <c r="N11" s="1129"/>
      <c r="P11" s="882" t="s">
        <v>251</v>
      </c>
      <c r="Q11" s="877">
        <f>R6*R7</f>
        <v>5.0800000000000002E-5</v>
      </c>
      <c r="R11" s="882" t="s">
        <v>270</v>
      </c>
      <c r="S11" s="877">
        <f>(R6*R7^3)/12</f>
        <v>2.7311773333333335E-9</v>
      </c>
      <c r="U11" s="883"/>
      <c r="V11" s="880"/>
      <c r="W11" s="883"/>
    </row>
    <row r="12" spans="2:26" ht="15.75">
      <c r="B12" s="875" t="s">
        <v>18</v>
      </c>
      <c r="C12" s="892">
        <f>INDEX(Innertable,MATCH($B12,MaterialData!$B$6:$B$11,0),MATCH(C$7,MaterialData!$C$4:$O$4,0))</f>
        <v>300000000</v>
      </c>
      <c r="D12" s="877"/>
      <c r="E12" s="876">
        <f>INDEX(Innertable,MATCH($B12,MaterialData!$B$6:$B$11,0),MATCH(E$7,MaterialData!$C$4:$R$4,0))</f>
        <v>300000000</v>
      </c>
      <c r="F12" s="876" t="str">
        <f>INDEX(Innertable,MATCH($B12,MaterialData!$B$6:$B$11,0),MATCH(F$7,MaterialData!$C$4:$R$4,0))</f>
        <v>N/A</v>
      </c>
      <c r="G12" s="878"/>
      <c r="J12" s="893"/>
      <c r="K12" s="894"/>
      <c r="L12" s="895"/>
      <c r="M12" s="896"/>
      <c r="N12" s="1129"/>
      <c r="P12" s="882" t="s">
        <v>261</v>
      </c>
      <c r="Q12" s="843">
        <f>Q6/2</f>
        <v>1E-3</v>
      </c>
      <c r="R12" s="882" t="s">
        <v>252</v>
      </c>
      <c r="S12" s="877">
        <f>S8+(Q8*($Q$16-Q12)^2)</f>
        <v>3.7030257117661877E-8</v>
      </c>
      <c r="U12" s="883"/>
      <c r="V12" s="880"/>
      <c r="W12" s="883"/>
    </row>
    <row r="13" spans="2:26" s="851" customFormat="1" ht="12.75" customHeight="1">
      <c r="B13" s="849" t="s">
        <v>203</v>
      </c>
      <c r="C13" s="897">
        <f>MaterialData!C11</f>
        <v>219000000</v>
      </c>
      <c r="E13" s="854"/>
      <c r="F13" s="871">
        <f>INDEX(Innertable,MATCH($B13,MaterialData!$B$6:$B$11,0),MATCH(F$7,MaterialData!$C$4:$R$4,0))</f>
        <v>0</v>
      </c>
      <c r="G13" s="854"/>
      <c r="J13" s="1133" t="s">
        <v>237</v>
      </c>
      <c r="K13" s="1133"/>
      <c r="L13" s="1133"/>
      <c r="M13" s="1133"/>
      <c r="P13" s="858" t="s">
        <v>262</v>
      </c>
      <c r="Q13" s="851">
        <f>(F24+F22+0.5*F23)/1000</f>
        <v>2.8000000000000001E-2</v>
      </c>
      <c r="R13" s="858" t="s">
        <v>253</v>
      </c>
      <c r="S13" s="872">
        <f>S9+(Q9*($Q$16-Q13)^2)</f>
        <v>1.8828546233308135E-11</v>
      </c>
      <c r="U13" s="898"/>
      <c r="V13" s="899"/>
      <c r="W13" s="898"/>
    </row>
    <row r="14" spans="2:26" s="851" customFormat="1" ht="12.75" customHeight="1">
      <c r="C14" s="872"/>
      <c r="E14" s="854"/>
      <c r="F14" s="872"/>
      <c r="G14" s="854"/>
      <c r="L14" s="872"/>
      <c r="P14" s="858" t="s">
        <v>263</v>
      </c>
      <c r="Q14" s="851">
        <f>(F21*0.001)+(0.5*R7)</f>
        <v>4.1700000000000001E-2</v>
      </c>
      <c r="R14" s="858" t="s">
        <v>254</v>
      </c>
      <c r="S14" s="872">
        <f>S10+(Q10*($Q$16-Q14)^2)</f>
        <v>1.1978594818846059E-8</v>
      </c>
    </row>
    <row r="15" spans="2:26" s="851" customFormat="1" ht="12.75" customHeight="1">
      <c r="B15" s="849" t="s">
        <v>762</v>
      </c>
      <c r="E15" s="852">
        <v>400</v>
      </c>
      <c r="F15" s="872"/>
      <c r="G15" s="854"/>
      <c r="K15" s="858" t="s">
        <v>240</v>
      </c>
      <c r="L15" s="1125">
        <v>400</v>
      </c>
      <c r="M15" s="1126"/>
      <c r="N15" s="1127"/>
      <c r="P15" s="858" t="s">
        <v>264</v>
      </c>
      <c r="Q15" s="851">
        <f>Q14</f>
        <v>4.1700000000000001E-2</v>
      </c>
      <c r="R15" s="858" t="s">
        <v>255</v>
      </c>
      <c r="S15" s="872">
        <f>S11+(Q11*($Q$16-Q15)^2)</f>
        <v>1.1978594818846059E-8</v>
      </c>
      <c r="U15" s="1124" t="s">
        <v>256</v>
      </c>
      <c r="V15" s="1124"/>
      <c r="W15" s="1124"/>
      <c r="X15" s="1124" t="s">
        <v>257</v>
      </c>
      <c r="Y15" s="1124"/>
      <c r="Z15" s="1124"/>
    </row>
    <row r="16" spans="2:26" s="851" customFormat="1" ht="12.75" customHeight="1">
      <c r="B16" s="849" t="s">
        <v>763</v>
      </c>
      <c r="E16" s="852">
        <v>350</v>
      </c>
      <c r="F16" s="872"/>
      <c r="G16" s="854"/>
      <c r="K16" s="858" t="s">
        <v>241</v>
      </c>
      <c r="L16" s="1125">
        <v>350</v>
      </c>
      <c r="M16" s="1126"/>
      <c r="N16" s="1127"/>
      <c r="P16" s="858" t="s">
        <v>247</v>
      </c>
      <c r="Q16" s="900">
        <f>(Q8*Q12+Q9*Q13+Q10*Q14+Q11*Q15)/(Q8+Q9+Q10+Q11)</f>
        <v>2.8207936507936508E-2</v>
      </c>
    </row>
    <row r="17" spans="2:19" s="851" customFormat="1" ht="12.75" customHeight="1">
      <c r="B17" s="849" t="s">
        <v>41</v>
      </c>
      <c r="C17" s="850">
        <v>2</v>
      </c>
      <c r="E17" s="852">
        <v>2</v>
      </c>
      <c r="G17" s="854"/>
      <c r="K17" s="858" t="s">
        <v>242</v>
      </c>
      <c r="L17" s="1125">
        <v>350</v>
      </c>
      <c r="M17" s="1126"/>
      <c r="N17" s="1127"/>
      <c r="R17" s="858" t="s">
        <v>258</v>
      </c>
      <c r="S17" s="897">
        <f>SUM(S12:S13)</f>
        <v>3.7049085663895186E-8</v>
      </c>
    </row>
    <row r="18" spans="2:19" s="851" customFormat="1" ht="12.75" customHeight="1">
      <c r="B18" s="849" t="s">
        <v>171</v>
      </c>
      <c r="C18" s="901">
        <v>25.4</v>
      </c>
      <c r="E18" s="852">
        <v>25.4</v>
      </c>
      <c r="G18" s="854"/>
      <c r="K18" s="858" t="s">
        <v>243</v>
      </c>
      <c r="L18" s="1125">
        <v>200</v>
      </c>
      <c r="M18" s="1126"/>
      <c r="N18" s="1127"/>
      <c r="R18" s="858" t="s">
        <v>259</v>
      </c>
      <c r="S18" s="897">
        <f>SUM(S14:S15)</f>
        <v>2.3957189637692117E-8</v>
      </c>
    </row>
    <row r="19" spans="2:19" s="851" customFormat="1" ht="12.75" customHeight="1">
      <c r="B19" s="849" t="s">
        <v>172</v>
      </c>
      <c r="C19" s="850">
        <v>1.6</v>
      </c>
      <c r="E19" s="852">
        <v>1.6</v>
      </c>
      <c r="G19" s="854"/>
      <c r="J19" s="902"/>
      <c r="K19" s="902"/>
      <c r="L19" s="902"/>
      <c r="M19" s="902"/>
      <c r="N19" s="902"/>
      <c r="R19" s="858" t="s">
        <v>260</v>
      </c>
      <c r="S19" s="897">
        <f>'T3.14 T3.5 FBH Spt Structure'!I8</f>
        <v>0</v>
      </c>
    </row>
    <row r="20" spans="2:19" s="851" customFormat="1" ht="12.75" customHeight="1">
      <c r="E20" s="854"/>
      <c r="G20" s="854"/>
    </row>
    <row r="21" spans="2:19" s="851" customFormat="1" ht="12.75" customHeight="1">
      <c r="B21" s="849" t="s">
        <v>34</v>
      </c>
      <c r="E21" s="854"/>
      <c r="F21" s="903">
        <f>F22+F23+F24</f>
        <v>29</v>
      </c>
      <c r="G21" s="854"/>
    </row>
    <row r="22" spans="2:19" s="851" customFormat="1" ht="12.75" customHeight="1">
      <c r="B22" s="849" t="s">
        <v>35</v>
      </c>
      <c r="E22" s="854"/>
      <c r="F22" s="853">
        <v>25</v>
      </c>
      <c r="G22" s="854"/>
    </row>
    <row r="23" spans="2:19" s="851" customFormat="1" ht="12.75" customHeight="1">
      <c r="B23" s="849" t="s">
        <v>283</v>
      </c>
      <c r="E23" s="854"/>
      <c r="F23" s="853">
        <v>2</v>
      </c>
      <c r="G23" s="854"/>
    </row>
    <row r="24" spans="2:19" s="851" customFormat="1" ht="12.75" customHeight="1">
      <c r="B24" s="849" t="s">
        <v>282</v>
      </c>
      <c r="E24" s="854"/>
      <c r="F24" s="853">
        <v>2</v>
      </c>
      <c r="G24" s="854"/>
      <c r="P24" s="847"/>
      <c r="Q24" s="904"/>
      <c r="R24" s="904"/>
    </row>
    <row r="25" spans="2:19" s="851" customFormat="1" ht="12.75" customHeight="1">
      <c r="B25" s="849" t="s">
        <v>36</v>
      </c>
      <c r="E25" s="854"/>
      <c r="F25" s="903">
        <f>MIN(L15-L17,L16-L18)</f>
        <v>50</v>
      </c>
      <c r="G25" s="854"/>
      <c r="P25" s="858"/>
      <c r="R25" s="858"/>
    </row>
    <row r="26" spans="2:19">
      <c r="E26" s="905"/>
      <c r="G26" s="883"/>
      <c r="P26" s="882"/>
      <c r="R26" s="882"/>
    </row>
    <row r="27" spans="2:19">
      <c r="B27" s="875" t="s">
        <v>14</v>
      </c>
      <c r="C27" s="906">
        <f>C18/1000</f>
        <v>2.5399999999999999E-2</v>
      </c>
      <c r="E27" s="906">
        <f>IF($F$2="Composite only","No tubes",$E$18/1000)</f>
        <v>2.5399999999999999E-2</v>
      </c>
      <c r="G27" s="883"/>
    </row>
    <row r="28" spans="2:19">
      <c r="B28" s="875" t="s">
        <v>164</v>
      </c>
      <c r="C28" s="906">
        <f>C19/1000</f>
        <v>1.6000000000000001E-3</v>
      </c>
      <c r="E28" s="906">
        <f>IF($F$2="Composite only","",$E$19/1000)</f>
        <v>1.6000000000000001E-3</v>
      </c>
      <c r="G28" s="905"/>
      <c r="P28" s="882"/>
      <c r="Q28" s="877"/>
      <c r="R28" s="882"/>
      <c r="S28" s="877"/>
    </row>
    <row r="29" spans="2:19">
      <c r="B29" s="875" t="s">
        <v>13</v>
      </c>
      <c r="C29" s="876">
        <f>IF(C6="Round",((C27)^4-((C27-2*C28))^4)*3.142/64,((C27)^4-((C27-2*C28))^4)/12)</f>
        <v>8.5099184800000022E-9</v>
      </c>
      <c r="E29" s="876">
        <f>IF($F$2="Composite only","",IF($E$6="Round",(($E$27)^4-(($E$27-2*$E$28))^4)*3.142/64,IF($E$6="Square",(($E$27)^4-(($E$27-2*$E$28))^4)/12,"")))</f>
        <v>8.5099184800000022E-9</v>
      </c>
      <c r="F29" s="907" t="str">
        <f>IF($F$2="Tubing only","Tubing Only",2*(S17+S18))</f>
        <v>Tubing Only</v>
      </c>
      <c r="G29" s="876">
        <f>IF($F$2="Tubing only",E29,IF($F$2="Composite only",F29,IF($F$2="Tubes + Composite",E29+F29,"No Type Selected")))</f>
        <v>8.5099184800000022E-9</v>
      </c>
      <c r="P29" s="882"/>
      <c r="Q29" s="877"/>
      <c r="R29" s="882"/>
      <c r="S29" s="877"/>
    </row>
    <row r="30" spans="2:19">
      <c r="B30" s="875" t="s">
        <v>10</v>
      </c>
      <c r="C30" s="876">
        <f>C8*C29*C17</f>
        <v>3403.9673920000009</v>
      </c>
      <c r="D30" s="877"/>
      <c r="E30" s="876">
        <f>IF($F$2="Composite only","",$E$8*$E$29*$E$17)</f>
        <v>3403.9673920000009</v>
      </c>
      <c r="F30" s="907" t="str">
        <f>IF(F29="Tubing Only","",2*((F8*S17)+(S18*S19)))</f>
        <v/>
      </c>
      <c r="G30" s="876">
        <f t="shared" ref="G30:G36" si="0">IF($F$2="Tubing only",E30,IF($F$2="Composite only",F30,IF($F$2="Tubes + Composite",E30+F30,"No Type Selected")))</f>
        <v>3403.9673920000009</v>
      </c>
      <c r="H30" s="908">
        <f>100*G30/C30</f>
        <v>100</v>
      </c>
      <c r="R30" s="882"/>
      <c r="S30" s="877"/>
    </row>
    <row r="31" spans="2:19">
      <c r="B31" s="875" t="s">
        <v>165</v>
      </c>
      <c r="C31" s="909">
        <f>IF(C27="no tubes","",IF(C17=0,"",IF(C6="Round",C17*((C18^2-(C18-2*C19)^2)*PI()/4),IF(C6="Square",C17*(C18^2-(C18-2*C19)^2),""))))</f>
        <v>239.26369649739863</v>
      </c>
      <c r="D31" s="910"/>
      <c r="E31" s="909">
        <f>IF($E$27="no tubes","",IF($E$17=0,"",IF($E$6="Round",$E$17*(($E$18^2-($E$18-2*$E$19)^2)*PI()/4),IF($E$6="Square",$E$17*($E$18^2-($E$18-2*$E$19)^2),""))))</f>
        <v>239.26369649739863</v>
      </c>
      <c r="F31" s="909" t="str">
        <f>IF(F29="Tubing Only","",(F21-F22)*F25)</f>
        <v/>
      </c>
      <c r="G31" s="909">
        <f t="shared" si="0"/>
        <v>239.26369649739863</v>
      </c>
      <c r="H31" s="908">
        <f>IF(AND(F2="tubing only",E5="steel"),100*G31/C31,"NA")</f>
        <v>100</v>
      </c>
      <c r="I31" s="843" t="str">
        <f>IF(AND(95&lt;H31,H31&lt;100),"For tubes only, provided your actual tube measures &gt;= your nominal OD and wall this is OK","")</f>
        <v/>
      </c>
      <c r="R31" s="882"/>
      <c r="S31" s="877"/>
    </row>
    <row r="32" spans="2:19">
      <c r="B32" s="875" t="s">
        <v>166</v>
      </c>
      <c r="C32" s="876">
        <f>C$31*C9/1000000</f>
        <v>72975.427431706587</v>
      </c>
      <c r="D32" s="877"/>
      <c r="E32" s="876">
        <f>IF($F$2="Composite only","",$E$31*$E$9/1000000)</f>
        <v>72975.427431706587</v>
      </c>
      <c r="F32" s="876" t="str">
        <f>IF(F29="Tubing Only","",F31*F9/1000000)</f>
        <v/>
      </c>
      <c r="G32" s="876">
        <f t="shared" si="0"/>
        <v>72975.427431706587</v>
      </c>
      <c r="H32" s="908">
        <f t="shared" ref="H32:H36" si="1">100*G32/C32</f>
        <v>100</v>
      </c>
      <c r="I32" s="843" t="str">
        <f>IF(AND(95&lt;H32,H32&lt;100),"For tubes only, provided your actual tube measures &gt;= your nominal OD and wall this is OK","")</f>
        <v/>
      </c>
      <c r="Q32" s="911"/>
      <c r="R32" s="882"/>
      <c r="S32" s="877"/>
    </row>
    <row r="33" spans="2:26">
      <c r="B33" s="875" t="s">
        <v>15</v>
      </c>
      <c r="C33" s="876">
        <f>C$31*C10/1000000</f>
        <v>87331.24922155049</v>
      </c>
      <c r="D33" s="877"/>
      <c r="E33" s="876">
        <f>IF($F$2="Composite only","",$E$31*$E$10/1000000)</f>
        <v>87331.24922155049</v>
      </c>
      <c r="F33" s="876" t="str">
        <f>IF(F29="Tubing Only","",F31*F10/1000000)</f>
        <v/>
      </c>
      <c r="G33" s="876">
        <f t="shared" si="0"/>
        <v>87331.24922155049</v>
      </c>
      <c r="H33" s="908">
        <f t="shared" si="1"/>
        <v>100</v>
      </c>
      <c r="I33" s="843" t="str">
        <f>IF(AND(95&lt;H33,H33&lt;100),"For tubes only, provided your actual tube measures &gt;= your nominal OD and wall this is OK","")</f>
        <v/>
      </c>
    </row>
    <row r="34" spans="2:26">
      <c r="B34" s="875" t="s">
        <v>167</v>
      </c>
      <c r="C34" s="876">
        <f>C$31*C11/1000000</f>
        <v>43067.465369531754</v>
      </c>
      <c r="D34" s="877"/>
      <c r="E34" s="876">
        <f>IF($F$2="Composite only","",$E$31*$E$11/1000000)</f>
        <v>43067.465369531754</v>
      </c>
      <c r="F34" s="876" t="str">
        <f>IF(F29="Tubing Only","",F31*F9/1000000)</f>
        <v/>
      </c>
      <c r="G34" s="876">
        <f>IF($F$2="Tubing only",E34,IF($F$2="Composite only",F34,IF($F$2="Tubes + Composite",E34+F34,"No Type Selected")))</f>
        <v>43067.465369531754</v>
      </c>
      <c r="H34" s="908">
        <f t="shared" si="1"/>
        <v>100</v>
      </c>
      <c r="I34" s="843" t="str">
        <f>IF(AND(95&lt;H34,H34&lt;100),"For tubes only, provided your actual tube measures &gt;= your nominal OD and wall this is OK","")</f>
        <v/>
      </c>
    </row>
    <row r="35" spans="2:26">
      <c r="B35" s="875" t="s">
        <v>16</v>
      </c>
      <c r="C35" s="876">
        <f>IF(C17=0,"",C$31*C12/1000000)</f>
        <v>71779.10894921959</v>
      </c>
      <c r="D35" s="877"/>
      <c r="E35" s="876">
        <f>IF($F$2="Composite only","",$E$31*$E$12/1000000)</f>
        <v>71779.10894921959</v>
      </c>
      <c r="F35" s="876" t="str">
        <f>IF(F29="tubing only","",F31*F10/1000000)</f>
        <v/>
      </c>
      <c r="G35" s="876">
        <f t="shared" si="0"/>
        <v>71779.10894921959</v>
      </c>
      <c r="H35" s="908">
        <f t="shared" si="1"/>
        <v>100</v>
      </c>
      <c r="I35" s="843" t="str">
        <f>IF(AND(95&lt;H35,H35&lt;100),"For tubes only, provided your actual tube measures &gt;= your nominal OD and wall this is OK","")</f>
        <v/>
      </c>
    </row>
    <row r="36" spans="2:26">
      <c r="B36" s="875" t="s">
        <v>168</v>
      </c>
      <c r="C36" s="876">
        <f>C17*4*C10*C29/(0.5*C27*1)</f>
        <v>1956.6111780787407</v>
      </c>
      <c r="E36" s="876">
        <f>IF($F$2="Composite only","",$E$17*4*$E$10*$E$29/(0.5*$E$27*1))</f>
        <v>1956.6111780787407</v>
      </c>
      <c r="F36" s="876" t="str">
        <f>IF(F29="tubing only","",4*F10*F29/(0.001*0.5*F21*1))</f>
        <v/>
      </c>
      <c r="G36" s="876">
        <f t="shared" si="0"/>
        <v>1956.6111780787407</v>
      </c>
      <c r="H36" s="908">
        <f t="shared" si="1"/>
        <v>100</v>
      </c>
    </row>
    <row r="37" spans="2:26">
      <c r="B37" s="875" t="s">
        <v>169</v>
      </c>
      <c r="C37" s="876">
        <f>IF(C17=0,"",C36*1^3/(48*C30))</f>
        <v>1.1975065616797899E-2</v>
      </c>
      <c r="E37" s="876">
        <f>IF($F$2="tubing only",$C$36*1^3/(48*$E$30),"")</f>
        <v>1.1975065616797899E-2</v>
      </c>
      <c r="F37" s="876" t="str">
        <f>IF($F$2="tubing only","",$C$36*1^3/(48*F30))</f>
        <v/>
      </c>
      <c r="G37" s="876">
        <f>$C$36*1^3/(48*G30)</f>
        <v>1.1975065616797899E-2</v>
      </c>
      <c r="H37" s="908">
        <f>100*G37/C37</f>
        <v>100</v>
      </c>
    </row>
    <row r="38" spans="2:26">
      <c r="B38" s="875" t="s">
        <v>170</v>
      </c>
      <c r="C38" s="876">
        <f>0.5*C36*(C36*1^3/(48*C30))</f>
        <v>11.715273622026579</v>
      </c>
      <c r="D38" s="878"/>
      <c r="E38" s="876">
        <f>IF($E$27="no tubes","",0.5*$E$36*($E$36*1^3/(48*$E$30)))</f>
        <v>11.715273622026579</v>
      </c>
      <c r="F38" s="876" t="str">
        <f>IF(F29="tubing only","",0.5*F36*(F36*1^3/(48*F30)))</f>
        <v/>
      </c>
      <c r="G38" s="876">
        <f>IF($F$2="Tubing only",E38,IF($F$2="Composite only",F38,IF($F$2="Tubes + Composite",E38+F38,"No Type Selected")))</f>
        <v>11.715273622026579</v>
      </c>
      <c r="H38" s="908">
        <f>100*G38/C38</f>
        <v>100</v>
      </c>
    </row>
    <row r="39" spans="2:26">
      <c r="B39" s="875" t="s">
        <v>393</v>
      </c>
      <c r="C39" s="876">
        <f>(L15+L16)*0.002*0.0015*C13</f>
        <v>492750.00000000006</v>
      </c>
      <c r="D39" s="877"/>
      <c r="E39" s="912" t="s">
        <v>159</v>
      </c>
      <c r="F39" s="876" t="str">
        <f>IF(F29="tubing only","",(L15+L16)*0.002*(F24/1000)*F13)</f>
        <v/>
      </c>
      <c r="G39" s="912" t="str">
        <f>IF(F2="tubing only","N/A",F39)</f>
        <v>N/A</v>
      </c>
      <c r="H39" s="913" t="str">
        <f>IF(F2="tubing only","NA",100*G39/C39)</f>
        <v>NA</v>
      </c>
      <c r="P39" s="264" t="s">
        <v>485</v>
      </c>
      <c r="Q39" s="264"/>
      <c r="R39" s="264"/>
      <c r="S39" s="264"/>
    </row>
    <row r="41" spans="2:26">
      <c r="B41" s="845" t="s">
        <v>277</v>
      </c>
      <c r="E41" s="877"/>
    </row>
    <row r="42" spans="2:26">
      <c r="B42" s="914"/>
      <c r="C42" s="915"/>
      <c r="D42" s="915"/>
      <c r="E42" s="915"/>
      <c r="F42" s="915"/>
      <c r="G42" s="915"/>
      <c r="H42" s="915"/>
      <c r="I42" s="915"/>
      <c r="J42" s="915"/>
      <c r="K42" s="915"/>
      <c r="L42" s="915"/>
      <c r="M42" s="915"/>
      <c r="N42" s="915"/>
      <c r="O42" s="915"/>
      <c r="P42" s="915"/>
      <c r="Q42" s="915"/>
      <c r="R42" s="915"/>
      <c r="S42" s="915"/>
      <c r="T42" s="915"/>
      <c r="U42" s="915"/>
      <c r="V42" s="915"/>
      <c r="W42" s="915"/>
      <c r="X42" s="915"/>
      <c r="Y42" s="915"/>
      <c r="Z42" s="916"/>
    </row>
    <row r="43" spans="2:26">
      <c r="B43" s="917"/>
      <c r="C43" s="918"/>
      <c r="D43" s="919"/>
      <c r="E43" s="919"/>
      <c r="F43" s="919"/>
      <c r="G43" s="919"/>
      <c r="H43" s="919"/>
      <c r="I43" s="919"/>
      <c r="J43" s="919"/>
      <c r="K43" s="919"/>
      <c r="L43" s="919"/>
      <c r="M43" s="919"/>
      <c r="N43" s="919"/>
      <c r="O43" s="919"/>
      <c r="P43" s="919"/>
      <c r="Q43" s="919"/>
      <c r="R43" s="919"/>
      <c r="S43" s="919"/>
      <c r="T43" s="919"/>
      <c r="U43" s="919"/>
      <c r="V43" s="919"/>
      <c r="W43" s="919"/>
      <c r="X43" s="919"/>
      <c r="Y43" s="919"/>
      <c r="Z43" s="920"/>
    </row>
    <row r="44" spans="2:26">
      <c r="B44" s="917"/>
      <c r="C44" s="919"/>
      <c r="D44" s="919"/>
      <c r="E44" s="919"/>
      <c r="F44" s="919"/>
      <c r="G44" s="919"/>
      <c r="H44" s="919"/>
      <c r="I44" s="919"/>
      <c r="J44" s="919"/>
      <c r="K44" s="919"/>
      <c r="L44" s="919"/>
      <c r="M44" s="919"/>
      <c r="N44" s="919"/>
      <c r="O44" s="919"/>
      <c r="P44" s="919"/>
      <c r="Q44" s="919"/>
      <c r="R44" s="919"/>
      <c r="S44" s="919"/>
      <c r="T44" s="919"/>
      <c r="U44" s="919"/>
      <c r="V44" s="919"/>
      <c r="W44" s="919"/>
      <c r="X44" s="919"/>
      <c r="Y44" s="919"/>
      <c r="Z44" s="920"/>
    </row>
    <row r="45" spans="2:26">
      <c r="B45" s="917"/>
      <c r="C45" s="919"/>
      <c r="D45" s="919"/>
      <c r="E45" s="919"/>
      <c r="F45" s="919"/>
      <c r="G45" s="919"/>
      <c r="H45" s="919"/>
      <c r="I45" s="919"/>
      <c r="J45" s="919"/>
      <c r="K45" s="919"/>
      <c r="L45" s="919"/>
      <c r="M45" s="919"/>
      <c r="N45" s="919"/>
      <c r="O45" s="919"/>
      <c r="P45" s="919"/>
      <c r="Q45" s="919"/>
      <c r="R45" s="919"/>
      <c r="S45" s="919"/>
      <c r="T45" s="919"/>
      <c r="U45" s="919"/>
      <c r="V45" s="919"/>
      <c r="W45" s="919"/>
      <c r="X45" s="919"/>
      <c r="Y45" s="919"/>
      <c r="Z45" s="920"/>
    </row>
    <row r="46" spans="2:26">
      <c r="B46" s="917"/>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20"/>
    </row>
    <row r="47" spans="2:26">
      <c r="B47" s="917"/>
      <c r="C47" s="919"/>
      <c r="D47" s="919"/>
      <c r="E47" s="919"/>
      <c r="F47" s="919"/>
      <c r="G47" s="919"/>
      <c r="H47" s="919"/>
      <c r="I47" s="919"/>
      <c r="J47" s="919"/>
      <c r="K47" s="919"/>
      <c r="L47" s="919"/>
      <c r="M47" s="919"/>
      <c r="N47" s="919"/>
      <c r="O47" s="919"/>
      <c r="P47" s="919"/>
      <c r="Q47" s="919"/>
      <c r="R47" s="919"/>
      <c r="S47" s="919"/>
      <c r="T47" s="919"/>
      <c r="U47" s="919"/>
      <c r="V47" s="919"/>
      <c r="W47" s="919"/>
      <c r="X47" s="919"/>
      <c r="Y47" s="919"/>
      <c r="Z47" s="920"/>
    </row>
    <row r="48" spans="2:26">
      <c r="B48" s="917"/>
      <c r="C48" s="919"/>
      <c r="D48" s="919"/>
      <c r="E48" s="919"/>
      <c r="F48" s="919"/>
      <c r="G48" s="919"/>
      <c r="H48" s="919"/>
      <c r="I48" s="919"/>
      <c r="J48" s="919"/>
      <c r="K48" s="919"/>
      <c r="L48" s="919"/>
      <c r="M48" s="919"/>
      <c r="N48" s="919"/>
      <c r="O48" s="919"/>
      <c r="P48" s="919"/>
      <c r="Q48" s="919"/>
      <c r="R48" s="919"/>
      <c r="S48" s="919"/>
      <c r="T48" s="919"/>
      <c r="U48" s="919"/>
      <c r="V48" s="919"/>
      <c r="W48" s="919"/>
      <c r="X48" s="919"/>
      <c r="Y48" s="919"/>
      <c r="Z48" s="920"/>
    </row>
    <row r="49" spans="2:26">
      <c r="B49" s="917"/>
      <c r="C49" s="919"/>
      <c r="D49" s="919"/>
      <c r="E49" s="919"/>
      <c r="F49" s="919"/>
      <c r="G49" s="919"/>
      <c r="H49" s="919"/>
      <c r="I49" s="919"/>
      <c r="J49" s="919"/>
      <c r="K49" s="919"/>
      <c r="L49" s="919"/>
      <c r="M49" s="919"/>
      <c r="N49" s="919"/>
      <c r="O49" s="919"/>
      <c r="P49" s="919"/>
      <c r="Q49" s="919"/>
      <c r="R49" s="919"/>
      <c r="S49" s="919"/>
      <c r="T49" s="919"/>
      <c r="U49" s="919"/>
      <c r="V49" s="919"/>
      <c r="W49" s="919"/>
      <c r="X49" s="919"/>
      <c r="Y49" s="919"/>
      <c r="Z49" s="920"/>
    </row>
    <row r="50" spans="2:26">
      <c r="B50" s="917"/>
      <c r="C50" s="919"/>
      <c r="D50" s="919"/>
      <c r="E50" s="919"/>
      <c r="F50" s="919"/>
      <c r="G50" s="919"/>
      <c r="H50" s="919"/>
      <c r="I50" s="919"/>
      <c r="J50" s="919"/>
      <c r="K50" s="919"/>
      <c r="L50" s="919"/>
      <c r="M50" s="919"/>
      <c r="N50" s="919"/>
      <c r="O50" s="919"/>
      <c r="P50" s="919"/>
      <c r="Q50" s="919"/>
      <c r="R50" s="919"/>
      <c r="S50" s="919"/>
      <c r="T50" s="919"/>
      <c r="U50" s="919"/>
      <c r="V50" s="919"/>
      <c r="W50" s="919"/>
      <c r="X50" s="919"/>
      <c r="Y50" s="919"/>
      <c r="Z50" s="920"/>
    </row>
    <row r="51" spans="2:26">
      <c r="B51" s="917"/>
      <c r="C51" s="919"/>
      <c r="D51" s="919"/>
      <c r="E51" s="919"/>
      <c r="F51" s="919"/>
      <c r="G51" s="919"/>
      <c r="H51" s="919"/>
      <c r="I51" s="919"/>
      <c r="J51" s="919"/>
      <c r="K51" s="919"/>
      <c r="L51" s="919"/>
      <c r="M51" s="919"/>
      <c r="N51" s="919"/>
      <c r="O51" s="919"/>
      <c r="P51" s="919"/>
      <c r="Q51" s="919"/>
      <c r="R51" s="919"/>
      <c r="S51" s="919"/>
      <c r="T51" s="919"/>
      <c r="U51" s="919"/>
      <c r="V51" s="919"/>
      <c r="W51" s="919"/>
      <c r="X51" s="919"/>
      <c r="Y51" s="919"/>
      <c r="Z51" s="920"/>
    </row>
    <row r="52" spans="2:26">
      <c r="B52" s="917"/>
      <c r="C52" s="919"/>
      <c r="D52" s="919"/>
      <c r="E52" s="919"/>
      <c r="F52" s="919"/>
      <c r="G52" s="919"/>
      <c r="H52" s="919"/>
      <c r="I52" s="919"/>
      <c r="J52" s="919"/>
      <c r="K52" s="919"/>
      <c r="L52" s="919"/>
      <c r="M52" s="919"/>
      <c r="N52" s="919"/>
      <c r="O52" s="919"/>
      <c r="P52" s="919"/>
      <c r="Q52" s="919"/>
      <c r="R52" s="919"/>
      <c r="S52" s="919"/>
      <c r="T52" s="919"/>
      <c r="U52" s="919"/>
      <c r="V52" s="919"/>
      <c r="W52" s="919"/>
      <c r="X52" s="919"/>
      <c r="Y52" s="919"/>
      <c r="Z52" s="920"/>
    </row>
    <row r="53" spans="2:26">
      <c r="B53" s="917"/>
      <c r="C53" s="919"/>
      <c r="D53" s="919"/>
      <c r="E53" s="919"/>
      <c r="F53" s="919"/>
      <c r="G53" s="919"/>
      <c r="H53" s="919"/>
      <c r="I53" s="919"/>
      <c r="J53" s="919"/>
      <c r="K53" s="919"/>
      <c r="L53" s="919"/>
      <c r="M53" s="919"/>
      <c r="N53" s="919"/>
      <c r="O53" s="919"/>
      <c r="P53" s="919"/>
      <c r="Q53" s="919"/>
      <c r="R53" s="919"/>
      <c r="S53" s="919"/>
      <c r="T53" s="919"/>
      <c r="U53" s="919"/>
      <c r="V53" s="919"/>
      <c r="W53" s="919"/>
      <c r="X53" s="919"/>
      <c r="Y53" s="919"/>
      <c r="Z53" s="920"/>
    </row>
    <row r="54" spans="2:26">
      <c r="B54" s="917"/>
      <c r="C54" s="919"/>
      <c r="D54" s="919"/>
      <c r="E54" s="919"/>
      <c r="F54" s="919"/>
      <c r="G54" s="919"/>
      <c r="H54" s="919"/>
      <c r="I54" s="919"/>
      <c r="J54" s="919"/>
      <c r="K54" s="919"/>
      <c r="L54" s="919"/>
      <c r="M54" s="919"/>
      <c r="N54" s="919"/>
      <c r="O54" s="919"/>
      <c r="P54" s="919"/>
      <c r="Q54" s="919"/>
      <c r="R54" s="919"/>
      <c r="S54" s="919"/>
      <c r="T54" s="919"/>
      <c r="U54" s="919"/>
      <c r="V54" s="919"/>
      <c r="W54" s="919"/>
      <c r="X54" s="919"/>
      <c r="Y54" s="919"/>
      <c r="Z54" s="920"/>
    </row>
    <row r="55" spans="2:26">
      <c r="B55" s="917"/>
      <c r="C55" s="919"/>
      <c r="D55" s="919"/>
      <c r="E55" s="919"/>
      <c r="F55" s="919"/>
      <c r="G55" s="919"/>
      <c r="H55" s="919"/>
      <c r="I55" s="919"/>
      <c r="J55" s="919"/>
      <c r="K55" s="919"/>
      <c r="L55" s="919"/>
      <c r="M55" s="919"/>
      <c r="N55" s="919"/>
      <c r="O55" s="919"/>
      <c r="P55" s="919"/>
      <c r="Q55" s="919"/>
      <c r="R55" s="919"/>
      <c r="S55" s="919"/>
      <c r="T55" s="919"/>
      <c r="U55" s="919"/>
      <c r="V55" s="919"/>
      <c r="W55" s="919"/>
      <c r="X55" s="919"/>
      <c r="Y55" s="919"/>
      <c r="Z55" s="920"/>
    </row>
    <row r="56" spans="2:26">
      <c r="B56" s="917"/>
      <c r="C56" s="919"/>
      <c r="D56" s="919"/>
      <c r="E56" s="919"/>
      <c r="F56" s="919"/>
      <c r="G56" s="919"/>
      <c r="H56" s="919"/>
      <c r="I56" s="919"/>
      <c r="J56" s="919"/>
      <c r="K56" s="919"/>
      <c r="L56" s="919"/>
      <c r="M56" s="919"/>
      <c r="N56" s="919"/>
      <c r="O56" s="919"/>
      <c r="P56" s="919"/>
      <c r="Q56" s="919"/>
      <c r="R56" s="919"/>
      <c r="S56" s="919"/>
      <c r="T56" s="919"/>
      <c r="U56" s="919"/>
      <c r="V56" s="919"/>
      <c r="W56" s="919"/>
      <c r="X56" s="919"/>
      <c r="Y56" s="919"/>
      <c r="Z56" s="920"/>
    </row>
    <row r="57" spans="2:26">
      <c r="B57" s="917"/>
      <c r="C57" s="919"/>
      <c r="D57" s="919"/>
      <c r="E57" s="919"/>
      <c r="F57" s="919"/>
      <c r="G57" s="919"/>
      <c r="H57" s="919"/>
      <c r="I57" s="919"/>
      <c r="J57" s="919"/>
      <c r="K57" s="919"/>
      <c r="L57" s="919"/>
      <c r="M57" s="919"/>
      <c r="N57" s="919"/>
      <c r="O57" s="919"/>
      <c r="P57" s="919"/>
      <c r="Q57" s="919"/>
      <c r="R57" s="919"/>
      <c r="S57" s="919"/>
      <c r="T57" s="919"/>
      <c r="U57" s="919"/>
      <c r="V57" s="919"/>
      <c r="W57" s="919"/>
      <c r="X57" s="919"/>
      <c r="Y57" s="919"/>
      <c r="Z57" s="920"/>
    </row>
    <row r="58" spans="2:26">
      <c r="B58" s="917"/>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20"/>
    </row>
    <row r="59" spans="2:26">
      <c r="B59" s="917"/>
      <c r="C59" s="919"/>
      <c r="D59" s="919"/>
      <c r="E59" s="919"/>
      <c r="F59" s="919"/>
      <c r="G59" s="919"/>
      <c r="H59" s="919"/>
      <c r="I59" s="919"/>
      <c r="J59" s="919"/>
      <c r="K59" s="919"/>
      <c r="L59" s="919"/>
      <c r="M59" s="919"/>
      <c r="N59" s="919"/>
      <c r="O59" s="919"/>
      <c r="P59" s="919"/>
      <c r="Q59" s="919"/>
      <c r="R59" s="919"/>
      <c r="S59" s="919"/>
      <c r="T59" s="919"/>
      <c r="U59" s="919"/>
      <c r="V59" s="919"/>
      <c r="W59" s="919"/>
      <c r="X59" s="919"/>
      <c r="Y59" s="919"/>
      <c r="Z59" s="920"/>
    </row>
    <row r="60" spans="2:26">
      <c r="B60" s="917"/>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20"/>
    </row>
    <row r="61" spans="2:26">
      <c r="B61" s="917"/>
      <c r="C61" s="919"/>
      <c r="D61" s="919"/>
      <c r="E61" s="919"/>
      <c r="F61" s="919"/>
      <c r="G61" s="919"/>
      <c r="H61" s="919"/>
      <c r="I61" s="919"/>
      <c r="J61" s="919"/>
      <c r="K61" s="919"/>
      <c r="L61" s="919"/>
      <c r="M61" s="919"/>
      <c r="N61" s="919"/>
      <c r="O61" s="919"/>
      <c r="P61" s="919"/>
      <c r="Q61" s="919"/>
      <c r="R61" s="919"/>
      <c r="S61" s="919"/>
      <c r="T61" s="919"/>
      <c r="U61" s="919"/>
      <c r="V61" s="919"/>
      <c r="W61" s="919"/>
      <c r="X61" s="919"/>
      <c r="Y61" s="919"/>
      <c r="Z61" s="920"/>
    </row>
    <row r="62" spans="2:26">
      <c r="B62" s="917"/>
      <c r="C62" s="919"/>
      <c r="D62" s="919"/>
      <c r="E62" s="919"/>
      <c r="F62" s="919"/>
      <c r="G62" s="919"/>
      <c r="H62" s="919"/>
      <c r="I62" s="919"/>
      <c r="J62" s="919"/>
      <c r="K62" s="919"/>
      <c r="L62" s="919"/>
      <c r="M62" s="919"/>
      <c r="N62" s="919"/>
      <c r="O62" s="919"/>
      <c r="P62" s="919"/>
      <c r="Q62" s="919"/>
      <c r="R62" s="919"/>
      <c r="S62" s="919"/>
      <c r="T62" s="919"/>
      <c r="U62" s="919"/>
      <c r="V62" s="919"/>
      <c r="W62" s="919"/>
      <c r="X62" s="919"/>
      <c r="Y62" s="919"/>
      <c r="Z62" s="920"/>
    </row>
    <row r="63" spans="2:26">
      <c r="B63" s="917"/>
      <c r="C63" s="919"/>
      <c r="D63" s="919"/>
      <c r="E63" s="919"/>
      <c r="F63" s="919"/>
      <c r="G63" s="919"/>
      <c r="H63" s="919"/>
      <c r="I63" s="919"/>
      <c r="J63" s="919"/>
      <c r="K63" s="919"/>
      <c r="L63" s="919"/>
      <c r="M63" s="919"/>
      <c r="N63" s="919"/>
      <c r="O63" s="919"/>
      <c r="P63" s="919"/>
      <c r="Q63" s="919"/>
      <c r="R63" s="919"/>
      <c r="S63" s="919"/>
      <c r="T63" s="919"/>
      <c r="U63" s="919"/>
      <c r="V63" s="919"/>
      <c r="W63" s="919"/>
      <c r="X63" s="919"/>
      <c r="Y63" s="919"/>
      <c r="Z63" s="920"/>
    </row>
    <row r="64" spans="2:26">
      <c r="B64" s="917"/>
      <c r="C64" s="919"/>
      <c r="D64" s="919"/>
      <c r="E64" s="919"/>
      <c r="F64" s="919"/>
      <c r="G64" s="919"/>
      <c r="H64" s="919"/>
      <c r="I64" s="919"/>
      <c r="J64" s="919"/>
      <c r="K64" s="919"/>
      <c r="L64" s="919"/>
      <c r="M64" s="919"/>
      <c r="N64" s="919"/>
      <c r="O64" s="919"/>
      <c r="P64" s="919"/>
      <c r="Q64" s="919"/>
      <c r="R64" s="919"/>
      <c r="S64" s="919"/>
      <c r="T64" s="919"/>
      <c r="U64" s="919"/>
      <c r="V64" s="919"/>
      <c r="W64" s="919"/>
      <c r="X64" s="919"/>
      <c r="Y64" s="919"/>
      <c r="Z64" s="920"/>
    </row>
    <row r="65" spans="2:26">
      <c r="B65" s="917"/>
      <c r="C65" s="919"/>
      <c r="D65" s="919"/>
      <c r="E65" s="919"/>
      <c r="F65" s="919"/>
      <c r="G65" s="919"/>
      <c r="H65" s="919"/>
      <c r="I65" s="919"/>
      <c r="J65" s="919"/>
      <c r="K65" s="919"/>
      <c r="L65" s="919"/>
      <c r="M65" s="919"/>
      <c r="N65" s="919"/>
      <c r="O65" s="919"/>
      <c r="P65" s="919"/>
      <c r="Q65" s="919"/>
      <c r="R65" s="919"/>
      <c r="S65" s="919"/>
      <c r="T65" s="919"/>
      <c r="U65" s="919"/>
      <c r="V65" s="919"/>
      <c r="W65" s="919"/>
      <c r="X65" s="919"/>
      <c r="Y65" s="919"/>
      <c r="Z65" s="920"/>
    </row>
    <row r="66" spans="2:26">
      <c r="B66" s="917"/>
      <c r="C66" s="919"/>
      <c r="D66" s="919"/>
      <c r="E66" s="919"/>
      <c r="F66" s="919"/>
      <c r="G66" s="919"/>
      <c r="H66" s="919"/>
      <c r="I66" s="919"/>
      <c r="J66" s="919"/>
      <c r="K66" s="919"/>
      <c r="L66" s="919"/>
      <c r="M66" s="919"/>
      <c r="N66" s="919"/>
      <c r="O66" s="919"/>
      <c r="P66" s="919"/>
      <c r="Q66" s="919"/>
      <c r="R66" s="919"/>
      <c r="S66" s="919"/>
      <c r="T66" s="919"/>
      <c r="U66" s="919"/>
      <c r="V66" s="919"/>
      <c r="W66" s="919"/>
      <c r="X66" s="919"/>
      <c r="Y66" s="919"/>
      <c r="Z66" s="920"/>
    </row>
    <row r="67" spans="2:26">
      <c r="B67" s="917"/>
      <c r="C67" s="919"/>
      <c r="D67" s="919"/>
      <c r="E67" s="919"/>
      <c r="F67" s="919"/>
      <c r="G67" s="919"/>
      <c r="H67" s="919"/>
      <c r="I67" s="919"/>
      <c r="J67" s="919"/>
      <c r="K67" s="919"/>
      <c r="L67" s="919"/>
      <c r="M67" s="919"/>
      <c r="N67" s="919"/>
      <c r="O67" s="919"/>
      <c r="P67" s="919"/>
      <c r="Q67" s="919"/>
      <c r="R67" s="919"/>
      <c r="S67" s="919"/>
      <c r="T67" s="919"/>
      <c r="U67" s="919"/>
      <c r="V67" s="919"/>
      <c r="W67" s="919"/>
      <c r="X67" s="919"/>
      <c r="Y67" s="919"/>
      <c r="Z67" s="920"/>
    </row>
    <row r="68" spans="2:26">
      <c r="B68" s="917"/>
      <c r="C68" s="919"/>
      <c r="D68" s="919"/>
      <c r="E68" s="919"/>
      <c r="F68" s="919"/>
      <c r="G68" s="919"/>
      <c r="H68" s="919"/>
      <c r="I68" s="919"/>
      <c r="J68" s="919"/>
      <c r="K68" s="919"/>
      <c r="L68" s="919"/>
      <c r="M68" s="919"/>
      <c r="N68" s="919"/>
      <c r="O68" s="919"/>
      <c r="P68" s="919"/>
      <c r="Q68" s="919"/>
      <c r="R68" s="919"/>
      <c r="S68" s="919"/>
      <c r="T68" s="919"/>
      <c r="U68" s="919"/>
      <c r="V68" s="919"/>
      <c r="W68" s="919"/>
      <c r="X68" s="919"/>
      <c r="Y68" s="919"/>
      <c r="Z68" s="920"/>
    </row>
    <row r="69" spans="2:26">
      <c r="B69" s="917"/>
      <c r="C69" s="919"/>
      <c r="D69" s="919"/>
      <c r="E69" s="919"/>
      <c r="F69" s="919"/>
      <c r="G69" s="919"/>
      <c r="H69" s="919"/>
      <c r="I69" s="919"/>
      <c r="J69" s="919"/>
      <c r="K69" s="919"/>
      <c r="L69" s="919"/>
      <c r="M69" s="919"/>
      <c r="N69" s="919"/>
      <c r="O69" s="919"/>
      <c r="P69" s="919"/>
      <c r="Q69" s="919"/>
      <c r="R69" s="919"/>
      <c r="S69" s="919"/>
      <c r="T69" s="919"/>
      <c r="U69" s="919"/>
      <c r="V69" s="919"/>
      <c r="W69" s="919"/>
      <c r="X69" s="919"/>
      <c r="Y69" s="919"/>
      <c r="Z69" s="920"/>
    </row>
    <row r="70" spans="2:26">
      <c r="B70" s="917"/>
      <c r="C70" s="919"/>
      <c r="D70" s="919"/>
      <c r="E70" s="919"/>
      <c r="F70" s="919"/>
      <c r="G70" s="919"/>
      <c r="H70" s="919"/>
      <c r="I70" s="919"/>
      <c r="J70" s="919"/>
      <c r="K70" s="919"/>
      <c r="L70" s="919"/>
      <c r="M70" s="919"/>
      <c r="N70" s="919"/>
      <c r="O70" s="919"/>
      <c r="P70" s="919"/>
      <c r="Q70" s="919"/>
      <c r="R70" s="919"/>
      <c r="S70" s="919"/>
      <c r="T70" s="919"/>
      <c r="U70" s="919"/>
      <c r="V70" s="919"/>
      <c r="W70" s="919"/>
      <c r="X70" s="919"/>
      <c r="Y70" s="919"/>
      <c r="Z70" s="920"/>
    </row>
    <row r="71" spans="2:26">
      <c r="B71" s="917"/>
      <c r="C71" s="919"/>
      <c r="D71" s="919"/>
      <c r="E71" s="919"/>
      <c r="F71" s="919"/>
      <c r="G71" s="919"/>
      <c r="H71" s="919"/>
      <c r="I71" s="919"/>
      <c r="J71" s="919"/>
      <c r="K71" s="919"/>
      <c r="L71" s="919"/>
      <c r="M71" s="919"/>
      <c r="N71" s="919"/>
      <c r="O71" s="919"/>
      <c r="P71" s="919"/>
      <c r="Q71" s="919"/>
      <c r="R71" s="919"/>
      <c r="S71" s="919"/>
      <c r="T71" s="919"/>
      <c r="U71" s="919"/>
      <c r="V71" s="919"/>
      <c r="W71" s="919"/>
      <c r="X71" s="919"/>
      <c r="Y71" s="919"/>
      <c r="Z71" s="920"/>
    </row>
    <row r="72" spans="2:26">
      <c r="B72" s="917"/>
      <c r="C72" s="919"/>
      <c r="D72" s="919"/>
      <c r="E72" s="919"/>
      <c r="F72" s="919"/>
      <c r="G72" s="919"/>
      <c r="H72" s="919"/>
      <c r="I72" s="919"/>
      <c r="J72" s="919"/>
      <c r="K72" s="919"/>
      <c r="L72" s="919"/>
      <c r="M72" s="919"/>
      <c r="N72" s="919"/>
      <c r="O72" s="919"/>
      <c r="P72" s="919"/>
      <c r="Q72" s="919"/>
      <c r="R72" s="919"/>
      <c r="S72" s="919"/>
      <c r="T72" s="919"/>
      <c r="U72" s="919"/>
      <c r="V72" s="919"/>
      <c r="W72" s="919"/>
      <c r="X72" s="919"/>
      <c r="Y72" s="919"/>
      <c r="Z72" s="920"/>
    </row>
    <row r="73" spans="2:26">
      <c r="B73" s="917"/>
      <c r="C73" s="919"/>
      <c r="D73" s="919"/>
      <c r="E73" s="919"/>
      <c r="F73" s="919"/>
      <c r="G73" s="919"/>
      <c r="H73" s="919"/>
      <c r="I73" s="919"/>
      <c r="J73" s="919"/>
      <c r="K73" s="919"/>
      <c r="L73" s="919"/>
      <c r="M73" s="919"/>
      <c r="N73" s="919"/>
      <c r="O73" s="919"/>
      <c r="P73" s="919"/>
      <c r="Q73" s="919"/>
      <c r="R73" s="919"/>
      <c r="S73" s="919"/>
      <c r="T73" s="919"/>
      <c r="U73" s="919"/>
      <c r="V73" s="919"/>
      <c r="W73" s="919"/>
      <c r="X73" s="919"/>
      <c r="Y73" s="919"/>
      <c r="Z73" s="920"/>
    </row>
    <row r="74" spans="2:26">
      <c r="B74" s="917"/>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20"/>
    </row>
    <row r="75" spans="2:26">
      <c r="B75" s="917"/>
      <c r="C75" s="919"/>
      <c r="D75" s="919"/>
      <c r="E75" s="919"/>
      <c r="F75" s="919"/>
      <c r="G75" s="919"/>
      <c r="H75" s="919"/>
      <c r="I75" s="919"/>
      <c r="J75" s="919"/>
      <c r="K75" s="919"/>
      <c r="L75" s="919"/>
      <c r="M75" s="919"/>
      <c r="N75" s="919"/>
      <c r="O75" s="919"/>
      <c r="P75" s="919"/>
      <c r="Q75" s="919"/>
      <c r="R75" s="919"/>
      <c r="S75" s="919"/>
      <c r="T75" s="919"/>
      <c r="U75" s="919"/>
      <c r="V75" s="919"/>
      <c r="W75" s="919"/>
      <c r="X75" s="919"/>
      <c r="Y75" s="919"/>
      <c r="Z75" s="920"/>
    </row>
    <row r="76" spans="2:26">
      <c r="B76" s="917"/>
      <c r="C76" s="919"/>
      <c r="D76" s="919"/>
      <c r="E76" s="919"/>
      <c r="F76" s="919"/>
      <c r="G76" s="919"/>
      <c r="H76" s="919"/>
      <c r="I76" s="919"/>
      <c r="J76" s="919"/>
      <c r="K76" s="919"/>
      <c r="L76" s="919"/>
      <c r="M76" s="919"/>
      <c r="N76" s="919"/>
      <c r="O76" s="919"/>
      <c r="P76" s="919"/>
      <c r="Q76" s="919"/>
      <c r="R76" s="919"/>
      <c r="S76" s="919"/>
      <c r="T76" s="919"/>
      <c r="U76" s="919"/>
      <c r="V76" s="919"/>
      <c r="W76" s="919"/>
      <c r="X76" s="919"/>
      <c r="Y76" s="919"/>
      <c r="Z76" s="920"/>
    </row>
    <row r="77" spans="2:26">
      <c r="B77" s="917"/>
      <c r="C77" s="919"/>
      <c r="D77" s="919"/>
      <c r="E77" s="919"/>
      <c r="F77" s="919"/>
      <c r="G77" s="919"/>
      <c r="H77" s="919"/>
      <c r="I77" s="919"/>
      <c r="J77" s="919"/>
      <c r="K77" s="919"/>
      <c r="L77" s="919"/>
      <c r="M77" s="919"/>
      <c r="N77" s="919"/>
      <c r="O77" s="919"/>
      <c r="P77" s="919"/>
      <c r="Q77" s="919"/>
      <c r="R77" s="919"/>
      <c r="S77" s="919"/>
      <c r="T77" s="919"/>
      <c r="U77" s="919"/>
      <c r="V77" s="919"/>
      <c r="W77" s="919"/>
      <c r="X77" s="919"/>
      <c r="Y77" s="919"/>
      <c r="Z77" s="920"/>
    </row>
    <row r="78" spans="2:26">
      <c r="B78" s="917"/>
      <c r="C78" s="919"/>
      <c r="D78" s="919"/>
      <c r="E78" s="919"/>
      <c r="F78" s="919"/>
      <c r="G78" s="919"/>
      <c r="H78" s="919"/>
      <c r="I78" s="919"/>
      <c r="J78" s="919"/>
      <c r="K78" s="919"/>
      <c r="L78" s="919"/>
      <c r="M78" s="919"/>
      <c r="N78" s="919"/>
      <c r="O78" s="919"/>
      <c r="P78" s="919"/>
      <c r="Q78" s="919"/>
      <c r="R78" s="919"/>
      <c r="S78" s="919"/>
      <c r="T78" s="919"/>
      <c r="U78" s="919"/>
      <c r="V78" s="919"/>
      <c r="W78" s="919"/>
      <c r="X78" s="919"/>
      <c r="Y78" s="919"/>
      <c r="Z78" s="920"/>
    </row>
    <row r="79" spans="2:26">
      <c r="B79" s="917"/>
      <c r="C79" s="919"/>
      <c r="D79" s="919"/>
      <c r="E79" s="919"/>
      <c r="F79" s="919"/>
      <c r="G79" s="919"/>
      <c r="H79" s="919"/>
      <c r="I79" s="919"/>
      <c r="J79" s="919"/>
      <c r="K79" s="919"/>
      <c r="L79" s="919"/>
      <c r="M79" s="919"/>
      <c r="N79" s="919"/>
      <c r="O79" s="919"/>
      <c r="P79" s="919"/>
      <c r="Q79" s="919"/>
      <c r="R79" s="919"/>
      <c r="S79" s="919"/>
      <c r="T79" s="919"/>
      <c r="U79" s="919"/>
      <c r="V79" s="919"/>
      <c r="W79" s="919"/>
      <c r="X79" s="919"/>
      <c r="Y79" s="919"/>
      <c r="Z79" s="920"/>
    </row>
    <row r="80" spans="2:26">
      <c r="B80" s="917"/>
      <c r="C80" s="919"/>
      <c r="D80" s="919"/>
      <c r="E80" s="919"/>
      <c r="F80" s="919"/>
      <c r="G80" s="919"/>
      <c r="H80" s="919"/>
      <c r="I80" s="919"/>
      <c r="J80" s="919"/>
      <c r="K80" s="919"/>
      <c r="L80" s="919"/>
      <c r="M80" s="919"/>
      <c r="N80" s="919"/>
      <c r="O80" s="919"/>
      <c r="P80" s="919"/>
      <c r="Q80" s="919"/>
      <c r="R80" s="919"/>
      <c r="S80" s="919"/>
      <c r="T80" s="919"/>
      <c r="U80" s="919"/>
      <c r="V80" s="919"/>
      <c r="W80" s="919"/>
      <c r="X80" s="919"/>
      <c r="Y80" s="919"/>
      <c r="Z80" s="920"/>
    </row>
    <row r="81" spans="2:26">
      <c r="B81" s="917"/>
      <c r="C81" s="919"/>
      <c r="D81" s="919"/>
      <c r="E81" s="919"/>
      <c r="F81" s="919"/>
      <c r="G81" s="919"/>
      <c r="H81" s="919"/>
      <c r="I81" s="919"/>
      <c r="J81" s="919"/>
      <c r="K81" s="919"/>
      <c r="L81" s="919"/>
      <c r="M81" s="919"/>
      <c r="N81" s="919"/>
      <c r="O81" s="919"/>
      <c r="P81" s="919"/>
      <c r="Q81" s="919"/>
      <c r="R81" s="919"/>
      <c r="S81" s="919"/>
      <c r="T81" s="919"/>
      <c r="U81" s="919"/>
      <c r="V81" s="919"/>
      <c r="W81" s="919"/>
      <c r="X81" s="919"/>
      <c r="Y81" s="919"/>
      <c r="Z81" s="920"/>
    </row>
    <row r="82" spans="2:26">
      <c r="B82" s="917"/>
      <c r="C82" s="919"/>
      <c r="D82" s="919"/>
      <c r="E82" s="919"/>
      <c r="F82" s="919"/>
      <c r="G82" s="919"/>
      <c r="H82" s="919"/>
      <c r="I82" s="919"/>
      <c r="J82" s="919"/>
      <c r="K82" s="919"/>
      <c r="L82" s="919"/>
      <c r="M82" s="919"/>
      <c r="N82" s="919"/>
      <c r="O82" s="919"/>
      <c r="P82" s="919"/>
      <c r="Q82" s="919"/>
      <c r="R82" s="919"/>
      <c r="S82" s="919"/>
      <c r="T82" s="919"/>
      <c r="U82" s="919"/>
      <c r="V82" s="919"/>
      <c r="W82" s="919"/>
      <c r="X82" s="919"/>
      <c r="Y82" s="919"/>
      <c r="Z82" s="920"/>
    </row>
    <row r="83" spans="2:26">
      <c r="B83" s="917"/>
      <c r="C83" s="919"/>
      <c r="D83" s="919"/>
      <c r="E83" s="919"/>
      <c r="F83" s="919"/>
      <c r="G83" s="919"/>
      <c r="H83" s="919"/>
      <c r="I83" s="919"/>
      <c r="J83" s="919"/>
      <c r="K83" s="919"/>
      <c r="L83" s="919"/>
      <c r="M83" s="919"/>
      <c r="N83" s="919"/>
      <c r="O83" s="919"/>
      <c r="P83" s="919"/>
      <c r="Q83" s="919"/>
      <c r="R83" s="919"/>
      <c r="S83" s="919"/>
      <c r="T83" s="919"/>
      <c r="U83" s="919"/>
      <c r="V83" s="919"/>
      <c r="W83" s="919"/>
      <c r="X83" s="919"/>
      <c r="Y83" s="919"/>
      <c r="Z83" s="920"/>
    </row>
    <row r="84" spans="2:26">
      <c r="B84" s="917"/>
      <c r="C84" s="919"/>
      <c r="D84" s="919"/>
      <c r="E84" s="919"/>
      <c r="F84" s="919"/>
      <c r="G84" s="919"/>
      <c r="H84" s="919"/>
      <c r="I84" s="919"/>
      <c r="J84" s="919"/>
      <c r="K84" s="919"/>
      <c r="L84" s="919"/>
      <c r="M84" s="919"/>
      <c r="N84" s="919"/>
      <c r="O84" s="919"/>
      <c r="P84" s="919"/>
      <c r="Q84" s="919"/>
      <c r="R84" s="919"/>
      <c r="S84" s="919"/>
      <c r="T84" s="919"/>
      <c r="U84" s="919"/>
      <c r="V84" s="919"/>
      <c r="W84" s="919"/>
      <c r="X84" s="919"/>
      <c r="Y84" s="919"/>
      <c r="Z84" s="920"/>
    </row>
    <row r="85" spans="2:26">
      <c r="B85" s="917"/>
      <c r="C85" s="919"/>
      <c r="D85" s="919"/>
      <c r="E85" s="919"/>
      <c r="F85" s="919"/>
      <c r="G85" s="919"/>
      <c r="H85" s="919"/>
      <c r="I85" s="919"/>
      <c r="J85" s="919"/>
      <c r="K85" s="919"/>
      <c r="L85" s="919"/>
      <c r="M85" s="919"/>
      <c r="N85" s="919"/>
      <c r="O85" s="919"/>
      <c r="P85" s="919"/>
      <c r="Q85" s="919"/>
      <c r="R85" s="919"/>
      <c r="S85" s="919"/>
      <c r="T85" s="919"/>
      <c r="U85" s="919"/>
      <c r="V85" s="919"/>
      <c r="W85" s="919"/>
      <c r="X85" s="919"/>
      <c r="Y85" s="919"/>
      <c r="Z85" s="920"/>
    </row>
    <row r="86" spans="2:26">
      <c r="B86" s="917"/>
      <c r="C86" s="919"/>
      <c r="D86" s="919"/>
      <c r="E86" s="919"/>
      <c r="F86" s="919"/>
      <c r="G86" s="919"/>
      <c r="H86" s="919"/>
      <c r="I86" s="919"/>
      <c r="J86" s="919"/>
      <c r="K86" s="919"/>
      <c r="L86" s="919"/>
      <c r="M86" s="919"/>
      <c r="N86" s="919"/>
      <c r="O86" s="919"/>
      <c r="P86" s="919"/>
      <c r="Q86" s="919"/>
      <c r="R86" s="919"/>
      <c r="S86" s="919"/>
      <c r="T86" s="919"/>
      <c r="U86" s="919"/>
      <c r="V86" s="919"/>
      <c r="W86" s="919"/>
      <c r="X86" s="919"/>
      <c r="Y86" s="919"/>
      <c r="Z86" s="920"/>
    </row>
    <row r="87" spans="2:26">
      <c r="B87" s="917"/>
      <c r="C87" s="919"/>
      <c r="D87" s="919"/>
      <c r="E87" s="919"/>
      <c r="F87" s="919"/>
      <c r="G87" s="919"/>
      <c r="H87" s="919"/>
      <c r="I87" s="919"/>
      <c r="J87" s="919"/>
      <c r="K87" s="919"/>
      <c r="L87" s="919"/>
      <c r="M87" s="919"/>
      <c r="N87" s="919"/>
      <c r="O87" s="919"/>
      <c r="P87" s="919"/>
      <c r="Q87" s="919"/>
      <c r="R87" s="919"/>
      <c r="S87" s="919"/>
      <c r="T87" s="919"/>
      <c r="U87" s="919"/>
      <c r="V87" s="919"/>
      <c r="W87" s="919"/>
      <c r="X87" s="919"/>
      <c r="Y87" s="919"/>
      <c r="Z87" s="920"/>
    </row>
    <row r="88" spans="2:26">
      <c r="B88" s="917"/>
      <c r="C88" s="919"/>
      <c r="D88" s="919"/>
      <c r="E88" s="919"/>
      <c r="F88" s="919"/>
      <c r="G88" s="919"/>
      <c r="H88" s="919"/>
      <c r="I88" s="919"/>
      <c r="J88" s="919"/>
      <c r="K88" s="919"/>
      <c r="L88" s="919"/>
      <c r="M88" s="919"/>
      <c r="N88" s="919"/>
      <c r="O88" s="919"/>
      <c r="P88" s="919"/>
      <c r="Q88" s="919"/>
      <c r="R88" s="919"/>
      <c r="S88" s="919"/>
      <c r="T88" s="919"/>
      <c r="U88" s="919"/>
      <c r="V88" s="919"/>
      <c r="W88" s="919"/>
      <c r="X88" s="919"/>
      <c r="Y88" s="919"/>
      <c r="Z88" s="920"/>
    </row>
    <row r="89" spans="2:26">
      <c r="B89" s="917"/>
      <c r="C89" s="919"/>
      <c r="D89" s="919"/>
      <c r="E89" s="919"/>
      <c r="F89" s="919"/>
      <c r="G89" s="919"/>
      <c r="H89" s="919"/>
      <c r="I89" s="919"/>
      <c r="J89" s="919"/>
      <c r="K89" s="919"/>
      <c r="L89" s="919"/>
      <c r="M89" s="919"/>
      <c r="N89" s="919"/>
      <c r="O89" s="919"/>
      <c r="P89" s="919"/>
      <c r="Q89" s="919"/>
      <c r="R89" s="919"/>
      <c r="S89" s="919"/>
      <c r="T89" s="919"/>
      <c r="U89" s="919"/>
      <c r="V89" s="919"/>
      <c r="W89" s="919"/>
      <c r="X89" s="919"/>
      <c r="Y89" s="919"/>
      <c r="Z89" s="920"/>
    </row>
    <row r="90" spans="2:26">
      <c r="B90" s="917"/>
      <c r="C90" s="919"/>
      <c r="D90" s="919"/>
      <c r="E90" s="919"/>
      <c r="F90" s="919"/>
      <c r="G90" s="919"/>
      <c r="H90" s="919"/>
      <c r="I90" s="919"/>
      <c r="J90" s="919"/>
      <c r="K90" s="919"/>
      <c r="L90" s="919"/>
      <c r="M90" s="919"/>
      <c r="N90" s="919"/>
      <c r="O90" s="919"/>
      <c r="P90" s="919"/>
      <c r="Q90" s="919"/>
      <c r="R90" s="919"/>
      <c r="S90" s="919"/>
      <c r="T90" s="919"/>
      <c r="U90" s="919"/>
      <c r="V90" s="919"/>
      <c r="W90" s="919"/>
      <c r="X90" s="919"/>
      <c r="Y90" s="919"/>
      <c r="Z90" s="920"/>
    </row>
    <row r="91" spans="2:26">
      <c r="B91" s="917"/>
      <c r="C91" s="919"/>
      <c r="D91" s="919"/>
      <c r="E91" s="919"/>
      <c r="F91" s="919"/>
      <c r="G91" s="919"/>
      <c r="H91" s="919"/>
      <c r="I91" s="919"/>
      <c r="J91" s="919"/>
      <c r="K91" s="919"/>
      <c r="L91" s="919"/>
      <c r="M91" s="919"/>
      <c r="N91" s="919"/>
      <c r="O91" s="919"/>
      <c r="P91" s="919"/>
      <c r="Q91" s="919"/>
      <c r="R91" s="919"/>
      <c r="S91" s="919"/>
      <c r="T91" s="919"/>
      <c r="U91" s="919"/>
      <c r="V91" s="919"/>
      <c r="W91" s="919"/>
      <c r="X91" s="919"/>
      <c r="Y91" s="919"/>
      <c r="Z91" s="920"/>
    </row>
    <row r="92" spans="2:26">
      <c r="B92" s="917"/>
      <c r="C92" s="919"/>
      <c r="D92" s="919"/>
      <c r="E92" s="919"/>
      <c r="F92" s="919"/>
      <c r="G92" s="919"/>
      <c r="H92" s="919"/>
      <c r="I92" s="919"/>
      <c r="J92" s="919"/>
      <c r="K92" s="919"/>
      <c r="L92" s="919"/>
      <c r="M92" s="919"/>
      <c r="N92" s="919"/>
      <c r="O92" s="919"/>
      <c r="P92" s="919"/>
      <c r="Q92" s="919"/>
      <c r="R92" s="919"/>
      <c r="S92" s="919"/>
      <c r="T92" s="919"/>
      <c r="U92" s="919"/>
      <c r="V92" s="919"/>
      <c r="W92" s="919"/>
      <c r="X92" s="919"/>
      <c r="Y92" s="919"/>
      <c r="Z92" s="920"/>
    </row>
    <row r="93" spans="2:26">
      <c r="B93" s="917"/>
      <c r="C93" s="919"/>
      <c r="D93" s="919"/>
      <c r="E93" s="919"/>
      <c r="F93" s="919"/>
      <c r="G93" s="919"/>
      <c r="H93" s="919"/>
      <c r="I93" s="919"/>
      <c r="J93" s="919"/>
      <c r="K93" s="919"/>
      <c r="L93" s="919"/>
      <c r="M93" s="919"/>
      <c r="N93" s="919"/>
      <c r="O93" s="919"/>
      <c r="P93" s="919"/>
      <c r="Q93" s="919"/>
      <c r="R93" s="919"/>
      <c r="S93" s="919"/>
      <c r="T93" s="919"/>
      <c r="U93" s="919"/>
      <c r="V93" s="919"/>
      <c r="W93" s="919"/>
      <c r="X93" s="919"/>
      <c r="Y93" s="919"/>
      <c r="Z93" s="920"/>
    </row>
    <row r="94" spans="2:26">
      <c r="B94" s="917"/>
      <c r="C94" s="919"/>
      <c r="D94" s="919"/>
      <c r="E94" s="919"/>
      <c r="F94" s="919"/>
      <c r="G94" s="919"/>
      <c r="H94" s="919"/>
      <c r="I94" s="919"/>
      <c r="J94" s="919"/>
      <c r="K94" s="919"/>
      <c r="L94" s="919"/>
      <c r="M94" s="919"/>
      <c r="N94" s="919"/>
      <c r="O94" s="919"/>
      <c r="P94" s="919"/>
      <c r="Q94" s="919"/>
      <c r="R94" s="919"/>
      <c r="S94" s="919"/>
      <c r="T94" s="919"/>
      <c r="U94" s="919"/>
      <c r="V94" s="919"/>
      <c r="W94" s="919"/>
      <c r="X94" s="919"/>
      <c r="Y94" s="919"/>
      <c r="Z94" s="920"/>
    </row>
    <row r="95" spans="2:26">
      <c r="B95" s="917"/>
      <c r="C95" s="919"/>
      <c r="D95" s="919"/>
      <c r="E95" s="919"/>
      <c r="F95" s="919"/>
      <c r="G95" s="919"/>
      <c r="H95" s="919"/>
      <c r="I95" s="919"/>
      <c r="J95" s="919"/>
      <c r="K95" s="919"/>
      <c r="L95" s="919"/>
      <c r="M95" s="919"/>
      <c r="N95" s="919"/>
      <c r="O95" s="919"/>
      <c r="P95" s="919"/>
      <c r="Q95" s="919"/>
      <c r="R95" s="919"/>
      <c r="S95" s="919"/>
      <c r="T95" s="919"/>
      <c r="U95" s="919"/>
      <c r="V95" s="919"/>
      <c r="W95" s="919"/>
      <c r="X95" s="919"/>
      <c r="Y95" s="919"/>
      <c r="Z95" s="920"/>
    </row>
    <row r="96" spans="2:26">
      <c r="B96" s="917"/>
      <c r="C96" s="919"/>
      <c r="D96" s="919"/>
      <c r="E96" s="919"/>
      <c r="F96" s="919"/>
      <c r="G96" s="919"/>
      <c r="H96" s="919"/>
      <c r="I96" s="919"/>
      <c r="J96" s="919"/>
      <c r="K96" s="919"/>
      <c r="L96" s="919"/>
      <c r="M96" s="919"/>
      <c r="N96" s="919"/>
      <c r="O96" s="919"/>
      <c r="P96" s="919"/>
      <c r="Q96" s="919"/>
      <c r="R96" s="919"/>
      <c r="S96" s="919"/>
      <c r="T96" s="919"/>
      <c r="U96" s="919"/>
      <c r="V96" s="919"/>
      <c r="W96" s="919"/>
      <c r="X96" s="919"/>
      <c r="Y96" s="919"/>
      <c r="Z96" s="920"/>
    </row>
    <row r="97" spans="2:26">
      <c r="B97" s="917"/>
      <c r="C97" s="919"/>
      <c r="D97" s="919"/>
      <c r="E97" s="919"/>
      <c r="F97" s="919"/>
      <c r="G97" s="919"/>
      <c r="H97" s="919"/>
      <c r="I97" s="919"/>
      <c r="J97" s="919"/>
      <c r="K97" s="919"/>
      <c r="L97" s="919"/>
      <c r="M97" s="919"/>
      <c r="N97" s="919"/>
      <c r="O97" s="919"/>
      <c r="P97" s="919"/>
      <c r="Q97" s="919"/>
      <c r="R97" s="919"/>
      <c r="S97" s="919"/>
      <c r="T97" s="919"/>
      <c r="U97" s="919"/>
      <c r="V97" s="919"/>
      <c r="W97" s="919"/>
      <c r="X97" s="919"/>
      <c r="Y97" s="919"/>
      <c r="Z97" s="920"/>
    </row>
    <row r="98" spans="2:26">
      <c r="B98" s="917"/>
      <c r="C98" s="919"/>
      <c r="D98" s="919"/>
      <c r="E98" s="919"/>
      <c r="F98" s="919"/>
      <c r="G98" s="919"/>
      <c r="H98" s="919"/>
      <c r="I98" s="919"/>
      <c r="J98" s="919"/>
      <c r="K98" s="919"/>
      <c r="L98" s="919"/>
      <c r="M98" s="919"/>
      <c r="N98" s="919"/>
      <c r="O98" s="919"/>
      <c r="P98" s="919"/>
      <c r="Q98" s="919"/>
      <c r="R98" s="919"/>
      <c r="S98" s="919"/>
      <c r="T98" s="919"/>
      <c r="U98" s="919"/>
      <c r="V98" s="919"/>
      <c r="W98" s="919"/>
      <c r="X98" s="919"/>
      <c r="Y98" s="919"/>
      <c r="Z98" s="920"/>
    </row>
    <row r="99" spans="2:26">
      <c r="B99" s="917"/>
      <c r="C99" s="919"/>
      <c r="D99" s="919"/>
      <c r="E99" s="919"/>
      <c r="F99" s="919"/>
      <c r="G99" s="919"/>
      <c r="H99" s="919"/>
      <c r="I99" s="919"/>
      <c r="J99" s="919"/>
      <c r="K99" s="919"/>
      <c r="L99" s="919"/>
      <c r="M99" s="919"/>
      <c r="N99" s="919"/>
      <c r="O99" s="919"/>
      <c r="P99" s="919"/>
      <c r="Q99" s="919"/>
      <c r="R99" s="919"/>
      <c r="S99" s="919"/>
      <c r="T99" s="919"/>
      <c r="U99" s="919"/>
      <c r="V99" s="919"/>
      <c r="W99" s="919"/>
      <c r="X99" s="919"/>
      <c r="Y99" s="919"/>
      <c r="Z99" s="920"/>
    </row>
    <row r="100" spans="2:26">
      <c r="B100" s="917"/>
      <c r="C100" s="919"/>
      <c r="D100" s="919"/>
      <c r="E100" s="919"/>
      <c r="F100" s="919"/>
      <c r="G100" s="919"/>
      <c r="H100" s="919"/>
      <c r="I100" s="919"/>
      <c r="J100" s="919"/>
      <c r="K100" s="919"/>
      <c r="L100" s="919"/>
      <c r="M100" s="919"/>
      <c r="N100" s="919"/>
      <c r="O100" s="919"/>
      <c r="P100" s="919"/>
      <c r="Q100" s="919"/>
      <c r="R100" s="919"/>
      <c r="S100" s="919"/>
      <c r="T100" s="919"/>
      <c r="U100" s="919"/>
      <c r="V100" s="919"/>
      <c r="W100" s="919"/>
      <c r="X100" s="919"/>
      <c r="Y100" s="919"/>
      <c r="Z100" s="920"/>
    </row>
    <row r="101" spans="2:26">
      <c r="B101" s="917"/>
      <c r="C101" s="919"/>
      <c r="D101" s="919"/>
      <c r="E101" s="919"/>
      <c r="F101" s="919"/>
      <c r="G101" s="919"/>
      <c r="H101" s="919"/>
      <c r="I101" s="919"/>
      <c r="J101" s="919"/>
      <c r="K101" s="919"/>
      <c r="L101" s="919"/>
      <c r="M101" s="919"/>
      <c r="N101" s="919"/>
      <c r="O101" s="919"/>
      <c r="P101" s="919"/>
      <c r="Q101" s="919"/>
      <c r="R101" s="919"/>
      <c r="S101" s="919"/>
      <c r="T101" s="919"/>
      <c r="U101" s="919"/>
      <c r="V101" s="919"/>
      <c r="W101" s="919"/>
      <c r="X101" s="919"/>
      <c r="Y101" s="919"/>
      <c r="Z101" s="920"/>
    </row>
    <row r="102" spans="2:26">
      <c r="B102" s="917"/>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20"/>
    </row>
    <row r="103" spans="2:26">
      <c r="B103" s="917"/>
      <c r="C103" s="919"/>
      <c r="D103" s="919"/>
      <c r="E103" s="919"/>
      <c r="F103" s="919"/>
      <c r="G103" s="919"/>
      <c r="H103" s="919"/>
      <c r="I103" s="919"/>
      <c r="J103" s="919"/>
      <c r="K103" s="919"/>
      <c r="L103" s="919"/>
      <c r="M103" s="919"/>
      <c r="N103" s="919"/>
      <c r="O103" s="919"/>
      <c r="P103" s="919"/>
      <c r="Q103" s="919"/>
      <c r="R103" s="919"/>
      <c r="S103" s="919"/>
      <c r="T103" s="919"/>
      <c r="U103" s="919"/>
      <c r="V103" s="919"/>
      <c r="W103" s="919"/>
      <c r="X103" s="919"/>
      <c r="Y103" s="919"/>
      <c r="Z103" s="920"/>
    </row>
    <row r="104" spans="2:26">
      <c r="B104" s="917"/>
      <c r="C104" s="919"/>
      <c r="D104" s="919"/>
      <c r="E104" s="919"/>
      <c r="F104" s="919"/>
      <c r="G104" s="919"/>
      <c r="H104" s="919"/>
      <c r="I104" s="919"/>
      <c r="J104" s="919"/>
      <c r="K104" s="919"/>
      <c r="L104" s="919"/>
      <c r="M104" s="919"/>
      <c r="N104" s="919"/>
      <c r="O104" s="919"/>
      <c r="P104" s="919"/>
      <c r="Q104" s="919"/>
      <c r="R104" s="919"/>
      <c r="S104" s="919"/>
      <c r="T104" s="919"/>
      <c r="U104" s="919"/>
      <c r="V104" s="919"/>
      <c r="W104" s="919"/>
      <c r="X104" s="919"/>
      <c r="Y104" s="919"/>
      <c r="Z104" s="920"/>
    </row>
    <row r="105" spans="2:26">
      <c r="B105" s="917"/>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20"/>
    </row>
    <row r="106" spans="2:26">
      <c r="B106" s="917"/>
      <c r="C106" s="919"/>
      <c r="D106" s="919"/>
      <c r="E106" s="919"/>
      <c r="F106" s="919"/>
      <c r="G106" s="919"/>
      <c r="H106" s="919"/>
      <c r="I106" s="919"/>
      <c r="J106" s="919"/>
      <c r="K106" s="919"/>
      <c r="L106" s="919"/>
      <c r="M106" s="919"/>
      <c r="N106" s="919"/>
      <c r="O106" s="919"/>
      <c r="P106" s="919"/>
      <c r="Q106" s="919"/>
      <c r="R106" s="919"/>
      <c r="S106" s="919"/>
      <c r="T106" s="919"/>
      <c r="U106" s="919"/>
      <c r="V106" s="919"/>
      <c r="W106" s="919"/>
      <c r="X106" s="919"/>
      <c r="Y106" s="919"/>
      <c r="Z106" s="920"/>
    </row>
    <row r="107" spans="2:26">
      <c r="B107" s="917"/>
      <c r="C107" s="919"/>
      <c r="D107" s="919"/>
      <c r="E107" s="919"/>
      <c r="F107" s="919"/>
      <c r="G107" s="919"/>
      <c r="H107" s="919"/>
      <c r="I107" s="919"/>
      <c r="J107" s="919"/>
      <c r="K107" s="919"/>
      <c r="L107" s="919"/>
      <c r="M107" s="919"/>
      <c r="N107" s="919"/>
      <c r="O107" s="919"/>
      <c r="P107" s="919"/>
      <c r="Q107" s="919"/>
      <c r="R107" s="919"/>
      <c r="S107" s="919"/>
      <c r="T107" s="919"/>
      <c r="U107" s="919"/>
      <c r="V107" s="919"/>
      <c r="W107" s="919"/>
      <c r="X107" s="919"/>
      <c r="Y107" s="919"/>
      <c r="Z107" s="920"/>
    </row>
    <row r="108" spans="2:26">
      <c r="B108" s="917"/>
      <c r="C108" s="919"/>
      <c r="D108" s="919"/>
      <c r="E108" s="919"/>
      <c r="F108" s="919"/>
      <c r="G108" s="919"/>
      <c r="H108" s="919"/>
      <c r="I108" s="919"/>
      <c r="J108" s="919"/>
      <c r="K108" s="919"/>
      <c r="L108" s="919"/>
      <c r="M108" s="919"/>
      <c r="N108" s="919"/>
      <c r="O108" s="919"/>
      <c r="P108" s="919"/>
      <c r="Q108" s="919"/>
      <c r="R108" s="919"/>
      <c r="S108" s="919"/>
      <c r="T108" s="919"/>
      <c r="U108" s="919"/>
      <c r="V108" s="919"/>
      <c r="W108" s="919"/>
      <c r="X108" s="919"/>
      <c r="Y108" s="919"/>
      <c r="Z108" s="920"/>
    </row>
    <row r="109" spans="2:26">
      <c r="B109" s="917"/>
      <c r="C109" s="919"/>
      <c r="D109" s="919"/>
      <c r="E109" s="919"/>
      <c r="F109" s="919"/>
      <c r="G109" s="919"/>
      <c r="H109" s="919"/>
      <c r="I109" s="919"/>
      <c r="J109" s="919"/>
      <c r="K109" s="919"/>
      <c r="L109" s="919"/>
      <c r="M109" s="919"/>
      <c r="N109" s="919"/>
      <c r="O109" s="919"/>
      <c r="P109" s="919"/>
      <c r="Q109" s="919"/>
      <c r="R109" s="919"/>
      <c r="S109" s="919"/>
      <c r="T109" s="919"/>
      <c r="U109" s="919"/>
      <c r="V109" s="919"/>
      <c r="W109" s="919"/>
      <c r="X109" s="919"/>
      <c r="Y109" s="919"/>
      <c r="Z109" s="920"/>
    </row>
    <row r="110" spans="2:26">
      <c r="B110" s="917"/>
      <c r="C110" s="919"/>
      <c r="D110" s="919"/>
      <c r="E110" s="919"/>
      <c r="F110" s="919"/>
      <c r="G110" s="919"/>
      <c r="H110" s="919"/>
      <c r="I110" s="919"/>
      <c r="J110" s="919"/>
      <c r="K110" s="919"/>
      <c r="L110" s="919"/>
      <c r="M110" s="919"/>
      <c r="N110" s="919"/>
      <c r="O110" s="919"/>
      <c r="P110" s="919"/>
      <c r="Q110" s="919"/>
      <c r="R110" s="919"/>
      <c r="S110" s="919"/>
      <c r="T110" s="919"/>
      <c r="U110" s="919"/>
      <c r="V110" s="919"/>
      <c r="W110" s="919"/>
      <c r="X110" s="919"/>
      <c r="Y110" s="919"/>
      <c r="Z110" s="920"/>
    </row>
    <row r="111" spans="2:26">
      <c r="B111" s="917"/>
      <c r="C111" s="919"/>
      <c r="D111" s="919"/>
      <c r="E111" s="919"/>
      <c r="F111" s="919"/>
      <c r="G111" s="919"/>
      <c r="H111" s="919"/>
      <c r="I111" s="919"/>
      <c r="J111" s="919"/>
      <c r="K111" s="919"/>
      <c r="L111" s="919"/>
      <c r="M111" s="919"/>
      <c r="N111" s="919"/>
      <c r="O111" s="919"/>
      <c r="P111" s="919"/>
      <c r="Q111" s="919"/>
      <c r="R111" s="919"/>
      <c r="S111" s="919"/>
      <c r="T111" s="919"/>
      <c r="U111" s="919"/>
      <c r="V111" s="919"/>
      <c r="W111" s="919"/>
      <c r="X111" s="919"/>
      <c r="Y111" s="919"/>
      <c r="Z111" s="920"/>
    </row>
    <row r="112" spans="2:26">
      <c r="B112" s="917"/>
      <c r="C112" s="919"/>
      <c r="D112" s="919"/>
      <c r="E112" s="919"/>
      <c r="F112" s="919"/>
      <c r="G112" s="919"/>
      <c r="H112" s="919"/>
      <c r="I112" s="919"/>
      <c r="J112" s="919"/>
      <c r="K112" s="919"/>
      <c r="L112" s="919"/>
      <c r="M112" s="919"/>
      <c r="N112" s="919"/>
      <c r="O112" s="919"/>
      <c r="P112" s="919"/>
      <c r="Q112" s="919"/>
      <c r="R112" s="919"/>
      <c r="S112" s="919"/>
      <c r="T112" s="919"/>
      <c r="U112" s="919"/>
      <c r="V112" s="919"/>
      <c r="W112" s="919"/>
      <c r="X112" s="919"/>
      <c r="Y112" s="919"/>
      <c r="Z112" s="920"/>
    </row>
    <row r="113" spans="2:26">
      <c r="B113" s="917"/>
      <c r="C113" s="919"/>
      <c r="D113" s="919"/>
      <c r="E113" s="919"/>
      <c r="F113" s="919"/>
      <c r="G113" s="919"/>
      <c r="H113" s="919"/>
      <c r="I113" s="919"/>
      <c r="J113" s="919"/>
      <c r="K113" s="919"/>
      <c r="L113" s="919"/>
      <c r="M113" s="919"/>
      <c r="N113" s="919"/>
      <c r="O113" s="919"/>
      <c r="P113" s="919"/>
      <c r="Q113" s="919"/>
      <c r="R113" s="919"/>
      <c r="S113" s="919"/>
      <c r="T113" s="919"/>
      <c r="U113" s="919"/>
      <c r="V113" s="919"/>
      <c r="W113" s="919"/>
      <c r="X113" s="919"/>
      <c r="Y113" s="919"/>
      <c r="Z113" s="920"/>
    </row>
    <row r="114" spans="2:26">
      <c r="B114" s="917"/>
      <c r="C114" s="919"/>
      <c r="D114" s="919"/>
      <c r="E114" s="919"/>
      <c r="F114" s="919"/>
      <c r="G114" s="919"/>
      <c r="H114" s="919"/>
      <c r="I114" s="919"/>
      <c r="J114" s="919"/>
      <c r="K114" s="919"/>
      <c r="L114" s="919"/>
      <c r="M114" s="919"/>
      <c r="N114" s="919"/>
      <c r="O114" s="919"/>
      <c r="P114" s="919"/>
      <c r="Q114" s="919"/>
      <c r="R114" s="919"/>
      <c r="S114" s="919"/>
      <c r="T114" s="919"/>
      <c r="U114" s="919"/>
      <c r="V114" s="919"/>
      <c r="W114" s="919"/>
      <c r="X114" s="919"/>
      <c r="Y114" s="919"/>
      <c r="Z114" s="920"/>
    </row>
    <row r="115" spans="2:26">
      <c r="B115" s="917"/>
      <c r="C115" s="919"/>
      <c r="D115" s="919"/>
      <c r="E115" s="919"/>
      <c r="F115" s="919"/>
      <c r="G115" s="919"/>
      <c r="H115" s="919"/>
      <c r="I115" s="919"/>
      <c r="J115" s="919"/>
      <c r="K115" s="919"/>
      <c r="L115" s="919"/>
      <c r="M115" s="919"/>
      <c r="N115" s="919"/>
      <c r="O115" s="919"/>
      <c r="P115" s="919"/>
      <c r="Q115" s="919"/>
      <c r="R115" s="919"/>
      <c r="S115" s="919"/>
      <c r="T115" s="919"/>
      <c r="U115" s="919"/>
      <c r="V115" s="919"/>
      <c r="W115" s="919"/>
      <c r="X115" s="919"/>
      <c r="Y115" s="919"/>
      <c r="Z115" s="920"/>
    </row>
    <row r="116" spans="2:26">
      <c r="B116" s="917"/>
      <c r="C116" s="919"/>
      <c r="D116" s="919"/>
      <c r="E116" s="919"/>
      <c r="F116" s="919"/>
      <c r="G116" s="919"/>
      <c r="H116" s="919"/>
      <c r="I116" s="919"/>
      <c r="J116" s="919"/>
      <c r="K116" s="919"/>
      <c r="L116" s="919"/>
      <c r="M116" s="919"/>
      <c r="N116" s="919"/>
      <c r="O116" s="919"/>
      <c r="P116" s="919"/>
      <c r="Q116" s="919"/>
      <c r="R116" s="919"/>
      <c r="S116" s="919"/>
      <c r="T116" s="919"/>
      <c r="U116" s="919"/>
      <c r="V116" s="919"/>
      <c r="W116" s="919"/>
      <c r="X116" s="919"/>
      <c r="Y116" s="919"/>
      <c r="Z116" s="920"/>
    </row>
    <row r="117" spans="2:26">
      <c r="B117" s="917"/>
      <c r="C117" s="919"/>
      <c r="D117" s="919"/>
      <c r="E117" s="919"/>
      <c r="F117" s="919"/>
      <c r="G117" s="919"/>
      <c r="H117" s="919"/>
      <c r="I117" s="919"/>
      <c r="J117" s="919"/>
      <c r="K117" s="919"/>
      <c r="L117" s="919"/>
      <c r="M117" s="919"/>
      <c r="N117" s="919"/>
      <c r="O117" s="919"/>
      <c r="P117" s="919"/>
      <c r="Q117" s="919"/>
      <c r="R117" s="919"/>
      <c r="S117" s="919"/>
      <c r="T117" s="919"/>
      <c r="U117" s="919"/>
      <c r="V117" s="919"/>
      <c r="W117" s="919"/>
      <c r="X117" s="919"/>
      <c r="Y117" s="919"/>
      <c r="Z117" s="920"/>
    </row>
    <row r="118" spans="2:26">
      <c r="B118" s="917"/>
      <c r="C118" s="919"/>
      <c r="D118" s="919"/>
      <c r="E118" s="919"/>
      <c r="F118" s="919"/>
      <c r="G118" s="919"/>
      <c r="H118" s="919"/>
      <c r="I118" s="919"/>
      <c r="J118" s="919"/>
      <c r="K118" s="919"/>
      <c r="L118" s="919"/>
      <c r="M118" s="919"/>
      <c r="N118" s="919"/>
      <c r="O118" s="919"/>
      <c r="P118" s="919"/>
      <c r="Q118" s="919"/>
      <c r="R118" s="919"/>
      <c r="S118" s="919"/>
      <c r="T118" s="919"/>
      <c r="U118" s="919"/>
      <c r="V118" s="919"/>
      <c r="W118" s="919"/>
      <c r="X118" s="919"/>
      <c r="Y118" s="919"/>
      <c r="Z118" s="920"/>
    </row>
    <row r="119" spans="2:26">
      <c r="B119" s="917"/>
      <c r="C119" s="919"/>
      <c r="D119" s="919"/>
      <c r="E119" s="919"/>
      <c r="F119" s="919"/>
      <c r="G119" s="919"/>
      <c r="H119" s="919"/>
      <c r="I119" s="919"/>
      <c r="J119" s="919"/>
      <c r="K119" s="919"/>
      <c r="L119" s="919"/>
      <c r="M119" s="919"/>
      <c r="N119" s="919"/>
      <c r="O119" s="919"/>
      <c r="P119" s="919"/>
      <c r="Q119" s="919"/>
      <c r="R119" s="919"/>
      <c r="S119" s="919"/>
      <c r="T119" s="919"/>
      <c r="U119" s="919"/>
      <c r="V119" s="919"/>
      <c r="W119" s="919"/>
      <c r="X119" s="919"/>
      <c r="Y119" s="919"/>
      <c r="Z119" s="920"/>
    </row>
    <row r="120" spans="2:26">
      <c r="B120" s="917"/>
      <c r="C120" s="919"/>
      <c r="D120" s="919"/>
      <c r="E120" s="919"/>
      <c r="F120" s="919"/>
      <c r="G120" s="919"/>
      <c r="H120" s="919"/>
      <c r="I120" s="919"/>
      <c r="J120" s="919"/>
      <c r="K120" s="919"/>
      <c r="L120" s="919"/>
      <c r="M120" s="919"/>
      <c r="N120" s="919"/>
      <c r="O120" s="919"/>
      <c r="P120" s="919"/>
      <c r="Q120" s="919"/>
      <c r="R120" s="919"/>
      <c r="S120" s="919"/>
      <c r="T120" s="919"/>
      <c r="U120" s="919"/>
      <c r="V120" s="919"/>
      <c r="W120" s="919"/>
      <c r="X120" s="919"/>
      <c r="Y120" s="919"/>
      <c r="Z120" s="920"/>
    </row>
    <row r="121" spans="2:26">
      <c r="B121" s="917"/>
      <c r="C121" s="919"/>
      <c r="D121" s="919"/>
      <c r="E121" s="919"/>
      <c r="F121" s="919"/>
      <c r="G121" s="919"/>
      <c r="H121" s="919"/>
      <c r="I121" s="919"/>
      <c r="J121" s="919"/>
      <c r="K121" s="919"/>
      <c r="L121" s="919"/>
      <c r="M121" s="919"/>
      <c r="N121" s="919"/>
      <c r="O121" s="919"/>
      <c r="P121" s="919"/>
      <c r="Q121" s="919"/>
      <c r="R121" s="919"/>
      <c r="S121" s="919"/>
      <c r="T121" s="919"/>
      <c r="U121" s="919"/>
      <c r="V121" s="919"/>
      <c r="W121" s="919"/>
      <c r="X121" s="919"/>
      <c r="Y121" s="919"/>
      <c r="Z121" s="920"/>
    </row>
    <row r="122" spans="2:26">
      <c r="B122" s="917"/>
      <c r="C122" s="919"/>
      <c r="D122" s="919"/>
      <c r="E122" s="919"/>
      <c r="F122" s="919"/>
      <c r="G122" s="919"/>
      <c r="H122" s="919"/>
      <c r="I122" s="919"/>
      <c r="J122" s="919"/>
      <c r="K122" s="919"/>
      <c r="L122" s="919"/>
      <c r="M122" s="919"/>
      <c r="N122" s="919"/>
      <c r="O122" s="919"/>
      <c r="P122" s="919"/>
      <c r="Q122" s="919"/>
      <c r="R122" s="919"/>
      <c r="S122" s="919"/>
      <c r="T122" s="919"/>
      <c r="U122" s="919"/>
      <c r="V122" s="919"/>
      <c r="W122" s="919"/>
      <c r="X122" s="919"/>
      <c r="Y122" s="919"/>
      <c r="Z122" s="920"/>
    </row>
    <row r="123" spans="2:26">
      <c r="B123" s="917"/>
      <c r="C123" s="919"/>
      <c r="D123" s="919"/>
      <c r="E123" s="919"/>
      <c r="F123" s="919"/>
      <c r="G123" s="919"/>
      <c r="H123" s="919"/>
      <c r="I123" s="919"/>
      <c r="J123" s="919"/>
      <c r="K123" s="919"/>
      <c r="L123" s="919"/>
      <c r="M123" s="919"/>
      <c r="N123" s="919"/>
      <c r="O123" s="919"/>
      <c r="P123" s="919"/>
      <c r="Q123" s="919"/>
      <c r="R123" s="919"/>
      <c r="S123" s="919"/>
      <c r="T123" s="919"/>
      <c r="U123" s="919"/>
      <c r="V123" s="919"/>
      <c r="W123" s="919"/>
      <c r="X123" s="919"/>
      <c r="Y123" s="919"/>
      <c r="Z123" s="920"/>
    </row>
    <row r="124" spans="2:26">
      <c r="B124" s="917"/>
      <c r="C124" s="919"/>
      <c r="D124" s="919"/>
      <c r="E124" s="919"/>
      <c r="F124" s="919"/>
      <c r="G124" s="919"/>
      <c r="H124" s="919"/>
      <c r="I124" s="919"/>
      <c r="J124" s="919"/>
      <c r="K124" s="919"/>
      <c r="L124" s="919"/>
      <c r="M124" s="919"/>
      <c r="N124" s="919"/>
      <c r="O124" s="919"/>
      <c r="P124" s="919"/>
      <c r="Q124" s="919"/>
      <c r="R124" s="919"/>
      <c r="S124" s="919"/>
      <c r="T124" s="919"/>
      <c r="U124" s="919"/>
      <c r="V124" s="919"/>
      <c r="W124" s="919"/>
      <c r="X124" s="919"/>
      <c r="Y124" s="919"/>
      <c r="Z124" s="920"/>
    </row>
    <row r="125" spans="2:26">
      <c r="B125" s="917"/>
      <c r="C125" s="919"/>
      <c r="D125" s="919"/>
      <c r="E125" s="919"/>
      <c r="F125" s="919"/>
      <c r="G125" s="919"/>
      <c r="H125" s="919"/>
      <c r="I125" s="919"/>
      <c r="J125" s="919"/>
      <c r="K125" s="919"/>
      <c r="L125" s="919"/>
      <c r="M125" s="919"/>
      <c r="N125" s="919"/>
      <c r="O125" s="919"/>
      <c r="P125" s="919"/>
      <c r="Q125" s="919"/>
      <c r="R125" s="919"/>
      <c r="S125" s="919"/>
      <c r="T125" s="919"/>
      <c r="U125" s="919"/>
      <c r="V125" s="919"/>
      <c r="W125" s="919"/>
      <c r="X125" s="919"/>
      <c r="Y125" s="919"/>
      <c r="Z125" s="920"/>
    </row>
    <row r="126" spans="2:26">
      <c r="B126" s="917"/>
      <c r="C126" s="919"/>
      <c r="D126" s="919"/>
      <c r="E126" s="919"/>
      <c r="F126" s="919"/>
      <c r="G126" s="919"/>
      <c r="H126" s="919"/>
      <c r="I126" s="919"/>
      <c r="J126" s="919"/>
      <c r="K126" s="919"/>
      <c r="L126" s="919"/>
      <c r="M126" s="919"/>
      <c r="N126" s="919"/>
      <c r="O126" s="919"/>
      <c r="P126" s="919"/>
      <c r="Q126" s="919"/>
      <c r="R126" s="919"/>
      <c r="S126" s="919"/>
      <c r="T126" s="919"/>
      <c r="U126" s="919"/>
      <c r="V126" s="919"/>
      <c r="W126" s="919"/>
      <c r="X126" s="919"/>
      <c r="Y126" s="919"/>
      <c r="Z126" s="920"/>
    </row>
    <row r="127" spans="2:26">
      <c r="B127" s="917"/>
      <c r="C127" s="919"/>
      <c r="D127" s="919"/>
      <c r="E127" s="919"/>
      <c r="F127" s="919"/>
      <c r="G127" s="919"/>
      <c r="H127" s="919"/>
      <c r="I127" s="919"/>
      <c r="J127" s="919"/>
      <c r="K127" s="919"/>
      <c r="L127" s="919"/>
      <c r="M127" s="919"/>
      <c r="N127" s="919"/>
      <c r="O127" s="919"/>
      <c r="P127" s="919"/>
      <c r="Q127" s="919"/>
      <c r="R127" s="919"/>
      <c r="S127" s="919"/>
      <c r="T127" s="919"/>
      <c r="U127" s="919"/>
      <c r="V127" s="919"/>
      <c r="W127" s="919"/>
      <c r="X127" s="919"/>
      <c r="Y127" s="919"/>
      <c r="Z127" s="920"/>
    </row>
    <row r="128" spans="2:26">
      <c r="B128" s="917"/>
      <c r="C128" s="919"/>
      <c r="D128" s="919"/>
      <c r="E128" s="919"/>
      <c r="F128" s="919"/>
      <c r="G128" s="919"/>
      <c r="H128" s="919"/>
      <c r="I128" s="919"/>
      <c r="J128" s="919"/>
      <c r="K128" s="919"/>
      <c r="L128" s="919"/>
      <c r="M128" s="919"/>
      <c r="N128" s="919"/>
      <c r="O128" s="919"/>
      <c r="P128" s="919"/>
      <c r="Q128" s="919"/>
      <c r="R128" s="919"/>
      <c r="S128" s="919"/>
      <c r="T128" s="919"/>
      <c r="U128" s="919"/>
      <c r="V128" s="919"/>
      <c r="W128" s="919"/>
      <c r="X128" s="919"/>
      <c r="Y128" s="919"/>
      <c r="Z128" s="920"/>
    </row>
    <row r="129" spans="2:26">
      <c r="B129" s="917"/>
      <c r="C129" s="919"/>
      <c r="D129" s="919"/>
      <c r="E129" s="919"/>
      <c r="F129" s="919"/>
      <c r="G129" s="919"/>
      <c r="H129" s="919"/>
      <c r="I129" s="919"/>
      <c r="J129" s="919"/>
      <c r="K129" s="919"/>
      <c r="L129" s="919"/>
      <c r="M129" s="919"/>
      <c r="N129" s="919"/>
      <c r="O129" s="919"/>
      <c r="P129" s="919"/>
      <c r="Q129" s="919"/>
      <c r="R129" s="919"/>
      <c r="S129" s="919"/>
      <c r="T129" s="919"/>
      <c r="U129" s="919"/>
      <c r="V129" s="919"/>
      <c r="W129" s="919"/>
      <c r="X129" s="919"/>
      <c r="Y129" s="919"/>
      <c r="Z129" s="920"/>
    </row>
    <row r="130" spans="2:26">
      <c r="B130" s="917"/>
      <c r="C130" s="919"/>
      <c r="D130" s="919"/>
      <c r="E130" s="919"/>
      <c r="F130" s="919"/>
      <c r="G130" s="919"/>
      <c r="H130" s="919"/>
      <c r="I130" s="919"/>
      <c r="J130" s="919"/>
      <c r="K130" s="919"/>
      <c r="L130" s="919"/>
      <c r="M130" s="919"/>
      <c r="N130" s="919"/>
      <c r="O130" s="919"/>
      <c r="P130" s="919"/>
      <c r="Q130" s="919"/>
      <c r="R130" s="919"/>
      <c r="S130" s="919"/>
      <c r="T130" s="919"/>
      <c r="U130" s="919"/>
      <c r="V130" s="919"/>
      <c r="W130" s="919"/>
      <c r="X130" s="919"/>
      <c r="Y130" s="919"/>
      <c r="Z130" s="920"/>
    </row>
    <row r="131" spans="2:26">
      <c r="B131" s="917"/>
      <c r="C131" s="919"/>
      <c r="D131" s="919"/>
      <c r="E131" s="919"/>
      <c r="F131" s="919"/>
      <c r="G131" s="919"/>
      <c r="H131" s="919"/>
      <c r="I131" s="919"/>
      <c r="J131" s="919"/>
      <c r="K131" s="919"/>
      <c r="L131" s="919"/>
      <c r="M131" s="919"/>
      <c r="N131" s="919"/>
      <c r="O131" s="919"/>
      <c r="P131" s="919"/>
      <c r="Q131" s="919"/>
      <c r="R131" s="919"/>
      <c r="S131" s="919"/>
      <c r="T131" s="919"/>
      <c r="U131" s="919"/>
      <c r="V131" s="919"/>
      <c r="W131" s="919"/>
      <c r="X131" s="919"/>
      <c r="Y131" s="919"/>
      <c r="Z131" s="920"/>
    </row>
    <row r="132" spans="2:26">
      <c r="B132" s="917"/>
      <c r="C132" s="919"/>
      <c r="D132" s="919"/>
      <c r="E132" s="919"/>
      <c r="F132" s="919"/>
      <c r="G132" s="919"/>
      <c r="H132" s="919"/>
      <c r="I132" s="919"/>
      <c r="J132" s="919"/>
      <c r="K132" s="919"/>
      <c r="L132" s="919"/>
      <c r="M132" s="919"/>
      <c r="N132" s="919"/>
      <c r="O132" s="919"/>
      <c r="P132" s="919"/>
      <c r="Q132" s="919"/>
      <c r="R132" s="919"/>
      <c r="S132" s="919"/>
      <c r="T132" s="919"/>
      <c r="U132" s="919"/>
      <c r="V132" s="919"/>
      <c r="W132" s="919"/>
      <c r="X132" s="919"/>
      <c r="Y132" s="919"/>
      <c r="Z132" s="920"/>
    </row>
    <row r="133" spans="2:26">
      <c r="B133" s="917"/>
      <c r="C133" s="919"/>
      <c r="D133" s="919"/>
      <c r="E133" s="919"/>
      <c r="F133" s="919"/>
      <c r="G133" s="919"/>
      <c r="H133" s="919"/>
      <c r="I133" s="919"/>
      <c r="J133" s="919"/>
      <c r="K133" s="919"/>
      <c r="L133" s="919"/>
      <c r="M133" s="919"/>
      <c r="N133" s="919"/>
      <c r="O133" s="919"/>
      <c r="P133" s="919"/>
      <c r="Q133" s="919"/>
      <c r="R133" s="919"/>
      <c r="S133" s="919"/>
      <c r="T133" s="919"/>
      <c r="U133" s="919"/>
      <c r="V133" s="919"/>
      <c r="W133" s="919"/>
      <c r="X133" s="919"/>
      <c r="Y133" s="919"/>
      <c r="Z133" s="920"/>
    </row>
    <row r="134" spans="2:26">
      <c r="B134" s="917"/>
      <c r="C134" s="919"/>
      <c r="D134" s="919"/>
      <c r="E134" s="919"/>
      <c r="F134" s="919"/>
      <c r="G134" s="919"/>
      <c r="H134" s="919"/>
      <c r="I134" s="919"/>
      <c r="J134" s="919"/>
      <c r="K134" s="919"/>
      <c r="L134" s="919"/>
      <c r="M134" s="919"/>
      <c r="N134" s="919"/>
      <c r="O134" s="919"/>
      <c r="P134" s="919"/>
      <c r="Q134" s="919"/>
      <c r="R134" s="919"/>
      <c r="S134" s="919"/>
      <c r="T134" s="919"/>
      <c r="U134" s="919"/>
      <c r="V134" s="919"/>
      <c r="W134" s="919"/>
      <c r="X134" s="919"/>
      <c r="Y134" s="919"/>
      <c r="Z134" s="920"/>
    </row>
    <row r="135" spans="2:26">
      <c r="B135" s="917"/>
      <c r="C135" s="919"/>
      <c r="D135" s="919"/>
      <c r="E135" s="919"/>
      <c r="F135" s="919"/>
      <c r="G135" s="919"/>
      <c r="H135" s="919"/>
      <c r="I135" s="919"/>
      <c r="J135" s="919"/>
      <c r="K135" s="919"/>
      <c r="L135" s="919"/>
      <c r="M135" s="919"/>
      <c r="N135" s="919"/>
      <c r="O135" s="919"/>
      <c r="P135" s="919"/>
      <c r="Q135" s="919"/>
      <c r="R135" s="919"/>
      <c r="S135" s="919"/>
      <c r="T135" s="919"/>
      <c r="U135" s="919"/>
      <c r="V135" s="919"/>
      <c r="W135" s="919"/>
      <c r="X135" s="919"/>
      <c r="Y135" s="919"/>
      <c r="Z135" s="920"/>
    </row>
    <row r="136" spans="2:26">
      <c r="B136" s="917"/>
      <c r="C136" s="919"/>
      <c r="D136" s="919"/>
      <c r="E136" s="919"/>
      <c r="F136" s="919"/>
      <c r="G136" s="919"/>
      <c r="H136" s="919"/>
      <c r="I136" s="919"/>
      <c r="J136" s="919"/>
      <c r="K136" s="919"/>
      <c r="L136" s="919"/>
      <c r="M136" s="919"/>
      <c r="N136" s="919"/>
      <c r="O136" s="919"/>
      <c r="P136" s="919"/>
      <c r="Q136" s="919"/>
      <c r="R136" s="919"/>
      <c r="S136" s="919"/>
      <c r="T136" s="919"/>
      <c r="U136" s="919"/>
      <c r="V136" s="919"/>
      <c r="W136" s="919"/>
      <c r="X136" s="919"/>
      <c r="Y136" s="919"/>
      <c r="Z136" s="920"/>
    </row>
    <row r="137" spans="2:26">
      <c r="B137" s="917"/>
      <c r="C137" s="919"/>
      <c r="D137" s="919"/>
      <c r="E137" s="919"/>
      <c r="F137" s="919"/>
      <c r="G137" s="919"/>
      <c r="H137" s="919"/>
      <c r="I137" s="919"/>
      <c r="J137" s="919"/>
      <c r="K137" s="919"/>
      <c r="L137" s="919"/>
      <c r="M137" s="919"/>
      <c r="N137" s="919"/>
      <c r="O137" s="919"/>
      <c r="P137" s="919"/>
      <c r="Q137" s="919"/>
      <c r="R137" s="919"/>
      <c r="S137" s="919"/>
      <c r="T137" s="919"/>
      <c r="U137" s="919"/>
      <c r="V137" s="919"/>
      <c r="W137" s="919"/>
      <c r="X137" s="919"/>
      <c r="Y137" s="919"/>
      <c r="Z137" s="920"/>
    </row>
    <row r="138" spans="2:26">
      <c r="B138" s="917"/>
      <c r="C138" s="919"/>
      <c r="D138" s="919"/>
      <c r="E138" s="919"/>
      <c r="F138" s="919"/>
      <c r="G138" s="919"/>
      <c r="H138" s="919"/>
      <c r="I138" s="919"/>
      <c r="J138" s="919"/>
      <c r="K138" s="919"/>
      <c r="L138" s="919"/>
      <c r="M138" s="919"/>
      <c r="N138" s="919"/>
      <c r="O138" s="919"/>
      <c r="P138" s="919"/>
      <c r="Q138" s="919"/>
      <c r="R138" s="919"/>
      <c r="S138" s="919"/>
      <c r="T138" s="919"/>
      <c r="U138" s="919"/>
      <c r="V138" s="919"/>
      <c r="W138" s="919"/>
      <c r="X138" s="919"/>
      <c r="Y138" s="919"/>
      <c r="Z138" s="920"/>
    </row>
    <row r="139" spans="2:26">
      <c r="B139" s="917"/>
      <c r="C139" s="919"/>
      <c r="D139" s="919"/>
      <c r="E139" s="919"/>
      <c r="F139" s="919"/>
      <c r="G139" s="919"/>
      <c r="H139" s="919"/>
      <c r="I139" s="919"/>
      <c r="J139" s="919"/>
      <c r="K139" s="919"/>
      <c r="L139" s="919"/>
      <c r="M139" s="919"/>
      <c r="N139" s="919"/>
      <c r="O139" s="919"/>
      <c r="P139" s="919"/>
      <c r="Q139" s="919"/>
      <c r="R139" s="919"/>
      <c r="S139" s="919"/>
      <c r="T139" s="919"/>
      <c r="U139" s="919"/>
      <c r="V139" s="919"/>
      <c r="W139" s="919"/>
      <c r="X139" s="919"/>
      <c r="Y139" s="919"/>
      <c r="Z139" s="920"/>
    </row>
    <row r="140" spans="2:26">
      <c r="B140" s="917"/>
      <c r="C140" s="919"/>
      <c r="D140" s="919"/>
      <c r="E140" s="919"/>
      <c r="F140" s="919"/>
      <c r="G140" s="919"/>
      <c r="H140" s="919"/>
      <c r="I140" s="919"/>
      <c r="J140" s="919"/>
      <c r="K140" s="919"/>
      <c r="L140" s="919"/>
      <c r="M140" s="919"/>
      <c r="N140" s="919"/>
      <c r="O140" s="919"/>
      <c r="P140" s="919"/>
      <c r="Q140" s="919"/>
      <c r="R140" s="919"/>
      <c r="S140" s="919"/>
      <c r="T140" s="919"/>
      <c r="U140" s="919"/>
      <c r="V140" s="919"/>
      <c r="W140" s="919"/>
      <c r="X140" s="919"/>
      <c r="Y140" s="919"/>
      <c r="Z140" s="920"/>
    </row>
    <row r="141" spans="2:26">
      <c r="B141" s="917"/>
      <c r="C141" s="919"/>
      <c r="D141" s="919"/>
      <c r="E141" s="919"/>
      <c r="F141" s="919"/>
      <c r="G141" s="919"/>
      <c r="H141" s="919"/>
      <c r="I141" s="919"/>
      <c r="J141" s="919"/>
      <c r="K141" s="919"/>
      <c r="L141" s="919"/>
      <c r="M141" s="919"/>
      <c r="N141" s="919"/>
      <c r="O141" s="919"/>
      <c r="P141" s="919"/>
      <c r="Q141" s="919"/>
      <c r="R141" s="919"/>
      <c r="S141" s="919"/>
      <c r="T141" s="919"/>
      <c r="U141" s="919"/>
      <c r="V141" s="919"/>
      <c r="W141" s="919"/>
      <c r="X141" s="919"/>
      <c r="Y141" s="919"/>
      <c r="Z141" s="920"/>
    </row>
    <row r="142" spans="2:26">
      <c r="B142" s="917"/>
      <c r="C142" s="919"/>
      <c r="D142" s="919"/>
      <c r="E142" s="919"/>
      <c r="F142" s="919"/>
      <c r="G142" s="919"/>
      <c r="H142" s="919"/>
      <c r="I142" s="919"/>
      <c r="J142" s="919"/>
      <c r="K142" s="919"/>
      <c r="L142" s="919"/>
      <c r="M142" s="919"/>
      <c r="N142" s="919"/>
      <c r="O142" s="919"/>
      <c r="P142" s="919"/>
      <c r="Q142" s="919"/>
      <c r="R142" s="919"/>
      <c r="S142" s="919"/>
      <c r="T142" s="919"/>
      <c r="U142" s="919"/>
      <c r="V142" s="919"/>
      <c r="W142" s="919"/>
      <c r="X142" s="919"/>
      <c r="Y142" s="919"/>
      <c r="Z142" s="920"/>
    </row>
    <row r="143" spans="2:26">
      <c r="B143" s="917"/>
      <c r="C143" s="919"/>
      <c r="D143" s="919"/>
      <c r="E143" s="919"/>
      <c r="F143" s="919"/>
      <c r="G143" s="919"/>
      <c r="H143" s="919"/>
      <c r="I143" s="919"/>
      <c r="J143" s="919"/>
      <c r="K143" s="919"/>
      <c r="L143" s="919"/>
      <c r="M143" s="919"/>
      <c r="N143" s="919"/>
      <c r="O143" s="919"/>
      <c r="P143" s="919"/>
      <c r="Q143" s="919"/>
      <c r="R143" s="919"/>
      <c r="S143" s="919"/>
      <c r="T143" s="919"/>
      <c r="U143" s="919"/>
      <c r="V143" s="919"/>
      <c r="W143" s="919"/>
      <c r="X143" s="919"/>
      <c r="Y143" s="919"/>
      <c r="Z143" s="920"/>
    </row>
    <row r="144" spans="2:26">
      <c r="B144" s="917"/>
      <c r="C144" s="919"/>
      <c r="D144" s="919"/>
      <c r="E144" s="919"/>
      <c r="F144" s="919"/>
      <c r="G144" s="919"/>
      <c r="H144" s="919"/>
      <c r="I144" s="919"/>
      <c r="J144" s="919"/>
      <c r="K144" s="919"/>
      <c r="L144" s="919"/>
      <c r="M144" s="919"/>
      <c r="N144" s="919"/>
      <c r="O144" s="919"/>
      <c r="P144" s="919"/>
      <c r="Q144" s="919"/>
      <c r="R144" s="919"/>
      <c r="S144" s="919"/>
      <c r="T144" s="919"/>
      <c r="U144" s="919"/>
      <c r="V144" s="919"/>
      <c r="W144" s="919"/>
      <c r="X144" s="919"/>
      <c r="Y144" s="919"/>
      <c r="Z144" s="920"/>
    </row>
    <row r="145" spans="2:26">
      <c r="B145" s="917"/>
      <c r="C145" s="919"/>
      <c r="D145" s="919"/>
      <c r="E145" s="919"/>
      <c r="F145" s="919"/>
      <c r="G145" s="919"/>
      <c r="H145" s="919"/>
      <c r="I145" s="919"/>
      <c r="J145" s="919"/>
      <c r="K145" s="919"/>
      <c r="L145" s="919"/>
      <c r="M145" s="919"/>
      <c r="N145" s="919"/>
      <c r="O145" s="919"/>
      <c r="P145" s="919"/>
      <c r="Q145" s="919"/>
      <c r="R145" s="919"/>
      <c r="S145" s="919"/>
      <c r="T145" s="919"/>
      <c r="U145" s="919"/>
      <c r="V145" s="919"/>
      <c r="W145" s="919"/>
      <c r="X145" s="919"/>
      <c r="Y145" s="919"/>
      <c r="Z145" s="920"/>
    </row>
    <row r="146" spans="2:26">
      <c r="B146" s="917"/>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20"/>
    </row>
    <row r="147" spans="2:26">
      <c r="B147" s="917"/>
      <c r="C147" s="919"/>
      <c r="D147" s="919"/>
      <c r="E147" s="919"/>
      <c r="F147" s="919"/>
      <c r="G147" s="919"/>
      <c r="H147" s="919"/>
      <c r="I147" s="919"/>
      <c r="J147" s="919"/>
      <c r="K147" s="919"/>
      <c r="L147" s="919"/>
      <c r="M147" s="919"/>
      <c r="N147" s="919"/>
      <c r="O147" s="919"/>
      <c r="P147" s="919"/>
      <c r="Q147" s="919"/>
      <c r="R147" s="919"/>
      <c r="S147" s="919"/>
      <c r="T147" s="919"/>
      <c r="U147" s="919"/>
      <c r="V147" s="919"/>
      <c r="W147" s="919"/>
      <c r="X147" s="919"/>
      <c r="Y147" s="919"/>
      <c r="Z147" s="920"/>
    </row>
    <row r="148" spans="2:26">
      <c r="B148" s="917"/>
      <c r="C148" s="919"/>
      <c r="D148" s="919"/>
      <c r="E148" s="919"/>
      <c r="F148" s="919"/>
      <c r="G148" s="919"/>
      <c r="H148" s="919"/>
      <c r="I148" s="919"/>
      <c r="J148" s="919"/>
      <c r="K148" s="919"/>
      <c r="L148" s="919"/>
      <c r="M148" s="919"/>
      <c r="N148" s="919"/>
      <c r="O148" s="919"/>
      <c r="P148" s="919"/>
      <c r="Q148" s="919"/>
      <c r="R148" s="919"/>
      <c r="S148" s="919"/>
      <c r="T148" s="919"/>
      <c r="U148" s="919"/>
      <c r="V148" s="919"/>
      <c r="W148" s="919"/>
      <c r="X148" s="919"/>
      <c r="Y148" s="919"/>
      <c r="Z148" s="920"/>
    </row>
    <row r="149" spans="2:26">
      <c r="B149" s="917"/>
      <c r="C149" s="919"/>
      <c r="D149" s="919"/>
      <c r="E149" s="919"/>
      <c r="F149" s="919"/>
      <c r="G149" s="919"/>
      <c r="H149" s="919"/>
      <c r="I149" s="919"/>
      <c r="J149" s="919"/>
      <c r="K149" s="919"/>
      <c r="L149" s="919"/>
      <c r="M149" s="919"/>
      <c r="N149" s="919"/>
      <c r="O149" s="919"/>
      <c r="P149" s="919"/>
      <c r="Q149" s="919"/>
      <c r="R149" s="919"/>
      <c r="S149" s="919"/>
      <c r="T149" s="919"/>
      <c r="U149" s="919"/>
      <c r="V149" s="919"/>
      <c r="W149" s="919"/>
      <c r="X149" s="919"/>
      <c r="Y149" s="919"/>
      <c r="Z149" s="920"/>
    </row>
    <row r="150" spans="2:26">
      <c r="B150" s="917"/>
      <c r="C150" s="919"/>
      <c r="D150" s="919"/>
      <c r="E150" s="919"/>
      <c r="F150" s="919"/>
      <c r="G150" s="919"/>
      <c r="H150" s="919"/>
      <c r="I150" s="919"/>
      <c r="J150" s="919"/>
      <c r="K150" s="919"/>
      <c r="L150" s="919"/>
      <c r="M150" s="919"/>
      <c r="N150" s="919"/>
      <c r="O150" s="919"/>
      <c r="P150" s="919"/>
      <c r="Q150" s="919"/>
      <c r="R150" s="919"/>
      <c r="S150" s="919"/>
      <c r="T150" s="919"/>
      <c r="U150" s="919"/>
      <c r="V150" s="919"/>
      <c r="W150" s="919"/>
      <c r="X150" s="919"/>
      <c r="Y150" s="919"/>
      <c r="Z150" s="920"/>
    </row>
    <row r="151" spans="2:26">
      <c r="B151" s="917"/>
      <c r="C151" s="919"/>
      <c r="D151" s="919"/>
      <c r="E151" s="919"/>
      <c r="F151" s="919"/>
      <c r="G151" s="919"/>
      <c r="H151" s="919"/>
      <c r="I151" s="919"/>
      <c r="J151" s="919"/>
      <c r="K151" s="919"/>
      <c r="L151" s="919"/>
      <c r="M151" s="919"/>
      <c r="N151" s="919"/>
      <c r="O151" s="919"/>
      <c r="P151" s="919"/>
      <c r="Q151" s="919"/>
      <c r="R151" s="919"/>
      <c r="S151" s="919"/>
      <c r="T151" s="919"/>
      <c r="U151" s="919"/>
      <c r="V151" s="919"/>
      <c r="W151" s="919"/>
      <c r="X151" s="919"/>
      <c r="Y151" s="919"/>
      <c r="Z151" s="920"/>
    </row>
    <row r="152" spans="2:26">
      <c r="B152" s="917"/>
      <c r="C152" s="919"/>
      <c r="D152" s="919"/>
      <c r="E152" s="919"/>
      <c r="F152" s="919"/>
      <c r="G152" s="919"/>
      <c r="H152" s="919"/>
      <c r="I152" s="919"/>
      <c r="J152" s="919"/>
      <c r="K152" s="919"/>
      <c r="L152" s="919"/>
      <c r="M152" s="919"/>
      <c r="N152" s="919"/>
      <c r="O152" s="919"/>
      <c r="P152" s="919"/>
      <c r="Q152" s="919"/>
      <c r="R152" s="919"/>
      <c r="S152" s="919"/>
      <c r="T152" s="919"/>
      <c r="U152" s="919"/>
      <c r="V152" s="919"/>
      <c r="W152" s="919"/>
      <c r="X152" s="919"/>
      <c r="Y152" s="919"/>
      <c r="Z152" s="920"/>
    </row>
    <row r="153" spans="2:26">
      <c r="B153" s="917"/>
      <c r="C153" s="919"/>
      <c r="D153" s="919"/>
      <c r="E153" s="919"/>
      <c r="F153" s="919"/>
      <c r="G153" s="919"/>
      <c r="H153" s="919"/>
      <c r="I153" s="919"/>
      <c r="J153" s="919"/>
      <c r="K153" s="919"/>
      <c r="L153" s="919"/>
      <c r="M153" s="919"/>
      <c r="N153" s="919"/>
      <c r="O153" s="919"/>
      <c r="P153" s="919"/>
      <c r="Q153" s="919"/>
      <c r="R153" s="919"/>
      <c r="S153" s="919"/>
      <c r="T153" s="919"/>
      <c r="U153" s="919"/>
      <c r="V153" s="919"/>
      <c r="W153" s="919"/>
      <c r="X153" s="919"/>
      <c r="Y153" s="919"/>
      <c r="Z153" s="920"/>
    </row>
    <row r="154" spans="2:26">
      <c r="B154" s="917"/>
      <c r="C154" s="919"/>
      <c r="D154" s="919"/>
      <c r="E154" s="919"/>
      <c r="F154" s="919"/>
      <c r="G154" s="919"/>
      <c r="H154" s="919"/>
      <c r="I154" s="919"/>
      <c r="J154" s="919"/>
      <c r="K154" s="919"/>
      <c r="L154" s="919"/>
      <c r="M154" s="919"/>
      <c r="N154" s="919"/>
      <c r="O154" s="919"/>
      <c r="P154" s="919"/>
      <c r="Q154" s="919"/>
      <c r="R154" s="919"/>
      <c r="S154" s="919"/>
      <c r="T154" s="919"/>
      <c r="U154" s="919"/>
      <c r="V154" s="919"/>
      <c r="W154" s="919"/>
      <c r="X154" s="919"/>
      <c r="Y154" s="919"/>
      <c r="Z154" s="920"/>
    </row>
    <row r="155" spans="2:26">
      <c r="B155" s="917"/>
      <c r="C155" s="919"/>
      <c r="D155" s="919"/>
      <c r="E155" s="919"/>
      <c r="F155" s="919"/>
      <c r="G155" s="919"/>
      <c r="H155" s="919"/>
      <c r="I155" s="919"/>
      <c r="J155" s="919"/>
      <c r="K155" s="919"/>
      <c r="L155" s="919"/>
      <c r="M155" s="919"/>
      <c r="N155" s="919"/>
      <c r="O155" s="919"/>
      <c r="P155" s="919"/>
      <c r="Q155" s="919"/>
      <c r="R155" s="919"/>
      <c r="S155" s="919"/>
      <c r="T155" s="919"/>
      <c r="U155" s="919"/>
      <c r="V155" s="919"/>
      <c r="W155" s="919"/>
      <c r="X155" s="919"/>
      <c r="Y155" s="919"/>
      <c r="Z155" s="920"/>
    </row>
    <row r="156" spans="2:26">
      <c r="B156" s="917"/>
      <c r="C156" s="919"/>
      <c r="D156" s="919"/>
      <c r="E156" s="919"/>
      <c r="F156" s="919"/>
      <c r="G156" s="919"/>
      <c r="H156" s="919"/>
      <c r="I156" s="919"/>
      <c r="J156" s="919"/>
      <c r="K156" s="919"/>
      <c r="L156" s="919"/>
      <c r="M156" s="919"/>
      <c r="N156" s="919"/>
      <c r="O156" s="919"/>
      <c r="P156" s="919"/>
      <c r="Q156" s="919"/>
      <c r="R156" s="919"/>
      <c r="S156" s="919"/>
      <c r="T156" s="919"/>
      <c r="U156" s="919"/>
      <c r="V156" s="919"/>
      <c r="W156" s="919"/>
      <c r="X156" s="919"/>
      <c r="Y156" s="919"/>
      <c r="Z156" s="920"/>
    </row>
    <row r="157" spans="2:26">
      <c r="B157" s="917"/>
      <c r="C157" s="919"/>
      <c r="D157" s="919"/>
      <c r="E157" s="919"/>
      <c r="F157" s="919"/>
      <c r="G157" s="919"/>
      <c r="H157" s="919"/>
      <c r="I157" s="919"/>
      <c r="J157" s="919"/>
      <c r="K157" s="919"/>
      <c r="L157" s="919"/>
      <c r="M157" s="919"/>
      <c r="N157" s="919"/>
      <c r="O157" s="919"/>
      <c r="P157" s="919"/>
      <c r="Q157" s="919"/>
      <c r="R157" s="919"/>
      <c r="S157" s="919"/>
      <c r="T157" s="919"/>
      <c r="U157" s="919"/>
      <c r="V157" s="919"/>
      <c r="W157" s="919"/>
      <c r="X157" s="919"/>
      <c r="Y157" s="919"/>
      <c r="Z157" s="920"/>
    </row>
    <row r="158" spans="2:26">
      <c r="B158" s="917"/>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20"/>
    </row>
    <row r="159" spans="2:26">
      <c r="B159" s="917"/>
      <c r="C159" s="919"/>
      <c r="D159" s="919"/>
      <c r="E159" s="919"/>
      <c r="F159" s="919"/>
      <c r="G159" s="919"/>
      <c r="H159" s="919"/>
      <c r="I159" s="919"/>
      <c r="J159" s="919"/>
      <c r="K159" s="919"/>
      <c r="L159" s="919"/>
      <c r="M159" s="919"/>
      <c r="N159" s="919"/>
      <c r="O159" s="919"/>
      <c r="P159" s="919"/>
      <c r="Q159" s="919"/>
      <c r="R159" s="919"/>
      <c r="S159" s="919"/>
      <c r="T159" s="919"/>
      <c r="U159" s="919"/>
      <c r="V159" s="919"/>
      <c r="W159" s="919"/>
      <c r="X159" s="919"/>
      <c r="Y159" s="919"/>
      <c r="Z159" s="920"/>
    </row>
    <row r="160" spans="2:26">
      <c r="B160" s="917"/>
      <c r="C160" s="919"/>
      <c r="D160" s="919"/>
      <c r="E160" s="919"/>
      <c r="F160" s="919"/>
      <c r="G160" s="919"/>
      <c r="H160" s="919"/>
      <c r="I160" s="919"/>
      <c r="J160" s="919"/>
      <c r="K160" s="919"/>
      <c r="L160" s="919"/>
      <c r="M160" s="919"/>
      <c r="N160" s="919"/>
      <c r="O160" s="919"/>
      <c r="P160" s="919"/>
      <c r="Q160" s="919"/>
      <c r="R160" s="919"/>
      <c r="S160" s="919"/>
      <c r="T160" s="919"/>
      <c r="U160" s="919"/>
      <c r="V160" s="919"/>
      <c r="W160" s="919"/>
      <c r="X160" s="919"/>
      <c r="Y160" s="919"/>
      <c r="Z160" s="920"/>
    </row>
    <row r="161" spans="2:26">
      <c r="B161" s="917"/>
      <c r="C161" s="919"/>
      <c r="D161" s="919"/>
      <c r="E161" s="919"/>
      <c r="F161" s="919"/>
      <c r="G161" s="919"/>
      <c r="H161" s="919"/>
      <c r="I161" s="919"/>
      <c r="J161" s="919"/>
      <c r="K161" s="919"/>
      <c r="L161" s="919"/>
      <c r="M161" s="919"/>
      <c r="N161" s="919"/>
      <c r="O161" s="919"/>
      <c r="P161" s="919"/>
      <c r="Q161" s="919"/>
      <c r="R161" s="919"/>
      <c r="S161" s="919"/>
      <c r="T161" s="919"/>
      <c r="U161" s="919"/>
      <c r="V161" s="919"/>
      <c r="W161" s="919"/>
      <c r="X161" s="919"/>
      <c r="Y161" s="919"/>
      <c r="Z161" s="920"/>
    </row>
    <row r="162" spans="2:26">
      <c r="B162" s="917"/>
      <c r="C162" s="919"/>
      <c r="D162" s="919"/>
      <c r="E162" s="919"/>
      <c r="F162" s="919"/>
      <c r="G162" s="919"/>
      <c r="H162" s="919"/>
      <c r="I162" s="919"/>
      <c r="J162" s="919"/>
      <c r="K162" s="919"/>
      <c r="L162" s="919"/>
      <c r="M162" s="919"/>
      <c r="N162" s="919"/>
      <c r="O162" s="919"/>
      <c r="P162" s="919"/>
      <c r="Q162" s="919"/>
      <c r="R162" s="919"/>
      <c r="S162" s="919"/>
      <c r="T162" s="919"/>
      <c r="U162" s="919"/>
      <c r="V162" s="919"/>
      <c r="W162" s="919"/>
      <c r="X162" s="919"/>
      <c r="Y162" s="919"/>
      <c r="Z162" s="920"/>
    </row>
    <row r="163" spans="2:26">
      <c r="B163" s="917"/>
      <c r="C163" s="919"/>
      <c r="D163" s="919"/>
      <c r="E163" s="919"/>
      <c r="F163" s="919"/>
      <c r="G163" s="919"/>
      <c r="H163" s="919"/>
      <c r="I163" s="919"/>
      <c r="J163" s="919"/>
      <c r="K163" s="919"/>
      <c r="L163" s="919"/>
      <c r="M163" s="919"/>
      <c r="N163" s="919"/>
      <c r="O163" s="919"/>
      <c r="P163" s="919"/>
      <c r="Q163" s="919"/>
      <c r="R163" s="919"/>
      <c r="S163" s="919"/>
      <c r="T163" s="919"/>
      <c r="U163" s="919"/>
      <c r="V163" s="919"/>
      <c r="W163" s="919"/>
      <c r="X163" s="919"/>
      <c r="Y163" s="919"/>
      <c r="Z163" s="920"/>
    </row>
    <row r="164" spans="2:26">
      <c r="B164" s="917"/>
      <c r="C164" s="919"/>
      <c r="D164" s="919"/>
      <c r="E164" s="919"/>
      <c r="F164" s="919"/>
      <c r="G164" s="919"/>
      <c r="H164" s="919"/>
      <c r="I164" s="919"/>
      <c r="J164" s="919"/>
      <c r="K164" s="919"/>
      <c r="L164" s="919"/>
      <c r="M164" s="919"/>
      <c r="N164" s="919"/>
      <c r="O164" s="919"/>
      <c r="P164" s="919"/>
      <c r="Q164" s="919"/>
      <c r="R164" s="919"/>
      <c r="S164" s="919"/>
      <c r="T164" s="919"/>
      <c r="U164" s="919"/>
      <c r="V164" s="919"/>
      <c r="W164" s="919"/>
      <c r="X164" s="919"/>
      <c r="Y164" s="919"/>
      <c r="Z164" s="920"/>
    </row>
    <row r="165" spans="2:26">
      <c r="B165" s="917"/>
      <c r="C165" s="919"/>
      <c r="D165" s="919"/>
      <c r="E165" s="919"/>
      <c r="F165" s="919"/>
      <c r="G165" s="919"/>
      <c r="H165" s="919"/>
      <c r="I165" s="919"/>
      <c r="J165" s="919"/>
      <c r="K165" s="919"/>
      <c r="L165" s="919"/>
      <c r="M165" s="919"/>
      <c r="N165" s="919"/>
      <c r="O165" s="919"/>
      <c r="P165" s="919"/>
      <c r="Q165" s="919"/>
      <c r="R165" s="919"/>
      <c r="S165" s="919"/>
      <c r="T165" s="919"/>
      <c r="U165" s="919"/>
      <c r="V165" s="919"/>
      <c r="W165" s="919"/>
      <c r="X165" s="919"/>
      <c r="Y165" s="919"/>
      <c r="Z165" s="920"/>
    </row>
    <row r="166" spans="2:26">
      <c r="B166" s="917"/>
      <c r="C166" s="919"/>
      <c r="D166" s="919"/>
      <c r="E166" s="919"/>
      <c r="F166" s="919"/>
      <c r="G166" s="919"/>
      <c r="H166" s="919"/>
      <c r="I166" s="919"/>
      <c r="J166" s="919"/>
      <c r="K166" s="919"/>
      <c r="L166" s="919"/>
      <c r="M166" s="919"/>
      <c r="N166" s="919"/>
      <c r="O166" s="919"/>
      <c r="P166" s="919"/>
      <c r="Q166" s="919"/>
      <c r="R166" s="919"/>
      <c r="S166" s="919"/>
      <c r="T166" s="919"/>
      <c r="U166" s="919"/>
      <c r="V166" s="919"/>
      <c r="W166" s="919"/>
      <c r="X166" s="919"/>
      <c r="Y166" s="919"/>
      <c r="Z166" s="920"/>
    </row>
    <row r="167" spans="2:26">
      <c r="B167" s="917"/>
      <c r="C167" s="919"/>
      <c r="D167" s="919"/>
      <c r="E167" s="919"/>
      <c r="F167" s="919"/>
      <c r="G167" s="919"/>
      <c r="H167" s="919"/>
      <c r="I167" s="919"/>
      <c r="J167" s="919"/>
      <c r="K167" s="919"/>
      <c r="L167" s="919"/>
      <c r="M167" s="919"/>
      <c r="N167" s="919"/>
      <c r="O167" s="919"/>
      <c r="P167" s="919"/>
      <c r="Q167" s="919"/>
      <c r="R167" s="919"/>
      <c r="S167" s="919"/>
      <c r="T167" s="919"/>
      <c r="U167" s="919"/>
      <c r="V167" s="919"/>
      <c r="W167" s="919"/>
      <c r="X167" s="919"/>
      <c r="Y167" s="919"/>
      <c r="Z167" s="920"/>
    </row>
    <row r="168" spans="2:26">
      <c r="B168" s="917"/>
      <c r="C168" s="919"/>
      <c r="D168" s="919"/>
      <c r="E168" s="919"/>
      <c r="F168" s="919"/>
      <c r="G168" s="919"/>
      <c r="H168" s="919"/>
      <c r="I168" s="919"/>
      <c r="J168" s="919"/>
      <c r="K168" s="919"/>
      <c r="L168" s="919"/>
      <c r="M168" s="919"/>
      <c r="N168" s="919"/>
      <c r="O168" s="919"/>
      <c r="P168" s="919"/>
      <c r="Q168" s="919"/>
      <c r="R168" s="919"/>
      <c r="S168" s="919"/>
      <c r="T168" s="919"/>
      <c r="U168" s="919"/>
      <c r="V168" s="919"/>
      <c r="W168" s="919"/>
      <c r="X168" s="919"/>
      <c r="Y168" s="919"/>
      <c r="Z168" s="920"/>
    </row>
    <row r="169" spans="2:26">
      <c r="B169" s="917"/>
      <c r="C169" s="919"/>
      <c r="D169" s="919"/>
      <c r="E169" s="919"/>
      <c r="F169" s="919"/>
      <c r="G169" s="919"/>
      <c r="H169" s="919"/>
      <c r="I169" s="919"/>
      <c r="J169" s="919"/>
      <c r="K169" s="919"/>
      <c r="L169" s="919"/>
      <c r="M169" s="919"/>
      <c r="N169" s="919"/>
      <c r="O169" s="919"/>
      <c r="P169" s="919"/>
      <c r="Q169" s="919"/>
      <c r="R169" s="919"/>
      <c r="S169" s="919"/>
      <c r="T169" s="919"/>
      <c r="U169" s="919"/>
      <c r="V169" s="919"/>
      <c r="W169" s="919"/>
      <c r="X169" s="919"/>
      <c r="Y169" s="919"/>
      <c r="Z169" s="920"/>
    </row>
    <row r="170" spans="2:26">
      <c r="B170" s="917"/>
      <c r="C170" s="919"/>
      <c r="D170" s="919"/>
      <c r="E170" s="919"/>
      <c r="F170" s="919"/>
      <c r="G170" s="919"/>
      <c r="H170" s="919"/>
      <c r="I170" s="919"/>
      <c r="J170" s="919"/>
      <c r="K170" s="919"/>
      <c r="L170" s="919"/>
      <c r="M170" s="919"/>
      <c r="N170" s="919"/>
      <c r="O170" s="919"/>
      <c r="P170" s="919"/>
      <c r="Q170" s="919"/>
      <c r="R170" s="919"/>
      <c r="S170" s="919"/>
      <c r="T170" s="919"/>
      <c r="U170" s="919"/>
      <c r="V170" s="919"/>
      <c r="W170" s="919"/>
      <c r="X170" s="919"/>
      <c r="Y170" s="919"/>
      <c r="Z170" s="920"/>
    </row>
    <row r="171" spans="2:26">
      <c r="B171" s="917"/>
      <c r="C171" s="919"/>
      <c r="D171" s="919"/>
      <c r="E171" s="919"/>
      <c r="F171" s="919"/>
      <c r="G171" s="919"/>
      <c r="H171" s="919"/>
      <c r="I171" s="919"/>
      <c r="J171" s="919"/>
      <c r="K171" s="919"/>
      <c r="L171" s="919"/>
      <c r="M171" s="919"/>
      <c r="N171" s="919"/>
      <c r="O171" s="919"/>
      <c r="P171" s="919"/>
      <c r="Q171" s="919"/>
      <c r="R171" s="919"/>
      <c r="S171" s="919"/>
      <c r="T171" s="919"/>
      <c r="U171" s="919"/>
      <c r="V171" s="919"/>
      <c r="W171" s="919"/>
      <c r="X171" s="919"/>
      <c r="Y171" s="919"/>
      <c r="Z171" s="920"/>
    </row>
    <row r="172" spans="2:26">
      <c r="B172" s="917"/>
      <c r="C172" s="919"/>
      <c r="D172" s="919"/>
      <c r="E172" s="919"/>
      <c r="F172" s="919"/>
      <c r="G172" s="919"/>
      <c r="H172" s="919"/>
      <c r="I172" s="919"/>
      <c r="J172" s="919"/>
      <c r="K172" s="919"/>
      <c r="L172" s="919"/>
      <c r="M172" s="919"/>
      <c r="N172" s="919"/>
      <c r="O172" s="919"/>
      <c r="P172" s="919"/>
      <c r="Q172" s="919"/>
      <c r="R172" s="919"/>
      <c r="S172" s="919"/>
      <c r="T172" s="919"/>
      <c r="U172" s="919"/>
      <c r="V172" s="919"/>
      <c r="W172" s="919"/>
      <c r="X172" s="919"/>
      <c r="Y172" s="919"/>
      <c r="Z172" s="920"/>
    </row>
    <row r="173" spans="2:26">
      <c r="B173" s="917"/>
      <c r="C173" s="919"/>
      <c r="D173" s="919"/>
      <c r="E173" s="919"/>
      <c r="F173" s="919"/>
      <c r="G173" s="919"/>
      <c r="H173" s="919"/>
      <c r="I173" s="919"/>
      <c r="J173" s="919"/>
      <c r="K173" s="919"/>
      <c r="L173" s="919"/>
      <c r="M173" s="919"/>
      <c r="N173" s="919"/>
      <c r="O173" s="919"/>
      <c r="P173" s="919"/>
      <c r="Q173" s="919"/>
      <c r="R173" s="919"/>
      <c r="S173" s="919"/>
      <c r="T173" s="919"/>
      <c r="U173" s="919"/>
      <c r="V173" s="919"/>
      <c r="W173" s="919"/>
      <c r="X173" s="919"/>
      <c r="Y173" s="919"/>
      <c r="Z173" s="920"/>
    </row>
    <row r="174" spans="2:26">
      <c r="B174" s="917"/>
      <c r="C174" s="919"/>
      <c r="D174" s="919"/>
      <c r="E174" s="919"/>
      <c r="F174" s="919"/>
      <c r="G174" s="919"/>
      <c r="H174" s="919"/>
      <c r="I174" s="919"/>
      <c r="J174" s="919"/>
      <c r="K174" s="919"/>
      <c r="L174" s="919"/>
      <c r="M174" s="919"/>
      <c r="N174" s="919"/>
      <c r="O174" s="919"/>
      <c r="P174" s="919"/>
      <c r="Q174" s="919"/>
      <c r="R174" s="919"/>
      <c r="S174" s="919"/>
      <c r="T174" s="919"/>
      <c r="U174" s="919"/>
      <c r="V174" s="919"/>
      <c r="W174" s="919"/>
      <c r="X174" s="919"/>
      <c r="Y174" s="919"/>
      <c r="Z174" s="920"/>
    </row>
    <row r="175" spans="2:26">
      <c r="B175" s="917"/>
      <c r="C175" s="919"/>
      <c r="D175" s="919"/>
      <c r="E175" s="919"/>
      <c r="F175" s="919"/>
      <c r="G175" s="919"/>
      <c r="H175" s="919"/>
      <c r="I175" s="919"/>
      <c r="J175" s="919"/>
      <c r="K175" s="919"/>
      <c r="L175" s="919"/>
      <c r="M175" s="919"/>
      <c r="N175" s="919"/>
      <c r="O175" s="919"/>
      <c r="P175" s="919"/>
      <c r="Q175" s="919"/>
      <c r="R175" s="919"/>
      <c r="S175" s="919"/>
      <c r="T175" s="919"/>
      <c r="U175" s="919"/>
      <c r="V175" s="919"/>
      <c r="W175" s="919"/>
      <c r="X175" s="919"/>
      <c r="Y175" s="919"/>
      <c r="Z175" s="920"/>
    </row>
    <row r="176" spans="2:26">
      <c r="B176" s="917"/>
      <c r="C176" s="919"/>
      <c r="D176" s="919"/>
      <c r="E176" s="919"/>
      <c r="F176" s="919"/>
      <c r="G176" s="919"/>
      <c r="H176" s="919"/>
      <c r="I176" s="919"/>
      <c r="J176" s="919"/>
      <c r="K176" s="919"/>
      <c r="L176" s="919"/>
      <c r="M176" s="919"/>
      <c r="N176" s="919"/>
      <c r="O176" s="919"/>
      <c r="P176" s="919"/>
      <c r="Q176" s="919"/>
      <c r="R176" s="919"/>
      <c r="S176" s="919"/>
      <c r="T176" s="919"/>
      <c r="U176" s="919"/>
      <c r="V176" s="919"/>
      <c r="W176" s="919"/>
      <c r="X176" s="919"/>
      <c r="Y176" s="919"/>
      <c r="Z176" s="920"/>
    </row>
    <row r="177" spans="2:26">
      <c r="B177" s="917"/>
      <c r="C177" s="919"/>
      <c r="D177" s="919"/>
      <c r="E177" s="919"/>
      <c r="F177" s="919"/>
      <c r="G177" s="919"/>
      <c r="H177" s="919"/>
      <c r="I177" s="919"/>
      <c r="J177" s="919"/>
      <c r="K177" s="919"/>
      <c r="L177" s="919"/>
      <c r="M177" s="919"/>
      <c r="N177" s="919"/>
      <c r="O177" s="919"/>
      <c r="P177" s="919"/>
      <c r="Q177" s="919"/>
      <c r="R177" s="919"/>
      <c r="S177" s="919"/>
      <c r="T177" s="919"/>
      <c r="U177" s="919"/>
      <c r="V177" s="919"/>
      <c r="W177" s="919"/>
      <c r="X177" s="919"/>
      <c r="Y177" s="919"/>
      <c r="Z177" s="920"/>
    </row>
    <row r="178" spans="2:26">
      <c r="B178" s="917"/>
      <c r="C178" s="919"/>
      <c r="D178" s="919"/>
      <c r="E178" s="919"/>
      <c r="F178" s="919"/>
      <c r="G178" s="919"/>
      <c r="H178" s="919"/>
      <c r="I178" s="919"/>
      <c r="J178" s="919"/>
      <c r="K178" s="919"/>
      <c r="L178" s="919"/>
      <c r="M178" s="919"/>
      <c r="N178" s="919"/>
      <c r="O178" s="919"/>
      <c r="P178" s="919"/>
      <c r="Q178" s="919"/>
      <c r="R178" s="919"/>
      <c r="S178" s="919"/>
      <c r="T178" s="919"/>
      <c r="U178" s="919"/>
      <c r="V178" s="919"/>
      <c r="W178" s="919"/>
      <c r="X178" s="919"/>
      <c r="Y178" s="919"/>
      <c r="Z178" s="920"/>
    </row>
    <row r="179" spans="2:26">
      <c r="B179" s="917"/>
      <c r="C179" s="919"/>
      <c r="D179" s="919"/>
      <c r="E179" s="919"/>
      <c r="F179" s="919"/>
      <c r="G179" s="919"/>
      <c r="H179" s="919"/>
      <c r="I179" s="919"/>
      <c r="J179" s="919"/>
      <c r="K179" s="919"/>
      <c r="L179" s="919"/>
      <c r="M179" s="919"/>
      <c r="N179" s="919"/>
      <c r="O179" s="919"/>
      <c r="P179" s="919"/>
      <c r="Q179" s="919"/>
      <c r="R179" s="919"/>
      <c r="S179" s="919"/>
      <c r="T179" s="919"/>
      <c r="U179" s="919"/>
      <c r="V179" s="919"/>
      <c r="W179" s="919"/>
      <c r="X179" s="919"/>
      <c r="Y179" s="919"/>
      <c r="Z179" s="920"/>
    </row>
    <row r="180" spans="2:26">
      <c r="B180" s="917"/>
      <c r="C180" s="919"/>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20"/>
    </row>
    <row r="181" spans="2:26">
      <c r="B181" s="917"/>
      <c r="C181" s="919"/>
      <c r="D181" s="919"/>
      <c r="E181" s="919"/>
      <c r="F181" s="919"/>
      <c r="G181" s="919"/>
      <c r="H181" s="919"/>
      <c r="I181" s="919"/>
      <c r="J181" s="919"/>
      <c r="K181" s="919"/>
      <c r="L181" s="919"/>
      <c r="M181" s="919"/>
      <c r="N181" s="919"/>
      <c r="O181" s="919"/>
      <c r="P181" s="919"/>
      <c r="Q181" s="919"/>
      <c r="R181" s="919"/>
      <c r="S181" s="919"/>
      <c r="T181" s="919"/>
      <c r="U181" s="919"/>
      <c r="V181" s="919"/>
      <c r="W181" s="919"/>
      <c r="X181" s="919"/>
      <c r="Y181" s="919"/>
      <c r="Z181" s="920"/>
    </row>
    <row r="182" spans="2:26">
      <c r="B182" s="917"/>
      <c r="C182" s="919"/>
      <c r="D182" s="919"/>
      <c r="E182" s="919"/>
      <c r="F182" s="919"/>
      <c r="G182" s="919"/>
      <c r="H182" s="919"/>
      <c r="I182" s="919"/>
      <c r="J182" s="919"/>
      <c r="K182" s="919"/>
      <c r="L182" s="919"/>
      <c r="M182" s="919"/>
      <c r="N182" s="919"/>
      <c r="O182" s="919"/>
      <c r="P182" s="919"/>
      <c r="Q182" s="919"/>
      <c r="R182" s="919"/>
      <c r="S182" s="919"/>
      <c r="T182" s="919"/>
      <c r="U182" s="919"/>
      <c r="V182" s="919"/>
      <c r="W182" s="919"/>
      <c r="X182" s="919"/>
      <c r="Y182" s="919"/>
      <c r="Z182" s="920"/>
    </row>
    <row r="183" spans="2:26">
      <c r="B183" s="917"/>
      <c r="C183" s="919"/>
      <c r="D183" s="919"/>
      <c r="E183" s="919"/>
      <c r="F183" s="919"/>
      <c r="G183" s="919"/>
      <c r="H183" s="919"/>
      <c r="I183" s="919"/>
      <c r="J183" s="919"/>
      <c r="K183" s="919"/>
      <c r="L183" s="919"/>
      <c r="M183" s="919"/>
      <c r="N183" s="919"/>
      <c r="O183" s="919"/>
      <c r="P183" s="919"/>
      <c r="Q183" s="919"/>
      <c r="R183" s="919"/>
      <c r="S183" s="919"/>
      <c r="T183" s="919"/>
      <c r="U183" s="919"/>
      <c r="V183" s="919"/>
      <c r="W183" s="919"/>
      <c r="X183" s="919"/>
      <c r="Y183" s="919"/>
      <c r="Z183" s="920"/>
    </row>
    <row r="184" spans="2:26">
      <c r="B184" s="917"/>
      <c r="C184" s="919"/>
      <c r="D184" s="919"/>
      <c r="E184" s="919"/>
      <c r="F184" s="919"/>
      <c r="G184" s="919"/>
      <c r="H184" s="919"/>
      <c r="I184" s="919"/>
      <c r="J184" s="919"/>
      <c r="K184" s="919"/>
      <c r="L184" s="919"/>
      <c r="M184" s="919"/>
      <c r="N184" s="919"/>
      <c r="O184" s="919"/>
      <c r="P184" s="919"/>
      <c r="Q184" s="919"/>
      <c r="R184" s="919"/>
      <c r="S184" s="919"/>
      <c r="T184" s="919"/>
      <c r="U184" s="919"/>
      <c r="V184" s="919"/>
      <c r="W184" s="919"/>
      <c r="X184" s="919"/>
      <c r="Y184" s="919"/>
      <c r="Z184" s="920"/>
    </row>
    <row r="185" spans="2:26">
      <c r="B185" s="917"/>
      <c r="C185" s="919"/>
      <c r="D185" s="919"/>
      <c r="E185" s="919"/>
      <c r="F185" s="919"/>
      <c r="G185" s="919"/>
      <c r="H185" s="919"/>
      <c r="I185" s="919"/>
      <c r="J185" s="919"/>
      <c r="K185" s="919"/>
      <c r="L185" s="919"/>
      <c r="M185" s="919"/>
      <c r="N185" s="919"/>
      <c r="O185" s="919"/>
      <c r="P185" s="919"/>
      <c r="Q185" s="919"/>
      <c r="R185" s="919"/>
      <c r="S185" s="919"/>
      <c r="T185" s="919"/>
      <c r="U185" s="919"/>
      <c r="V185" s="919"/>
      <c r="W185" s="919"/>
      <c r="X185" s="919"/>
      <c r="Y185" s="919"/>
      <c r="Z185" s="920"/>
    </row>
    <row r="186" spans="2:26">
      <c r="B186" s="917"/>
      <c r="C186" s="919"/>
      <c r="D186" s="919"/>
      <c r="E186" s="919"/>
      <c r="F186" s="919"/>
      <c r="G186" s="919"/>
      <c r="H186" s="919"/>
      <c r="I186" s="919"/>
      <c r="J186" s="919"/>
      <c r="K186" s="919"/>
      <c r="L186" s="919"/>
      <c r="M186" s="919"/>
      <c r="N186" s="919"/>
      <c r="O186" s="919"/>
      <c r="P186" s="919"/>
      <c r="Q186" s="919"/>
      <c r="R186" s="919"/>
      <c r="S186" s="919"/>
      <c r="T186" s="919"/>
      <c r="U186" s="919"/>
      <c r="V186" s="919"/>
      <c r="W186" s="919"/>
      <c r="X186" s="919"/>
      <c r="Y186" s="919"/>
      <c r="Z186" s="920"/>
    </row>
    <row r="187" spans="2:26">
      <c r="B187" s="917"/>
      <c r="C187" s="919"/>
      <c r="D187" s="919"/>
      <c r="E187" s="919"/>
      <c r="F187" s="919"/>
      <c r="G187" s="919"/>
      <c r="H187" s="919"/>
      <c r="I187" s="919"/>
      <c r="J187" s="919"/>
      <c r="K187" s="919"/>
      <c r="L187" s="919"/>
      <c r="M187" s="919"/>
      <c r="N187" s="919"/>
      <c r="O187" s="919"/>
      <c r="P187" s="919"/>
      <c r="Q187" s="919"/>
      <c r="R187" s="919"/>
      <c r="S187" s="919"/>
      <c r="T187" s="919"/>
      <c r="U187" s="919"/>
      <c r="V187" s="919"/>
      <c r="W187" s="919"/>
      <c r="X187" s="919"/>
      <c r="Y187" s="919"/>
      <c r="Z187" s="920"/>
    </row>
    <row r="188" spans="2:26">
      <c r="B188" s="917"/>
      <c r="C188" s="919"/>
      <c r="D188" s="919"/>
      <c r="E188" s="919"/>
      <c r="F188" s="919"/>
      <c r="G188" s="919"/>
      <c r="H188" s="919"/>
      <c r="I188" s="919"/>
      <c r="J188" s="919"/>
      <c r="K188" s="919"/>
      <c r="L188" s="919"/>
      <c r="M188" s="919"/>
      <c r="N188" s="919"/>
      <c r="O188" s="919"/>
      <c r="P188" s="919"/>
      <c r="Q188" s="919"/>
      <c r="R188" s="919"/>
      <c r="S188" s="919"/>
      <c r="T188" s="919"/>
      <c r="U188" s="919"/>
      <c r="V188" s="919"/>
      <c r="W188" s="919"/>
      <c r="X188" s="919"/>
      <c r="Y188" s="919"/>
      <c r="Z188" s="920"/>
    </row>
    <row r="189" spans="2:26">
      <c r="B189" s="917"/>
      <c r="C189" s="919"/>
      <c r="D189" s="919"/>
      <c r="E189" s="919"/>
      <c r="F189" s="919"/>
      <c r="G189" s="919"/>
      <c r="H189" s="919"/>
      <c r="I189" s="919"/>
      <c r="J189" s="919"/>
      <c r="K189" s="919"/>
      <c r="L189" s="919"/>
      <c r="M189" s="919"/>
      <c r="N189" s="919"/>
      <c r="O189" s="919"/>
      <c r="P189" s="919"/>
      <c r="Q189" s="919"/>
      <c r="R189" s="919"/>
      <c r="S189" s="919"/>
      <c r="T189" s="919"/>
      <c r="U189" s="919"/>
      <c r="V189" s="919"/>
      <c r="W189" s="919"/>
      <c r="X189" s="919"/>
      <c r="Y189" s="919"/>
      <c r="Z189" s="920"/>
    </row>
    <row r="190" spans="2:26">
      <c r="B190" s="917"/>
      <c r="C190" s="919"/>
      <c r="D190" s="919"/>
      <c r="E190" s="919"/>
      <c r="F190" s="919"/>
      <c r="G190" s="919"/>
      <c r="H190" s="919"/>
      <c r="I190" s="919"/>
      <c r="J190" s="919"/>
      <c r="K190" s="919"/>
      <c r="L190" s="919"/>
      <c r="M190" s="919"/>
      <c r="N190" s="919"/>
      <c r="O190" s="919"/>
      <c r="P190" s="919"/>
      <c r="Q190" s="919"/>
      <c r="R190" s="919"/>
      <c r="S190" s="919"/>
      <c r="T190" s="919"/>
      <c r="U190" s="919"/>
      <c r="V190" s="919"/>
      <c r="W190" s="919"/>
      <c r="X190" s="919"/>
      <c r="Y190" s="919"/>
      <c r="Z190" s="920"/>
    </row>
    <row r="191" spans="2:26">
      <c r="B191" s="917"/>
      <c r="C191" s="919"/>
      <c r="D191" s="919"/>
      <c r="E191" s="919"/>
      <c r="F191" s="919"/>
      <c r="G191" s="919"/>
      <c r="H191" s="919"/>
      <c r="I191" s="919"/>
      <c r="J191" s="919"/>
      <c r="K191" s="919"/>
      <c r="L191" s="919"/>
      <c r="M191" s="919"/>
      <c r="N191" s="919"/>
      <c r="O191" s="919"/>
      <c r="P191" s="919"/>
      <c r="Q191" s="919"/>
      <c r="R191" s="919"/>
      <c r="S191" s="919"/>
      <c r="T191" s="919"/>
      <c r="U191" s="919"/>
      <c r="V191" s="919"/>
      <c r="W191" s="919"/>
      <c r="X191" s="919"/>
      <c r="Y191" s="919"/>
      <c r="Z191" s="920"/>
    </row>
    <row r="192" spans="2:26">
      <c r="B192" s="917"/>
      <c r="C192" s="919"/>
      <c r="D192" s="919"/>
      <c r="E192" s="919"/>
      <c r="F192" s="919"/>
      <c r="G192" s="919"/>
      <c r="H192" s="919"/>
      <c r="I192" s="919"/>
      <c r="J192" s="919"/>
      <c r="K192" s="919"/>
      <c r="L192" s="919"/>
      <c r="M192" s="919"/>
      <c r="N192" s="919"/>
      <c r="O192" s="919"/>
      <c r="P192" s="919"/>
      <c r="Q192" s="919"/>
      <c r="R192" s="919"/>
      <c r="S192" s="919"/>
      <c r="T192" s="919"/>
      <c r="U192" s="919"/>
      <c r="V192" s="919"/>
      <c r="W192" s="919"/>
      <c r="X192" s="919"/>
      <c r="Y192" s="919"/>
      <c r="Z192" s="920"/>
    </row>
    <row r="193" spans="2:26">
      <c r="B193" s="921"/>
      <c r="C193" s="922"/>
      <c r="D193" s="922"/>
      <c r="E193" s="922"/>
      <c r="F193" s="922"/>
      <c r="G193" s="922"/>
      <c r="H193" s="922"/>
      <c r="I193" s="922"/>
      <c r="J193" s="922"/>
      <c r="K193" s="922"/>
      <c r="L193" s="922"/>
      <c r="M193" s="922"/>
      <c r="N193" s="922"/>
      <c r="O193" s="922"/>
      <c r="P193" s="922"/>
      <c r="Q193" s="922"/>
      <c r="R193" s="922"/>
      <c r="S193" s="922"/>
      <c r="T193" s="922"/>
      <c r="U193" s="922"/>
      <c r="V193" s="922"/>
      <c r="W193" s="922"/>
      <c r="X193" s="922"/>
      <c r="Y193" s="922"/>
      <c r="Z193" s="923"/>
    </row>
  </sheetData>
  <sheetProtection algorithmName="SHA-512" hashValue="KFTlaP3Bp8dI1HQGKlDTOxyvmD4HDPtYHvRM+Gm6V3XiHHufq/REitr4JrV/4J7GINYZM058Enz104xiET9/uw==" saltValue="7rY+xH1HCZIzSLnUGpyJnw==" spinCount="100000" sheet="1" scenarios="1"/>
  <mergeCells count="11">
    <mergeCell ref="C2:E2"/>
    <mergeCell ref="F2:G2"/>
    <mergeCell ref="N5:N12"/>
    <mergeCell ref="L6:L11"/>
    <mergeCell ref="J13:M13"/>
    <mergeCell ref="U15:W15"/>
    <mergeCell ref="X15:Z15"/>
    <mergeCell ref="L16:N16"/>
    <mergeCell ref="L17:N17"/>
    <mergeCell ref="L18:N18"/>
    <mergeCell ref="L15:N15"/>
  </mergeCells>
  <conditionalFormatting sqref="H30:H36 H38:H39">
    <cfRule type="cellIs" dxfId="326" priority="2" stopIfTrue="1" operator="greaterThanOrEqual">
      <formula>100</formula>
    </cfRule>
    <cfRule type="cellIs" dxfId="325" priority="3" stopIfTrue="1" operator="lessThan">
      <formula>100</formula>
    </cfRule>
  </conditionalFormatting>
  <conditionalFormatting sqref="H37">
    <cfRule type="cellIs" dxfId="324" priority="4" stopIfTrue="1" operator="greaterThanOrEqual">
      <formula>100.01</formula>
    </cfRule>
    <cfRule type="cellIs" dxfId="323" priority="5" stopIfTrue="1" operator="lessThan">
      <formula>100.01</formula>
    </cfRule>
  </conditionalFormatting>
  <conditionalFormatting sqref="E19">
    <cfRule type="cellIs" dxfId="322" priority="1" stopIfTrue="1" operator="lessThan">
      <formula>1.2</formula>
    </cfRule>
  </conditionalFormatting>
  <dataValidations disablePrompts="1" count="6">
    <dataValidation type="list" allowBlank="1" showInputMessage="1" showErrorMessage="1" promptTitle="Select Material" sqref="E6" xr:uid="{5CD9A749-1832-4B5A-AE41-3CA0D8954B1B}">
      <formula1>Tube_Type</formula1>
    </dataValidation>
    <dataValidation allowBlank="1" showInputMessage="1" showErrorMessage="1" promptTitle="Select Material" sqref="F6 C6 G13 G14 G16 G15 G17" xr:uid="{69B14FCE-8CF6-48D8-B72C-0B9DEE3D8120}"/>
    <dataValidation type="list" allowBlank="1" showInputMessage="1" showErrorMessage="1" sqref="F2:G2" xr:uid="{B935DFC7-A5CD-4623-827B-CD4A69A9E191}">
      <formula1>ConstructionType</formula1>
    </dataValidation>
    <dataValidation type="list" allowBlank="1" showInputMessage="1" showErrorMessage="1" promptTitle="Select Material" sqref="C5:D5 D6" xr:uid="{94378565-2C7E-4203-9D82-9FA0AAD6A919}">
      <formula1>Materials</formula1>
    </dataValidation>
    <dataValidation type="list" allowBlank="1" showInputMessage="1" showErrorMessage="1" sqref="E5" xr:uid="{F8839635-BB37-4FBC-A07D-06DE96095641}">
      <formula1>Metallic_Mats</formula1>
    </dataValidation>
    <dataValidation type="list" allowBlank="1" showInputMessage="1" showErrorMessage="1" sqref="F5" xr:uid="{11BD3DF3-A24A-48E0-8521-601303CD9879}">
      <formula1>Materials</formula1>
    </dataValidation>
  </dataValidations>
  <hyperlinks>
    <hyperlink ref="P39" location="'Cover Sheet'!A1" display="BACK to COVER SHEET" xr:uid="{B9707582-0794-4E2F-A773-88C6EBD99B91}"/>
    <hyperlink ref="P39:S39" location="'Cover Sheet'!A1" display="BACK to COVER SHEET" xr:uid="{9EB977E3-88FB-466A-BEBB-04B153C1DE12}"/>
  </hyperlinks>
  <pageMargins left="0.75" right="0.75" top="1" bottom="1" header="0.5" footer="0.5"/>
  <pageSetup paperSize="9" scale="57" fitToWidth="2" fitToHeight="2" orientation="portrait" horizontalDpi="4294967294" r:id="rId1"/>
  <headerFooter alignWithMargins="0"/>
  <colBreaks count="1" manualBreakCount="1">
    <brk id="9" max="189"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B1:O184"/>
  <sheetViews>
    <sheetView showGridLines="0" view="pageBreakPreview" zoomScaleNormal="100" zoomScaleSheetLayoutView="100" workbookViewId="0">
      <selection activeCell="B1" sqref="B1"/>
    </sheetView>
  </sheetViews>
  <sheetFormatPr defaultColWidth="11.42578125" defaultRowHeight="12.75"/>
  <cols>
    <col min="1" max="1" width="3.42578125" style="53" customWidth="1"/>
    <col min="2" max="2" width="45.7109375" style="53" customWidth="1"/>
    <col min="3" max="3" width="11.42578125" style="53" customWidth="1"/>
    <col min="4" max="4" width="15.42578125" style="53" bestFit="1" customWidth="1"/>
    <col min="5" max="5" width="6.140625" style="53" customWidth="1"/>
    <col min="6" max="6" width="8.7109375" style="53" customWidth="1"/>
    <col min="7" max="7" width="10" style="53" bestFit="1" customWidth="1"/>
    <col min="8" max="15" width="11.42578125" style="53" customWidth="1"/>
    <col min="16" max="16" width="3.42578125" style="53" customWidth="1"/>
    <col min="17" max="16384" width="11.42578125" style="53"/>
  </cols>
  <sheetData>
    <row r="1" spans="2:15" ht="15.75">
      <c r="B1" s="52" t="s">
        <v>73</v>
      </c>
    </row>
    <row r="3" spans="2:15">
      <c r="B3" s="54" t="s">
        <v>28</v>
      </c>
      <c r="C3" s="54" t="s">
        <v>11</v>
      </c>
      <c r="D3" s="54" t="s">
        <v>202</v>
      </c>
      <c r="F3" s="669"/>
      <c r="G3" s="535"/>
      <c r="H3" s="535"/>
      <c r="I3" s="536"/>
    </row>
    <row r="4" spans="2:15">
      <c r="B4" s="55" t="s">
        <v>40</v>
      </c>
      <c r="C4" s="41" t="s">
        <v>17</v>
      </c>
      <c r="D4" s="3" t="s">
        <v>17</v>
      </c>
      <c r="F4" s="537"/>
      <c r="G4" s="536"/>
      <c r="H4" s="538"/>
      <c r="I4" s="536"/>
    </row>
    <row r="5" spans="2:15">
      <c r="B5" s="56" t="s">
        <v>29</v>
      </c>
      <c r="C5" s="43" t="str">
        <f>HLOOKUP(C4,MaterialData!$C$3:$O$4,2,FALSE)</f>
        <v>Steel</v>
      </c>
      <c r="D5" s="43" t="str">
        <f>IF(D4="Alternative AIP","N/A",HLOOKUP(D4,MaterialData!$C$3:$O$4,2,FALSE))</f>
        <v>Steel</v>
      </c>
      <c r="F5" s="537"/>
      <c r="G5" s="536"/>
      <c r="H5" s="538"/>
      <c r="I5" s="536"/>
    </row>
    <row r="6" spans="2:15">
      <c r="B6" s="55" t="s">
        <v>30</v>
      </c>
      <c r="C6" s="43">
        <f>INDEX(Innertable,MATCH($B6,MaterialData!$B$6:$B$11,0),MATCH(C$5,MaterialData!$C$4:$O$4,0))</f>
        <v>200000000000</v>
      </c>
      <c r="D6" s="107">
        <f>IF(D4="Alternative AIP","N/A",INDEX(Innertable,MATCH($B6,MaterialData!$B$6:$B$11,0),MATCH(D$5,MaterialData!$C$4:$O$4,0)))</f>
        <v>200000000000</v>
      </c>
      <c r="F6" s="536"/>
      <c r="G6" s="536"/>
      <c r="H6" s="536"/>
      <c r="I6"/>
      <c r="J6"/>
      <c r="K6"/>
      <c r="L6"/>
      <c r="M6"/>
      <c r="N6"/>
      <c r="O6"/>
    </row>
    <row r="7" spans="2:15">
      <c r="B7" s="56" t="s">
        <v>20</v>
      </c>
      <c r="C7" s="43">
        <f>INDEX(Innertable,MATCH($B7,MaterialData!$B$6:$B$11,0),MATCH(C$5,MaterialData!$C$4:$O$4,0))</f>
        <v>305000000</v>
      </c>
      <c r="D7" s="107">
        <f>IF(D4="Alternative AIP","N/A",INDEX(Innertable,MATCH($B7,MaterialData!$B$6:$B$11,0),MATCH(D$5,MaterialData!$C$4:$O$4,0)))</f>
        <v>305000000</v>
      </c>
      <c r="F7" s="537"/>
      <c r="G7" s="539"/>
      <c r="H7" s="537"/>
      <c r="I7"/>
      <c r="J7"/>
      <c r="K7"/>
      <c r="L7"/>
      <c r="M7"/>
      <c r="N7"/>
      <c r="O7"/>
    </row>
    <row r="8" spans="2:15">
      <c r="B8" s="56" t="s">
        <v>21</v>
      </c>
      <c r="C8" s="43">
        <f>INDEX(Innertable,MATCH($B8,MaterialData!$B$6:$B$11,0),MATCH(C$5,MaterialData!$C$4:$O$4,0))</f>
        <v>365000000</v>
      </c>
      <c r="D8" s="107">
        <f>IF(D4="Alternative AIP","N/A",INDEX(Innertable,MATCH($B8,MaterialData!$B$6:$B$11,0),MATCH(D$5,MaterialData!$C$4:$O$4,0)))</f>
        <v>365000000</v>
      </c>
      <c r="F8" s="537"/>
      <c r="G8" s="539"/>
      <c r="H8" s="537"/>
      <c r="I8"/>
      <c r="J8"/>
      <c r="K8"/>
      <c r="L8"/>
      <c r="M8"/>
      <c r="N8"/>
      <c r="O8"/>
    </row>
    <row r="9" spans="2:15">
      <c r="B9" s="56" t="s">
        <v>19</v>
      </c>
      <c r="C9" s="43">
        <f>INDEX(Innertable,MATCH($B9,MaterialData!$B$6:$B$11,0),MATCH(C$5,MaterialData!$C$4:$O$4,0))</f>
        <v>180000000</v>
      </c>
      <c r="D9" s="107">
        <f>IF(D4="Alternative AIP","N/A",INDEX(Innertable,MATCH($B9,MaterialData!$B$6:$B$11,0),MATCH(D$5,MaterialData!$C$4:$O$4,0)))</f>
        <v>180000000</v>
      </c>
      <c r="F9" s="537"/>
      <c r="G9" s="536"/>
      <c r="H9" s="537"/>
      <c r="I9" s="539"/>
    </row>
    <row r="10" spans="2:15">
      <c r="B10" s="56" t="s">
        <v>18</v>
      </c>
      <c r="C10" s="43">
        <f>INDEX(Innertable,MATCH($B10,MaterialData!$B$6:$B$11,0),MATCH(C$5,MaterialData!$C$4:$O$4,0))</f>
        <v>300000000</v>
      </c>
      <c r="D10" s="107">
        <f>IF(D4="Alternative AIP","N/A",INDEX(Innertable,MATCH($B10,MaterialData!$B$6:$B$11,0),MATCH(D$5,MaterialData!$C$4:$O$4,0)))</f>
        <v>300000000</v>
      </c>
      <c r="F10" s="537"/>
      <c r="G10" s="536"/>
      <c r="H10" s="537"/>
      <c r="I10" s="539"/>
    </row>
    <row r="11" spans="2:15">
      <c r="B11" s="91" t="s">
        <v>203</v>
      </c>
      <c r="C11" s="43">
        <f>INDEX(Innertable,MATCH($B11,MaterialData!$B$6:$B$11,0),MATCH(C$5,MaterialData!$C$4:$O$4,0))</f>
        <v>219000000</v>
      </c>
      <c r="D11" s="107">
        <f>IF(D4="Alternative AIP","N/A",INDEX(Innertable,MATCH($B11,MaterialData!$B$6:$B$11,0),MATCH(D$5,MaterialData!$C$4:$O$4,0)))</f>
        <v>219000000</v>
      </c>
      <c r="F11" s="537"/>
      <c r="G11" s="540"/>
      <c r="H11" s="537"/>
      <c r="I11" s="541"/>
    </row>
    <row r="12" spans="2:15">
      <c r="B12" s="97"/>
      <c r="C12" s="97"/>
      <c r="D12" s="97"/>
      <c r="F12" s="536"/>
      <c r="G12" s="536"/>
      <c r="H12" s="536"/>
      <c r="I12" s="536"/>
    </row>
    <row r="13" spans="2:15">
      <c r="B13" s="644"/>
      <c r="C13" s="645" t="s">
        <v>761</v>
      </c>
      <c r="D13" s="688" t="s">
        <v>665</v>
      </c>
      <c r="F13" s="961" t="str">
        <f>IF(OR($D$13="NO",$D$4="Alternative AIP"),"Test per T3.19 required","Per T3.17.8 possibilty to avoid testing (T3.19), pending bulkhead measurements")</f>
        <v>Per T3.17.8 possibilty to avoid testing (T3.19), pending bulkhead measurements</v>
      </c>
      <c r="G13" s="689"/>
      <c r="H13" s="689"/>
      <c r="I13" s="689"/>
    </row>
    <row r="14" spans="2:15">
      <c r="B14" s="97"/>
      <c r="C14" s="97"/>
      <c r="D14" s="97"/>
      <c r="F14" s="536"/>
      <c r="G14" s="536"/>
      <c r="H14" s="536"/>
      <c r="I14" s="536"/>
    </row>
    <row r="15" spans="2:15">
      <c r="B15" s="91" t="s">
        <v>34</v>
      </c>
      <c r="C15" s="106">
        <v>1.5</v>
      </c>
      <c r="D15" s="256">
        <f>IF(D4="steel",1.5,IF(D4="aluminium 1",4,IF(D4="Alternative AIP","N/A")))</f>
        <v>1.5</v>
      </c>
      <c r="F15" s="542"/>
      <c r="H15" s="535"/>
      <c r="I15" s="536"/>
    </row>
    <row r="16" spans="2:15" ht="12.75" customHeight="1">
      <c r="B16" s="235" t="s">
        <v>324</v>
      </c>
      <c r="C16" s="41">
        <v>350</v>
      </c>
      <c r="D16" s="41">
        <f>IF('T3.13 T3.5 Ft Bulkhead'!$F$2="Tubing only",'T3.13 T3.5 Ft Bulkhead'!E16,IF('T3.13 T3.5 Ft Bulkhead'!$F$2="Composite only",'T3.13 T3.5 Ft Bulkhead'!L16,'T3.13 T3.5 Ft Bulkhead'!L16))</f>
        <v>350</v>
      </c>
      <c r="F16" s="1134" t="str">
        <f>IF(AND($D$13="YES",OR($D$16&gt;350,$D$17&gt;400)),"T3.17.8 requires diagonal or X-bracing for space frames or equivalent stiff structure for monocoque bulkheads",IF(AND($D$13="YES",$D$16&lt;=350,$D$17&lt;=400,OR($D$4="Steel",$D$4="Aluminium 1")),"Testing per T3.19 can be avoided",""))</f>
        <v>Testing per T3.19 can be avoided</v>
      </c>
      <c r="G16" s="1134"/>
      <c r="H16" s="1134"/>
      <c r="I16" s="1134"/>
      <c r="J16" s="1134"/>
      <c r="K16" s="1134"/>
    </row>
    <row r="17" spans="2:15">
      <c r="B17" s="235" t="s">
        <v>323</v>
      </c>
      <c r="C17" s="41">
        <v>400</v>
      </c>
      <c r="D17" s="41">
        <f>IF('T3.13 T3.5 Ft Bulkhead'!$F$2="Tubing only",'T3.13 T3.5 Ft Bulkhead'!E15,IF('T3.13 T3.5 Ft Bulkhead'!$F$2="Composite only",'T3.13 T3.5 Ft Bulkhead'!L15,'T3.13 T3.5 Ft Bulkhead'!L15))</f>
        <v>400</v>
      </c>
      <c r="F17" s="1134"/>
      <c r="G17" s="1134"/>
      <c r="H17" s="1134"/>
      <c r="I17" s="1134"/>
      <c r="J17" s="1134"/>
      <c r="K17" s="1134"/>
    </row>
    <row r="18" spans="2:15">
      <c r="B18" s="644"/>
      <c r="C18" s="687"/>
      <c r="D18" s="534"/>
      <c r="F18" s="97"/>
      <c r="G18" s="97"/>
      <c r="H18" s="536"/>
      <c r="I18"/>
      <c r="J18"/>
      <c r="K18"/>
    </row>
    <row r="19" spans="2:15">
      <c r="B19" s="97"/>
      <c r="C19" s="254" t="s">
        <v>322</v>
      </c>
      <c r="D19" s="255" t="str">
        <f>IF(OR(AND($D$4="steel",$D$15&gt;=1.5,$D$13="YES"),AND($D$4="aluminium 1",$D$15&gt;=4,$D$13="YES")),"YES","NO")</f>
        <v>YES</v>
      </c>
      <c r="F19" s="537"/>
      <c r="G19" s="539"/>
      <c r="H19" s="537"/>
      <c r="I19" s="539"/>
    </row>
    <row r="20" spans="2:15">
      <c r="B20" s="97"/>
      <c r="C20" s="97"/>
      <c r="D20" s="97"/>
      <c r="F20" s="537"/>
      <c r="G20" s="536"/>
      <c r="H20" s="537"/>
      <c r="I20" s="539"/>
    </row>
    <row r="21" spans="2:15">
      <c r="B21" s="119" t="s">
        <v>652</v>
      </c>
      <c r="F21" s="537"/>
      <c r="G21" s="540"/>
      <c r="H21" s="537"/>
      <c r="I21" s="541"/>
    </row>
    <row r="22" spans="2:15">
      <c r="B22" s="259" t="s">
        <v>325</v>
      </c>
      <c r="C22" s="55" t="s">
        <v>159</v>
      </c>
      <c r="D22" s="22">
        <v>250</v>
      </c>
      <c r="E22" s="53" t="str">
        <f>IF(D22&gt;D16,"INVALID ENTRY, AIP IS TOO HIGH","")</f>
        <v/>
      </c>
      <c r="F22" s="543"/>
      <c r="G22" s="536"/>
      <c r="I22" s="536"/>
    </row>
    <row r="23" spans="2:15">
      <c r="B23" s="55" t="s">
        <v>326</v>
      </c>
      <c r="C23" s="55" t="s">
        <v>159</v>
      </c>
      <c r="D23" s="22">
        <v>250</v>
      </c>
      <c r="E23" s="53" t="str">
        <f>IF(D23&gt;D17,"INVALID ENTRY, AIP IS TOO WIDE","")</f>
        <v/>
      </c>
      <c r="G23" s="264"/>
      <c r="I23" s="264"/>
      <c r="L23" s="264" t="s">
        <v>485</v>
      </c>
    </row>
    <row r="24" spans="2:15">
      <c r="B24" s="533"/>
      <c r="C24" s="533"/>
      <c r="D24" s="716"/>
    </row>
    <row r="25" spans="2:15">
      <c r="B25" s="119" t="s">
        <v>278</v>
      </c>
      <c r="D25" s="97"/>
      <c r="E25" s="57"/>
    </row>
    <row r="26" spans="2:15">
      <c r="B26" s="24"/>
      <c r="C26" s="25"/>
      <c r="D26" s="25"/>
      <c r="E26" s="25"/>
      <c r="F26" s="25"/>
      <c r="G26" s="25"/>
      <c r="H26" s="25"/>
      <c r="I26" s="25"/>
      <c r="J26" s="25"/>
      <c r="K26" s="25"/>
      <c r="L26" s="25"/>
      <c r="M26" s="25"/>
      <c r="N26" s="25"/>
      <c r="O26" s="26"/>
    </row>
    <row r="27" spans="2:15">
      <c r="B27" s="442" t="s">
        <v>722</v>
      </c>
      <c r="C27" s="239"/>
      <c r="D27" s="31"/>
      <c r="E27" s="31"/>
      <c r="F27" s="31"/>
      <c r="G27" s="31"/>
      <c r="H27" s="31"/>
      <c r="I27" s="31"/>
      <c r="J27" s="31"/>
      <c r="K27" s="31"/>
      <c r="L27" s="31"/>
      <c r="M27" s="31"/>
      <c r="N27" s="31"/>
      <c r="O27" s="32"/>
    </row>
    <row r="28" spans="2:15">
      <c r="B28" s="30"/>
      <c r="C28" s="31"/>
      <c r="D28" s="31"/>
      <c r="E28" s="31"/>
      <c r="F28" s="31"/>
      <c r="G28" s="31"/>
      <c r="H28" s="31"/>
      <c r="I28" s="31"/>
      <c r="J28" s="31"/>
      <c r="K28" s="31"/>
      <c r="L28" s="31"/>
      <c r="M28" s="31"/>
      <c r="N28" s="31"/>
      <c r="O28" s="32"/>
    </row>
    <row r="29" spans="2:15">
      <c r="B29" s="30"/>
      <c r="C29" s="31"/>
      <c r="D29" s="31"/>
      <c r="E29" s="31"/>
      <c r="F29" s="31"/>
      <c r="G29" s="31"/>
      <c r="H29" s="31"/>
      <c r="I29" s="31"/>
      <c r="J29" s="31"/>
      <c r="K29" s="31"/>
      <c r="L29" s="31"/>
      <c r="M29" s="31"/>
      <c r="N29" s="31"/>
      <c r="O29" s="32"/>
    </row>
    <row r="30" spans="2:15">
      <c r="B30" s="30"/>
      <c r="C30" s="31"/>
      <c r="D30" s="31"/>
      <c r="E30" s="31"/>
      <c r="F30" s="31"/>
      <c r="G30" s="31"/>
      <c r="H30" s="31"/>
      <c r="I30" s="31"/>
      <c r="J30" s="31"/>
      <c r="K30" s="31"/>
      <c r="L30" s="31"/>
      <c r="M30" s="31"/>
      <c r="N30" s="31"/>
      <c r="O30" s="32"/>
    </row>
    <row r="31" spans="2:15">
      <c r="B31" s="30"/>
      <c r="C31" s="31"/>
      <c r="D31" s="31"/>
      <c r="E31" s="31"/>
      <c r="F31" s="31"/>
      <c r="G31" s="31"/>
      <c r="H31" s="31"/>
      <c r="I31" s="31"/>
      <c r="J31" s="31"/>
      <c r="K31" s="31"/>
      <c r="L31" s="31"/>
      <c r="M31" s="31"/>
      <c r="N31" s="31"/>
      <c r="O31" s="32"/>
    </row>
    <row r="32" spans="2:15">
      <c r="B32" s="30"/>
      <c r="C32" s="31"/>
      <c r="D32" s="31"/>
      <c r="E32" s="31"/>
      <c r="F32" s="31"/>
      <c r="G32" s="31"/>
      <c r="H32" s="31"/>
      <c r="I32" s="31"/>
      <c r="J32" s="31"/>
      <c r="K32" s="31"/>
      <c r="L32" s="31"/>
      <c r="M32" s="31"/>
      <c r="N32" s="31"/>
      <c r="O32" s="32"/>
    </row>
    <row r="33" spans="2:15">
      <c r="B33" s="30"/>
      <c r="C33" s="31"/>
      <c r="D33" s="31"/>
      <c r="E33" s="31"/>
      <c r="F33" s="31"/>
      <c r="G33" s="31"/>
      <c r="H33" s="31"/>
      <c r="I33" s="31"/>
      <c r="J33" s="31"/>
      <c r="K33" s="31"/>
      <c r="L33" s="31"/>
      <c r="M33" s="31"/>
      <c r="N33" s="31"/>
      <c r="O33" s="32"/>
    </row>
    <row r="34" spans="2:15">
      <c r="B34" s="30"/>
      <c r="C34" s="31"/>
      <c r="D34" s="31"/>
      <c r="E34" s="31"/>
      <c r="F34" s="31"/>
      <c r="G34" s="31"/>
      <c r="H34" s="31"/>
      <c r="I34" s="31"/>
      <c r="J34" s="31"/>
      <c r="K34" s="31"/>
      <c r="L34" s="31"/>
      <c r="M34" s="31"/>
      <c r="N34" s="31"/>
      <c r="O34" s="32"/>
    </row>
    <row r="35" spans="2:15">
      <c r="B35" s="30"/>
      <c r="C35" s="31"/>
      <c r="D35" s="31"/>
      <c r="E35" s="31"/>
      <c r="F35" s="31"/>
      <c r="G35" s="31"/>
      <c r="H35" s="31"/>
      <c r="I35" s="31"/>
      <c r="J35" s="31"/>
      <c r="K35" s="31"/>
      <c r="L35" s="31"/>
      <c r="M35" s="31"/>
      <c r="N35" s="31"/>
      <c r="O35" s="32"/>
    </row>
    <row r="36" spans="2:15">
      <c r="B36" s="30"/>
      <c r="C36" s="31"/>
      <c r="D36" s="31"/>
      <c r="E36" s="31"/>
      <c r="F36" s="31"/>
      <c r="G36" s="31"/>
      <c r="H36" s="31"/>
      <c r="I36" s="31"/>
      <c r="J36" s="31"/>
      <c r="K36" s="31"/>
      <c r="L36" s="31"/>
      <c r="M36" s="31"/>
      <c r="N36" s="31"/>
      <c r="O36" s="32"/>
    </row>
    <row r="37" spans="2:15">
      <c r="B37" s="30"/>
      <c r="C37" s="31"/>
      <c r="D37" s="31"/>
      <c r="E37" s="31"/>
      <c r="F37" s="31"/>
      <c r="G37" s="31"/>
      <c r="H37" s="31"/>
      <c r="I37" s="31"/>
      <c r="J37" s="31"/>
      <c r="K37" s="31"/>
      <c r="L37" s="31"/>
      <c r="M37" s="31"/>
      <c r="N37" s="31"/>
      <c r="O37" s="32"/>
    </row>
    <row r="38" spans="2:15">
      <c r="B38" s="30"/>
      <c r="C38" s="31"/>
      <c r="D38" s="31"/>
      <c r="E38" s="31"/>
      <c r="F38" s="31"/>
      <c r="G38" s="31"/>
      <c r="H38" s="31"/>
      <c r="I38" s="31"/>
      <c r="J38" s="31"/>
      <c r="K38" s="31"/>
      <c r="L38" s="31"/>
      <c r="M38" s="31"/>
      <c r="N38" s="31"/>
      <c r="O38" s="32"/>
    </row>
    <row r="39" spans="2:15">
      <c r="B39" s="30"/>
      <c r="C39" s="31"/>
      <c r="D39" s="31"/>
      <c r="E39" s="31"/>
      <c r="F39" s="31"/>
      <c r="G39" s="31"/>
      <c r="H39" s="31"/>
      <c r="I39" s="31"/>
      <c r="J39" s="31"/>
      <c r="K39" s="31"/>
      <c r="L39" s="31"/>
      <c r="M39" s="31"/>
      <c r="N39" s="31"/>
      <c r="O39" s="32"/>
    </row>
    <row r="40" spans="2:15">
      <c r="B40" s="30"/>
      <c r="C40" s="31"/>
      <c r="D40" s="31"/>
      <c r="E40" s="31"/>
      <c r="F40" s="31"/>
      <c r="G40" s="31"/>
      <c r="H40" s="31"/>
      <c r="I40" s="31"/>
      <c r="J40" s="31"/>
      <c r="K40" s="31"/>
      <c r="L40" s="31"/>
      <c r="M40" s="31"/>
      <c r="N40" s="31"/>
      <c r="O40" s="32"/>
    </row>
    <row r="41" spans="2:15">
      <c r="B41" s="30"/>
      <c r="C41" s="31"/>
      <c r="D41" s="31"/>
      <c r="E41" s="31"/>
      <c r="F41" s="31"/>
      <c r="G41" s="31"/>
      <c r="H41" s="31"/>
      <c r="I41" s="31"/>
      <c r="J41" s="31"/>
      <c r="K41" s="31"/>
      <c r="L41" s="31"/>
      <c r="M41" s="31"/>
      <c r="N41" s="31"/>
      <c r="O41" s="32"/>
    </row>
    <row r="42" spans="2:15">
      <c r="B42" s="30"/>
      <c r="C42" s="31"/>
      <c r="D42" s="31"/>
      <c r="E42" s="31"/>
      <c r="F42" s="31"/>
      <c r="G42" s="31"/>
      <c r="H42" s="31"/>
      <c r="I42" s="31"/>
      <c r="J42" s="31"/>
      <c r="K42" s="31"/>
      <c r="L42" s="31"/>
      <c r="M42" s="31"/>
      <c r="N42" s="31"/>
      <c r="O42" s="32"/>
    </row>
    <row r="43" spans="2:15">
      <c r="B43" s="30"/>
      <c r="C43" s="31"/>
      <c r="D43" s="31"/>
      <c r="E43" s="31"/>
      <c r="F43" s="31"/>
      <c r="G43" s="31"/>
      <c r="H43" s="31"/>
      <c r="I43" s="31"/>
      <c r="J43" s="31"/>
      <c r="K43" s="31"/>
      <c r="L43" s="31"/>
      <c r="M43" s="31"/>
      <c r="N43" s="31"/>
      <c r="O43" s="32"/>
    </row>
    <row r="44" spans="2:15">
      <c r="B44" s="30"/>
      <c r="C44" s="31"/>
      <c r="D44" s="31"/>
      <c r="E44" s="31"/>
      <c r="F44" s="31"/>
      <c r="G44" s="31"/>
      <c r="H44" s="31"/>
      <c r="I44" s="31"/>
      <c r="J44" s="31"/>
      <c r="K44" s="31"/>
      <c r="L44" s="31"/>
      <c r="M44" s="31"/>
      <c r="N44" s="31"/>
      <c r="O44" s="32"/>
    </row>
    <row r="45" spans="2:15">
      <c r="B45" s="30"/>
      <c r="C45" s="31"/>
      <c r="D45" s="31"/>
      <c r="E45" s="31"/>
      <c r="F45" s="31"/>
      <c r="G45" s="31"/>
      <c r="H45" s="31"/>
      <c r="I45" s="31"/>
      <c r="J45" s="31"/>
      <c r="K45" s="31"/>
      <c r="L45" s="31"/>
      <c r="M45" s="31"/>
      <c r="N45" s="31"/>
      <c r="O45" s="32"/>
    </row>
    <row r="46" spans="2:15">
      <c r="B46" s="30"/>
      <c r="C46" s="31"/>
      <c r="D46" s="31"/>
      <c r="E46" s="31"/>
      <c r="F46" s="31"/>
      <c r="G46" s="31"/>
      <c r="H46" s="31"/>
      <c r="I46" s="31"/>
      <c r="J46" s="31"/>
      <c r="K46" s="31"/>
      <c r="L46" s="31"/>
      <c r="M46" s="31"/>
      <c r="N46" s="31"/>
      <c r="O46" s="32"/>
    </row>
    <row r="47" spans="2:15">
      <c r="B47" s="30"/>
      <c r="C47" s="31"/>
      <c r="D47" s="31"/>
      <c r="E47" s="31"/>
      <c r="F47" s="31"/>
      <c r="G47" s="31"/>
      <c r="H47" s="31"/>
      <c r="I47" s="31"/>
      <c r="J47" s="31"/>
      <c r="K47" s="31"/>
      <c r="L47" s="31"/>
      <c r="M47" s="31"/>
      <c r="N47" s="31"/>
      <c r="O47" s="32"/>
    </row>
    <row r="48" spans="2:15">
      <c r="B48" s="30"/>
      <c r="C48" s="31"/>
      <c r="D48" s="31"/>
      <c r="E48" s="31"/>
      <c r="F48" s="31"/>
      <c r="G48" s="31"/>
      <c r="H48" s="31"/>
      <c r="I48" s="31"/>
      <c r="J48" s="31"/>
      <c r="K48" s="31"/>
      <c r="L48" s="31"/>
      <c r="M48" s="31"/>
      <c r="N48" s="31"/>
      <c r="O48" s="32"/>
    </row>
    <row r="49" spans="2:15">
      <c r="B49" s="30"/>
      <c r="C49" s="31"/>
      <c r="D49" s="31"/>
      <c r="E49" s="31"/>
      <c r="F49" s="31"/>
      <c r="G49" s="31"/>
      <c r="H49" s="31"/>
      <c r="I49" s="31"/>
      <c r="J49" s="31"/>
      <c r="K49" s="31"/>
      <c r="L49" s="31"/>
      <c r="M49" s="31"/>
      <c r="N49" s="31"/>
      <c r="O49" s="32"/>
    </row>
    <row r="50" spans="2:15">
      <c r="B50" s="30"/>
      <c r="C50" s="31"/>
      <c r="D50" s="31"/>
      <c r="E50" s="31"/>
      <c r="F50" s="31"/>
      <c r="G50" s="31"/>
      <c r="H50" s="31"/>
      <c r="I50" s="31"/>
      <c r="J50" s="31"/>
      <c r="K50" s="31"/>
      <c r="L50" s="31"/>
      <c r="M50" s="31"/>
      <c r="N50" s="31"/>
      <c r="O50" s="32"/>
    </row>
    <row r="51" spans="2:15">
      <c r="B51" s="30"/>
      <c r="C51" s="31"/>
      <c r="D51" s="31"/>
      <c r="E51" s="31"/>
      <c r="F51" s="31"/>
      <c r="G51" s="31"/>
      <c r="H51" s="31"/>
      <c r="I51" s="31"/>
      <c r="J51" s="31"/>
      <c r="K51" s="31"/>
      <c r="L51" s="31"/>
      <c r="M51" s="31"/>
      <c r="N51" s="31"/>
      <c r="O51" s="32"/>
    </row>
    <row r="52" spans="2:15">
      <c r="B52" s="30"/>
      <c r="C52" s="31"/>
      <c r="D52" s="31"/>
      <c r="E52" s="31"/>
      <c r="F52" s="31"/>
      <c r="G52" s="31"/>
      <c r="H52" s="31"/>
      <c r="I52" s="31"/>
      <c r="J52" s="31"/>
      <c r="K52" s="31"/>
      <c r="L52" s="31"/>
      <c r="M52" s="31"/>
      <c r="N52" s="31"/>
      <c r="O52" s="32"/>
    </row>
    <row r="53" spans="2:15">
      <c r="B53" s="30"/>
      <c r="C53" s="31"/>
      <c r="D53" s="31"/>
      <c r="E53" s="31"/>
      <c r="F53" s="31"/>
      <c r="G53" s="31"/>
      <c r="H53" s="31"/>
      <c r="I53" s="31"/>
      <c r="J53" s="31"/>
      <c r="K53" s="31"/>
      <c r="L53" s="31"/>
      <c r="M53" s="31"/>
      <c r="N53" s="31"/>
      <c r="O53" s="32"/>
    </row>
    <row r="54" spans="2:15">
      <c r="B54" s="30"/>
      <c r="C54" s="31"/>
      <c r="D54" s="31"/>
      <c r="E54" s="31"/>
      <c r="F54" s="31"/>
      <c r="G54" s="31"/>
      <c r="H54" s="31"/>
      <c r="I54" s="31"/>
      <c r="J54" s="31"/>
      <c r="K54" s="31"/>
      <c r="L54" s="31"/>
      <c r="M54" s="31"/>
      <c r="N54" s="31"/>
      <c r="O54" s="32"/>
    </row>
    <row r="55" spans="2:15">
      <c r="B55" s="30"/>
      <c r="C55" s="31"/>
      <c r="D55" s="31"/>
      <c r="E55" s="31"/>
      <c r="F55" s="31"/>
      <c r="G55" s="31"/>
      <c r="H55" s="31"/>
      <c r="I55" s="31"/>
      <c r="J55" s="31"/>
      <c r="K55" s="31"/>
      <c r="L55" s="31"/>
      <c r="M55" s="31"/>
      <c r="N55" s="31"/>
      <c r="O55" s="32"/>
    </row>
    <row r="56" spans="2:15">
      <c r="B56" s="30"/>
      <c r="C56" s="31"/>
      <c r="D56" s="31"/>
      <c r="E56" s="31"/>
      <c r="F56" s="31"/>
      <c r="G56" s="31"/>
      <c r="H56" s="31"/>
      <c r="I56" s="31"/>
      <c r="J56" s="31"/>
      <c r="K56" s="31"/>
      <c r="L56" s="31"/>
      <c r="M56" s="31"/>
      <c r="N56" s="31"/>
      <c r="O56" s="32"/>
    </row>
    <row r="57" spans="2:15">
      <c r="B57" s="30"/>
      <c r="C57" s="31"/>
      <c r="D57" s="31"/>
      <c r="E57" s="31"/>
      <c r="F57" s="31"/>
      <c r="G57" s="31"/>
      <c r="H57" s="31"/>
      <c r="I57" s="31"/>
      <c r="J57" s="31"/>
      <c r="K57" s="31"/>
      <c r="L57" s="31"/>
      <c r="M57" s="31"/>
      <c r="N57" s="31"/>
      <c r="O57" s="32"/>
    </row>
    <row r="58" spans="2:15">
      <c r="B58" s="30"/>
      <c r="C58" s="31"/>
      <c r="D58" s="31"/>
      <c r="E58" s="31"/>
      <c r="F58" s="31"/>
      <c r="G58" s="31"/>
      <c r="H58" s="31"/>
      <c r="I58" s="31"/>
      <c r="J58" s="31"/>
      <c r="K58" s="31"/>
      <c r="L58" s="31"/>
      <c r="M58" s="31"/>
      <c r="N58" s="31"/>
      <c r="O58" s="32"/>
    </row>
    <row r="59" spans="2:15">
      <c r="B59" s="30"/>
      <c r="C59" s="31"/>
      <c r="D59" s="31"/>
      <c r="E59" s="31"/>
      <c r="F59" s="31"/>
      <c r="G59" s="31"/>
      <c r="H59" s="31"/>
      <c r="I59" s="31"/>
      <c r="J59" s="31"/>
      <c r="K59" s="31"/>
      <c r="L59" s="31"/>
      <c r="M59" s="31"/>
      <c r="N59" s="31"/>
      <c r="O59" s="32"/>
    </row>
    <row r="60" spans="2:15">
      <c r="B60" s="30"/>
      <c r="C60" s="31"/>
      <c r="D60" s="31"/>
      <c r="E60" s="31"/>
      <c r="F60" s="31"/>
      <c r="G60" s="31"/>
      <c r="H60" s="31"/>
      <c r="I60" s="31"/>
      <c r="J60" s="31"/>
      <c r="K60" s="31"/>
      <c r="L60" s="31"/>
      <c r="M60" s="31"/>
      <c r="N60" s="31"/>
      <c r="O60" s="32"/>
    </row>
    <row r="61" spans="2:15">
      <c r="B61" s="30"/>
      <c r="C61" s="31"/>
      <c r="D61" s="31"/>
      <c r="E61" s="31"/>
      <c r="F61" s="31"/>
      <c r="G61" s="31"/>
      <c r="H61" s="31"/>
      <c r="I61" s="31"/>
      <c r="J61" s="31"/>
      <c r="K61" s="31"/>
      <c r="L61" s="31"/>
      <c r="M61" s="31"/>
      <c r="N61" s="31"/>
      <c r="O61" s="32"/>
    </row>
    <row r="62" spans="2:15">
      <c r="B62" s="30"/>
      <c r="C62" s="31"/>
      <c r="D62" s="31"/>
      <c r="E62" s="31"/>
      <c r="F62" s="31"/>
      <c r="G62" s="31"/>
      <c r="H62" s="31"/>
      <c r="I62" s="31"/>
      <c r="J62" s="31"/>
      <c r="K62" s="31"/>
      <c r="L62" s="31"/>
      <c r="M62" s="31"/>
      <c r="N62" s="31"/>
      <c r="O62" s="32"/>
    </row>
    <row r="63" spans="2:15">
      <c r="B63" s="30"/>
      <c r="C63" s="31"/>
      <c r="D63" s="31"/>
      <c r="E63" s="31"/>
      <c r="F63" s="31"/>
      <c r="G63" s="31"/>
      <c r="H63" s="31"/>
      <c r="I63" s="31"/>
      <c r="J63" s="31"/>
      <c r="K63" s="31"/>
      <c r="L63" s="31"/>
      <c r="M63" s="31"/>
      <c r="N63" s="31"/>
      <c r="O63" s="32"/>
    </row>
    <row r="64" spans="2:15">
      <c r="B64" s="30"/>
      <c r="C64" s="31"/>
      <c r="D64" s="31"/>
      <c r="E64" s="31"/>
      <c r="F64" s="31"/>
      <c r="G64" s="31"/>
      <c r="H64" s="31"/>
      <c r="I64" s="31"/>
      <c r="J64" s="31"/>
      <c r="K64" s="31"/>
      <c r="L64" s="31"/>
      <c r="M64" s="31"/>
      <c r="N64" s="31"/>
      <c r="O64" s="32"/>
    </row>
    <row r="65" spans="2:15">
      <c r="B65" s="30"/>
      <c r="C65" s="31"/>
      <c r="D65" s="31"/>
      <c r="E65" s="31"/>
      <c r="F65" s="31"/>
      <c r="G65" s="31"/>
      <c r="H65" s="31"/>
      <c r="I65" s="31"/>
      <c r="J65" s="31"/>
      <c r="K65" s="31"/>
      <c r="L65" s="31"/>
      <c r="M65" s="31"/>
      <c r="N65" s="31"/>
      <c r="O65" s="32"/>
    </row>
    <row r="66" spans="2:15">
      <c r="B66" s="30"/>
      <c r="C66" s="31"/>
      <c r="D66" s="31"/>
      <c r="E66" s="31"/>
      <c r="F66" s="31"/>
      <c r="G66" s="31"/>
      <c r="H66" s="31"/>
      <c r="I66" s="31"/>
      <c r="J66" s="31"/>
      <c r="K66" s="31"/>
      <c r="L66" s="31"/>
      <c r="M66" s="31"/>
      <c r="N66" s="31"/>
      <c r="O66" s="32"/>
    </row>
    <row r="67" spans="2:15">
      <c r="B67" s="30"/>
      <c r="C67" s="31"/>
      <c r="D67" s="31"/>
      <c r="E67" s="31"/>
      <c r="F67" s="31"/>
      <c r="G67" s="31"/>
      <c r="H67" s="31"/>
      <c r="I67" s="31"/>
      <c r="J67" s="31"/>
      <c r="K67" s="31"/>
      <c r="L67" s="31"/>
      <c r="M67" s="31"/>
      <c r="N67" s="31"/>
      <c r="O67" s="32"/>
    </row>
    <row r="68" spans="2:15">
      <c r="B68" s="30"/>
      <c r="C68" s="31"/>
      <c r="D68" s="31"/>
      <c r="E68" s="31"/>
      <c r="F68" s="31"/>
      <c r="G68" s="31"/>
      <c r="H68" s="31"/>
      <c r="I68" s="31"/>
      <c r="J68" s="31"/>
      <c r="K68" s="31"/>
      <c r="L68" s="31"/>
      <c r="M68" s="31"/>
      <c r="N68" s="31"/>
      <c r="O68" s="32"/>
    </row>
    <row r="69" spans="2:15">
      <c r="B69" s="30"/>
      <c r="C69" s="31"/>
      <c r="D69" s="31"/>
      <c r="E69" s="31"/>
      <c r="F69" s="31"/>
      <c r="G69" s="31"/>
      <c r="H69" s="31"/>
      <c r="I69" s="31"/>
      <c r="J69" s="31"/>
      <c r="K69" s="31"/>
      <c r="L69" s="31"/>
      <c r="M69" s="31"/>
      <c r="N69" s="31"/>
      <c r="O69" s="32"/>
    </row>
    <row r="70" spans="2:15">
      <c r="B70" s="30"/>
      <c r="C70" s="31"/>
      <c r="D70" s="31"/>
      <c r="E70" s="31"/>
      <c r="F70" s="31"/>
      <c r="G70" s="31"/>
      <c r="H70" s="31"/>
      <c r="I70" s="31"/>
      <c r="J70" s="31"/>
      <c r="K70" s="31"/>
      <c r="L70" s="31"/>
      <c r="M70" s="31"/>
      <c r="N70" s="31"/>
      <c r="O70" s="32"/>
    </row>
    <row r="71" spans="2:15">
      <c r="B71" s="30"/>
      <c r="C71" s="31"/>
      <c r="D71" s="31"/>
      <c r="E71" s="31"/>
      <c r="F71" s="31"/>
      <c r="G71" s="31"/>
      <c r="H71" s="31"/>
      <c r="I71" s="31"/>
      <c r="J71" s="31"/>
      <c r="K71" s="31"/>
      <c r="L71" s="31"/>
      <c r="M71" s="31"/>
      <c r="N71" s="31"/>
      <c r="O71" s="32"/>
    </row>
    <row r="72" spans="2:15">
      <c r="B72" s="30"/>
      <c r="C72" s="31"/>
      <c r="D72" s="31"/>
      <c r="E72" s="31"/>
      <c r="F72" s="31"/>
      <c r="G72" s="31"/>
      <c r="H72" s="31"/>
      <c r="I72" s="31"/>
      <c r="J72" s="31"/>
      <c r="K72" s="31"/>
      <c r="L72" s="31"/>
      <c r="M72" s="31"/>
      <c r="N72" s="31"/>
      <c r="O72" s="32"/>
    </row>
    <row r="73" spans="2:15">
      <c r="B73" s="30"/>
      <c r="C73" s="31"/>
      <c r="D73" s="31"/>
      <c r="E73" s="31"/>
      <c r="F73" s="31"/>
      <c r="G73" s="31"/>
      <c r="H73" s="31"/>
      <c r="I73" s="31"/>
      <c r="J73" s="31"/>
      <c r="K73" s="31"/>
      <c r="L73" s="31"/>
      <c r="M73" s="31"/>
      <c r="N73" s="31"/>
      <c r="O73" s="32"/>
    </row>
    <row r="74" spans="2:15">
      <c r="B74" s="30"/>
      <c r="C74" s="31"/>
      <c r="D74" s="31"/>
      <c r="E74" s="31"/>
      <c r="F74" s="31"/>
      <c r="G74" s="31"/>
      <c r="H74" s="31"/>
      <c r="I74" s="31"/>
      <c r="J74" s="31"/>
      <c r="K74" s="31"/>
      <c r="L74" s="31"/>
      <c r="M74" s="31"/>
      <c r="N74" s="31"/>
      <c r="O74" s="32"/>
    </row>
    <row r="75" spans="2:15">
      <c r="B75" s="30"/>
      <c r="C75" s="31"/>
      <c r="D75" s="31"/>
      <c r="E75" s="31"/>
      <c r="F75" s="31"/>
      <c r="G75" s="31"/>
      <c r="H75" s="31"/>
      <c r="I75" s="31"/>
      <c r="J75" s="31"/>
      <c r="K75" s="31"/>
      <c r="L75" s="31"/>
      <c r="M75" s="31"/>
      <c r="N75" s="31"/>
      <c r="O75" s="32"/>
    </row>
    <row r="76" spans="2:15">
      <c r="B76" s="30"/>
      <c r="C76" s="31"/>
      <c r="D76" s="31"/>
      <c r="E76" s="31"/>
      <c r="F76" s="31"/>
      <c r="G76" s="31"/>
      <c r="H76" s="31"/>
      <c r="I76" s="31"/>
      <c r="J76" s="31"/>
      <c r="K76" s="31"/>
      <c r="L76" s="31"/>
      <c r="M76" s="31"/>
      <c r="N76" s="31"/>
      <c r="O76" s="32"/>
    </row>
    <row r="77" spans="2:15">
      <c r="B77" s="30"/>
      <c r="C77" s="31"/>
      <c r="D77" s="31"/>
      <c r="E77" s="31"/>
      <c r="F77" s="31"/>
      <c r="G77" s="31"/>
      <c r="H77" s="31"/>
      <c r="I77" s="31"/>
      <c r="J77" s="31"/>
      <c r="K77" s="31"/>
      <c r="L77" s="31"/>
      <c r="M77" s="31"/>
      <c r="N77" s="31"/>
      <c r="O77" s="32"/>
    </row>
    <row r="78" spans="2:15">
      <c r="B78" s="30"/>
      <c r="C78" s="31"/>
      <c r="D78" s="31"/>
      <c r="E78" s="31"/>
      <c r="F78" s="31"/>
      <c r="G78" s="31"/>
      <c r="H78" s="31"/>
      <c r="I78" s="31"/>
      <c r="J78" s="31"/>
      <c r="K78" s="31"/>
      <c r="L78" s="31"/>
      <c r="M78" s="31"/>
      <c r="N78" s="31"/>
      <c r="O78" s="32"/>
    </row>
    <row r="79" spans="2:15">
      <c r="B79" s="30"/>
      <c r="C79" s="31"/>
      <c r="D79" s="31"/>
      <c r="E79" s="31"/>
      <c r="F79" s="31"/>
      <c r="G79" s="31"/>
      <c r="H79" s="31"/>
      <c r="I79" s="31"/>
      <c r="J79" s="31"/>
      <c r="K79" s="31"/>
      <c r="L79" s="31"/>
      <c r="M79" s="31"/>
      <c r="N79" s="31"/>
      <c r="O79" s="32"/>
    </row>
    <row r="80" spans="2:15">
      <c r="B80" s="30"/>
      <c r="C80" s="31"/>
      <c r="D80" s="31"/>
      <c r="E80" s="31"/>
      <c r="F80" s="31"/>
      <c r="G80" s="31"/>
      <c r="H80" s="31"/>
      <c r="I80" s="31"/>
      <c r="J80" s="31"/>
      <c r="K80" s="31"/>
      <c r="L80" s="31"/>
      <c r="M80" s="31"/>
      <c r="N80" s="31"/>
      <c r="O80" s="32"/>
    </row>
    <row r="81" spans="2:15">
      <c r="B81" s="30"/>
      <c r="C81" s="31"/>
      <c r="D81" s="31"/>
      <c r="E81" s="31"/>
      <c r="F81" s="31"/>
      <c r="G81" s="31"/>
      <c r="H81" s="31"/>
      <c r="I81" s="31"/>
      <c r="J81" s="31"/>
      <c r="K81" s="31"/>
      <c r="L81" s="31"/>
      <c r="M81" s="31"/>
      <c r="N81" s="31"/>
      <c r="O81" s="32"/>
    </row>
    <row r="82" spans="2:15">
      <c r="B82" s="30"/>
      <c r="C82" s="31"/>
      <c r="D82" s="31"/>
      <c r="E82" s="31"/>
      <c r="F82" s="31"/>
      <c r="G82" s="31"/>
      <c r="H82" s="31"/>
      <c r="I82" s="31"/>
      <c r="J82" s="31"/>
      <c r="K82" s="31"/>
      <c r="L82" s="31"/>
      <c r="M82" s="31"/>
      <c r="N82" s="31"/>
      <c r="O82" s="32"/>
    </row>
    <row r="83" spans="2:15">
      <c r="B83" s="30"/>
      <c r="C83" s="31"/>
      <c r="D83" s="31"/>
      <c r="E83" s="31"/>
      <c r="F83" s="31"/>
      <c r="G83" s="31"/>
      <c r="H83" s="31"/>
      <c r="I83" s="31"/>
      <c r="J83" s="31"/>
      <c r="K83" s="31"/>
      <c r="L83" s="31"/>
      <c r="M83" s="31"/>
      <c r="N83" s="31"/>
      <c r="O83" s="32"/>
    </row>
    <row r="84" spans="2:15">
      <c r="B84" s="30"/>
      <c r="C84" s="31"/>
      <c r="D84" s="31"/>
      <c r="E84" s="31"/>
      <c r="F84" s="31"/>
      <c r="G84" s="31"/>
      <c r="H84" s="31"/>
      <c r="I84" s="31"/>
      <c r="J84" s="31"/>
      <c r="K84" s="31"/>
      <c r="L84" s="31"/>
      <c r="M84" s="31"/>
      <c r="N84" s="31"/>
      <c r="O84" s="32"/>
    </row>
    <row r="85" spans="2:15">
      <c r="B85" s="30"/>
      <c r="C85" s="31"/>
      <c r="D85" s="31"/>
      <c r="E85" s="31"/>
      <c r="F85" s="31"/>
      <c r="G85" s="31"/>
      <c r="H85" s="31"/>
      <c r="I85" s="31"/>
      <c r="J85" s="31"/>
      <c r="K85" s="31"/>
      <c r="L85" s="31"/>
      <c r="M85" s="31"/>
      <c r="N85" s="31"/>
      <c r="O85" s="32"/>
    </row>
    <row r="86" spans="2:15">
      <c r="B86" s="30"/>
      <c r="C86" s="31"/>
      <c r="D86" s="31"/>
      <c r="E86" s="31"/>
      <c r="F86" s="31"/>
      <c r="G86" s="31"/>
      <c r="H86" s="31"/>
      <c r="I86" s="31"/>
      <c r="J86" s="31"/>
      <c r="K86" s="31"/>
      <c r="L86" s="31"/>
      <c r="M86" s="31"/>
      <c r="N86" s="31"/>
      <c r="O86" s="32"/>
    </row>
    <row r="87" spans="2:15">
      <c r="B87" s="30"/>
      <c r="C87" s="31"/>
      <c r="D87" s="31"/>
      <c r="E87" s="31"/>
      <c r="F87" s="31"/>
      <c r="G87" s="31"/>
      <c r="H87" s="31"/>
      <c r="I87" s="31"/>
      <c r="J87" s="31"/>
      <c r="K87" s="31"/>
      <c r="L87" s="31"/>
      <c r="M87" s="31"/>
      <c r="N87" s="31"/>
      <c r="O87" s="32"/>
    </row>
    <row r="88" spans="2:15">
      <c r="B88" s="30"/>
      <c r="C88" s="31"/>
      <c r="D88" s="31"/>
      <c r="E88" s="31"/>
      <c r="F88" s="31"/>
      <c r="G88" s="31"/>
      <c r="H88" s="31"/>
      <c r="I88" s="31"/>
      <c r="J88" s="31"/>
      <c r="K88" s="31"/>
      <c r="L88" s="31"/>
      <c r="M88" s="31"/>
      <c r="N88" s="31"/>
      <c r="O88" s="32"/>
    </row>
    <row r="89" spans="2:15">
      <c r="B89" s="30"/>
      <c r="C89" s="31"/>
      <c r="D89" s="31"/>
      <c r="E89" s="31"/>
      <c r="F89" s="31"/>
      <c r="G89" s="31"/>
      <c r="H89" s="31"/>
      <c r="I89" s="31"/>
      <c r="J89" s="31"/>
      <c r="K89" s="31"/>
      <c r="L89" s="31"/>
      <c r="M89" s="31"/>
      <c r="N89" s="31"/>
      <c r="O89" s="32"/>
    </row>
    <row r="90" spans="2:15">
      <c r="B90" s="30"/>
      <c r="C90" s="31"/>
      <c r="D90" s="31"/>
      <c r="E90" s="31"/>
      <c r="F90" s="31"/>
      <c r="G90" s="31"/>
      <c r="H90" s="31"/>
      <c r="I90" s="31"/>
      <c r="J90" s="31"/>
      <c r="K90" s="31"/>
      <c r="L90" s="31"/>
      <c r="M90" s="31"/>
      <c r="N90" s="31"/>
      <c r="O90" s="32"/>
    </row>
    <row r="91" spans="2:15">
      <c r="B91" s="30"/>
      <c r="C91" s="31"/>
      <c r="D91" s="31"/>
      <c r="E91" s="31"/>
      <c r="F91" s="31"/>
      <c r="G91" s="31"/>
      <c r="H91" s="31"/>
      <c r="I91" s="31"/>
      <c r="J91" s="31"/>
      <c r="K91" s="31"/>
      <c r="L91" s="31"/>
      <c r="M91" s="31"/>
      <c r="N91" s="31"/>
      <c r="O91" s="32"/>
    </row>
    <row r="92" spans="2:15">
      <c r="B92" s="30"/>
      <c r="C92" s="31"/>
      <c r="D92" s="31"/>
      <c r="E92" s="31"/>
      <c r="F92" s="31"/>
      <c r="G92" s="31"/>
      <c r="H92" s="31"/>
      <c r="I92" s="31"/>
      <c r="J92" s="31"/>
      <c r="K92" s="31"/>
      <c r="L92" s="31"/>
      <c r="M92" s="31"/>
      <c r="N92" s="31"/>
      <c r="O92" s="32"/>
    </row>
    <row r="93" spans="2:15">
      <c r="B93" s="30"/>
      <c r="C93" s="31"/>
      <c r="D93" s="31"/>
      <c r="E93" s="31"/>
      <c r="F93" s="31"/>
      <c r="G93" s="31"/>
      <c r="H93" s="31"/>
      <c r="I93" s="31"/>
      <c r="J93" s="31"/>
      <c r="K93" s="31"/>
      <c r="L93" s="31"/>
      <c r="M93" s="31"/>
      <c r="N93" s="31"/>
      <c r="O93" s="32"/>
    </row>
    <row r="94" spans="2:15">
      <c r="B94" s="30"/>
      <c r="C94" s="31"/>
      <c r="D94" s="31"/>
      <c r="E94" s="31"/>
      <c r="F94" s="31"/>
      <c r="G94" s="31"/>
      <c r="H94" s="31"/>
      <c r="I94" s="31"/>
      <c r="J94" s="31"/>
      <c r="K94" s="31"/>
      <c r="L94" s="31"/>
      <c r="M94" s="31"/>
      <c r="N94" s="31"/>
      <c r="O94" s="32"/>
    </row>
    <row r="95" spans="2:15">
      <c r="B95" s="30"/>
      <c r="C95" s="31"/>
      <c r="D95" s="31"/>
      <c r="E95" s="31"/>
      <c r="F95" s="31"/>
      <c r="G95" s="31"/>
      <c r="H95" s="31"/>
      <c r="I95" s="31"/>
      <c r="J95" s="31"/>
      <c r="K95" s="31"/>
      <c r="L95" s="31"/>
      <c r="M95" s="31"/>
      <c r="N95" s="31"/>
      <c r="O95" s="32"/>
    </row>
    <row r="96" spans="2:15">
      <c r="B96" s="30"/>
      <c r="C96" s="31"/>
      <c r="D96" s="31"/>
      <c r="E96" s="31"/>
      <c r="F96" s="31"/>
      <c r="G96" s="31"/>
      <c r="H96" s="31"/>
      <c r="I96" s="31"/>
      <c r="J96" s="31"/>
      <c r="K96" s="31"/>
      <c r="L96" s="31"/>
      <c r="M96" s="31"/>
      <c r="N96" s="31"/>
      <c r="O96" s="32"/>
    </row>
    <row r="97" spans="2:15">
      <c r="B97" s="30"/>
      <c r="C97" s="31"/>
      <c r="D97" s="31"/>
      <c r="E97" s="31"/>
      <c r="F97" s="31"/>
      <c r="G97" s="31"/>
      <c r="H97" s="31"/>
      <c r="I97" s="31"/>
      <c r="J97" s="31"/>
      <c r="K97" s="31"/>
      <c r="L97" s="31"/>
      <c r="M97" s="31"/>
      <c r="N97" s="31"/>
      <c r="O97" s="32"/>
    </row>
    <row r="98" spans="2:15">
      <c r="B98" s="30"/>
      <c r="C98" s="31"/>
      <c r="D98" s="31"/>
      <c r="E98" s="31"/>
      <c r="F98" s="31"/>
      <c r="G98" s="31"/>
      <c r="H98" s="31"/>
      <c r="I98" s="31"/>
      <c r="J98" s="31"/>
      <c r="K98" s="31"/>
      <c r="L98" s="31"/>
      <c r="M98" s="31"/>
      <c r="N98" s="31"/>
      <c r="O98" s="32"/>
    </row>
    <row r="99" spans="2:15">
      <c r="B99" s="30"/>
      <c r="C99" s="31"/>
      <c r="D99" s="31"/>
      <c r="E99" s="31"/>
      <c r="F99" s="31"/>
      <c r="G99" s="31"/>
      <c r="H99" s="31"/>
      <c r="I99" s="31"/>
      <c r="J99" s="31"/>
      <c r="K99" s="31"/>
      <c r="L99" s="31"/>
      <c r="M99" s="31"/>
      <c r="N99" s="31"/>
      <c r="O99" s="32"/>
    </row>
    <row r="100" spans="2:15">
      <c r="B100" s="30"/>
      <c r="C100" s="31"/>
      <c r="D100" s="31"/>
      <c r="E100" s="31"/>
      <c r="F100" s="31"/>
      <c r="G100" s="31"/>
      <c r="H100" s="31"/>
      <c r="I100" s="31"/>
      <c r="J100" s="31"/>
      <c r="K100" s="31"/>
      <c r="L100" s="31"/>
      <c r="M100" s="31"/>
      <c r="N100" s="31"/>
      <c r="O100" s="32"/>
    </row>
    <row r="101" spans="2:15">
      <c r="B101" s="30"/>
      <c r="C101" s="31"/>
      <c r="D101" s="31"/>
      <c r="E101" s="31"/>
      <c r="F101" s="31"/>
      <c r="G101" s="31"/>
      <c r="H101" s="31"/>
      <c r="I101" s="31"/>
      <c r="J101" s="31"/>
      <c r="K101" s="31"/>
      <c r="L101" s="31"/>
      <c r="M101" s="31"/>
      <c r="N101" s="31"/>
      <c r="O101" s="32"/>
    </row>
    <row r="102" spans="2:15">
      <c r="B102" s="30"/>
      <c r="C102" s="31"/>
      <c r="D102" s="31"/>
      <c r="E102" s="31"/>
      <c r="F102" s="31"/>
      <c r="G102" s="31"/>
      <c r="H102" s="31"/>
      <c r="I102" s="31"/>
      <c r="J102" s="31"/>
      <c r="K102" s="31"/>
      <c r="L102" s="31"/>
      <c r="M102" s="31"/>
      <c r="N102" s="31"/>
      <c r="O102" s="32"/>
    </row>
    <row r="103" spans="2:15">
      <c r="B103" s="30"/>
      <c r="C103" s="31"/>
      <c r="D103" s="31"/>
      <c r="E103" s="31"/>
      <c r="F103" s="31"/>
      <c r="G103" s="31"/>
      <c r="H103" s="31"/>
      <c r="I103" s="31"/>
      <c r="J103" s="31"/>
      <c r="K103" s="31"/>
      <c r="L103" s="31"/>
      <c r="M103" s="31"/>
      <c r="N103" s="31"/>
      <c r="O103" s="32"/>
    </row>
    <row r="104" spans="2:15">
      <c r="B104" s="30"/>
      <c r="C104" s="31"/>
      <c r="D104" s="31"/>
      <c r="E104" s="31"/>
      <c r="F104" s="31"/>
      <c r="G104" s="31"/>
      <c r="H104" s="31"/>
      <c r="I104" s="31"/>
      <c r="J104" s="31"/>
      <c r="K104" s="31"/>
      <c r="L104" s="31"/>
      <c r="M104" s="31"/>
      <c r="N104" s="31"/>
      <c r="O104" s="32"/>
    </row>
    <row r="105" spans="2:15">
      <c r="B105" s="30"/>
      <c r="C105" s="31"/>
      <c r="D105" s="31"/>
      <c r="E105" s="31"/>
      <c r="F105" s="31"/>
      <c r="G105" s="31"/>
      <c r="H105" s="31"/>
      <c r="I105" s="31"/>
      <c r="J105" s="31"/>
      <c r="K105" s="31"/>
      <c r="L105" s="31"/>
      <c r="M105" s="31"/>
      <c r="N105" s="31"/>
      <c r="O105" s="32"/>
    </row>
    <row r="106" spans="2:15">
      <c r="B106" s="30"/>
      <c r="C106" s="31"/>
      <c r="D106" s="31"/>
      <c r="E106" s="31"/>
      <c r="F106" s="31"/>
      <c r="G106" s="31"/>
      <c r="H106" s="31"/>
      <c r="I106" s="31"/>
      <c r="J106" s="31"/>
      <c r="K106" s="31"/>
      <c r="L106" s="31"/>
      <c r="M106" s="31"/>
      <c r="N106" s="31"/>
      <c r="O106" s="32"/>
    </row>
    <row r="107" spans="2:15">
      <c r="B107" s="30"/>
      <c r="C107" s="31"/>
      <c r="D107" s="31"/>
      <c r="E107" s="31"/>
      <c r="F107" s="31"/>
      <c r="G107" s="31"/>
      <c r="H107" s="31"/>
      <c r="I107" s="31"/>
      <c r="J107" s="31"/>
      <c r="K107" s="31"/>
      <c r="L107" s="31"/>
      <c r="M107" s="31"/>
      <c r="N107" s="31"/>
      <c r="O107" s="32"/>
    </row>
    <row r="108" spans="2:15">
      <c r="B108" s="30"/>
      <c r="C108" s="31"/>
      <c r="D108" s="31"/>
      <c r="E108" s="31"/>
      <c r="F108" s="31"/>
      <c r="G108" s="31"/>
      <c r="H108" s="31"/>
      <c r="I108" s="31"/>
      <c r="J108" s="31"/>
      <c r="K108" s="31"/>
      <c r="L108" s="31"/>
      <c r="M108" s="31"/>
      <c r="N108" s="31"/>
      <c r="O108" s="32"/>
    </row>
    <row r="109" spans="2:15">
      <c r="B109" s="30"/>
      <c r="C109" s="31"/>
      <c r="D109" s="31"/>
      <c r="E109" s="31"/>
      <c r="F109" s="31"/>
      <c r="G109" s="31"/>
      <c r="H109" s="31"/>
      <c r="I109" s="31"/>
      <c r="J109" s="31"/>
      <c r="K109" s="31"/>
      <c r="L109" s="31"/>
      <c r="M109" s="31"/>
      <c r="N109" s="31"/>
      <c r="O109" s="32"/>
    </row>
    <row r="110" spans="2:15">
      <c r="B110" s="30"/>
      <c r="C110" s="31"/>
      <c r="D110" s="31"/>
      <c r="E110" s="31"/>
      <c r="F110" s="31"/>
      <c r="G110" s="31"/>
      <c r="H110" s="31"/>
      <c r="I110" s="31"/>
      <c r="J110" s="31"/>
      <c r="K110" s="31"/>
      <c r="L110" s="31"/>
      <c r="M110" s="31"/>
      <c r="N110" s="31"/>
      <c r="O110" s="32"/>
    </row>
    <row r="111" spans="2:15">
      <c r="B111" s="30"/>
      <c r="C111" s="31"/>
      <c r="D111" s="31"/>
      <c r="E111" s="31"/>
      <c r="F111" s="31"/>
      <c r="G111" s="31"/>
      <c r="H111" s="31"/>
      <c r="I111" s="31"/>
      <c r="J111" s="31"/>
      <c r="K111" s="31"/>
      <c r="L111" s="31"/>
      <c r="M111" s="31"/>
      <c r="N111" s="31"/>
      <c r="O111" s="32"/>
    </row>
    <row r="112" spans="2:15">
      <c r="B112" s="30"/>
      <c r="C112" s="31"/>
      <c r="D112" s="31"/>
      <c r="E112" s="31"/>
      <c r="F112" s="31"/>
      <c r="G112" s="31"/>
      <c r="H112" s="31"/>
      <c r="I112" s="31"/>
      <c r="J112" s="31"/>
      <c r="K112" s="31"/>
      <c r="L112" s="31"/>
      <c r="M112" s="31"/>
      <c r="N112" s="31"/>
      <c r="O112" s="32"/>
    </row>
    <row r="113" spans="2:15">
      <c r="B113" s="30"/>
      <c r="C113" s="31"/>
      <c r="D113" s="31"/>
      <c r="E113" s="31"/>
      <c r="F113" s="31"/>
      <c r="G113" s="31"/>
      <c r="H113" s="31"/>
      <c r="I113" s="31"/>
      <c r="J113" s="31"/>
      <c r="K113" s="31"/>
      <c r="L113" s="31"/>
      <c r="M113" s="31"/>
      <c r="N113" s="31"/>
      <c r="O113" s="32"/>
    </row>
    <row r="114" spans="2:15">
      <c r="B114" s="30"/>
      <c r="C114" s="31"/>
      <c r="D114" s="31"/>
      <c r="E114" s="31"/>
      <c r="F114" s="31"/>
      <c r="G114" s="31"/>
      <c r="H114" s="31"/>
      <c r="I114" s="31"/>
      <c r="J114" s="31"/>
      <c r="K114" s="31"/>
      <c r="L114" s="31"/>
      <c r="M114" s="31"/>
      <c r="N114" s="31"/>
      <c r="O114" s="32"/>
    </row>
    <row r="115" spans="2:15">
      <c r="B115" s="30"/>
      <c r="C115" s="31"/>
      <c r="D115" s="31"/>
      <c r="E115" s="31"/>
      <c r="F115" s="31"/>
      <c r="G115" s="31"/>
      <c r="H115" s="31"/>
      <c r="I115" s="31"/>
      <c r="J115" s="31"/>
      <c r="K115" s="31"/>
      <c r="L115" s="31"/>
      <c r="M115" s="31"/>
      <c r="N115" s="31"/>
      <c r="O115" s="32"/>
    </row>
    <row r="116" spans="2:15">
      <c r="B116" s="30"/>
      <c r="C116" s="31"/>
      <c r="D116" s="31"/>
      <c r="E116" s="31"/>
      <c r="F116" s="31"/>
      <c r="G116" s="31"/>
      <c r="H116" s="31"/>
      <c r="I116" s="31"/>
      <c r="J116" s="31"/>
      <c r="K116" s="31"/>
      <c r="L116" s="31"/>
      <c r="M116" s="31"/>
      <c r="N116" s="31"/>
      <c r="O116" s="32"/>
    </row>
    <row r="117" spans="2:15">
      <c r="B117" s="30"/>
      <c r="C117" s="31"/>
      <c r="D117" s="31"/>
      <c r="E117" s="31"/>
      <c r="F117" s="31"/>
      <c r="G117" s="31"/>
      <c r="H117" s="31"/>
      <c r="I117" s="31"/>
      <c r="J117" s="31"/>
      <c r="K117" s="31"/>
      <c r="L117" s="31"/>
      <c r="M117" s="31"/>
      <c r="N117" s="31"/>
      <c r="O117" s="32"/>
    </row>
    <row r="118" spans="2:15">
      <c r="B118" s="30"/>
      <c r="C118" s="31"/>
      <c r="D118" s="31"/>
      <c r="E118" s="31"/>
      <c r="F118" s="31"/>
      <c r="G118" s="31"/>
      <c r="H118" s="31"/>
      <c r="I118" s="31"/>
      <c r="J118" s="31"/>
      <c r="K118" s="31"/>
      <c r="L118" s="31"/>
      <c r="M118" s="31"/>
      <c r="N118" s="31"/>
      <c r="O118" s="32"/>
    </row>
    <row r="119" spans="2:15">
      <c r="B119" s="30"/>
      <c r="C119" s="31"/>
      <c r="D119" s="31"/>
      <c r="E119" s="31"/>
      <c r="F119" s="31"/>
      <c r="G119" s="31"/>
      <c r="H119" s="31"/>
      <c r="I119" s="31"/>
      <c r="J119" s="31"/>
      <c r="K119" s="31"/>
      <c r="L119" s="31"/>
      <c r="M119" s="31"/>
      <c r="N119" s="31"/>
      <c r="O119" s="32"/>
    </row>
    <row r="120" spans="2:15">
      <c r="B120" s="30"/>
      <c r="C120" s="31"/>
      <c r="D120" s="31"/>
      <c r="E120" s="31"/>
      <c r="F120" s="31"/>
      <c r="G120" s="31"/>
      <c r="H120" s="31"/>
      <c r="I120" s="31"/>
      <c r="J120" s="31"/>
      <c r="K120" s="31"/>
      <c r="L120" s="31"/>
      <c r="M120" s="31"/>
      <c r="N120" s="31"/>
      <c r="O120" s="32"/>
    </row>
    <row r="121" spans="2:15">
      <c r="B121" s="30"/>
      <c r="C121" s="31"/>
      <c r="D121" s="31"/>
      <c r="E121" s="31"/>
      <c r="F121" s="31"/>
      <c r="G121" s="31"/>
      <c r="H121" s="31"/>
      <c r="I121" s="31"/>
      <c r="J121" s="31"/>
      <c r="K121" s="31"/>
      <c r="L121" s="31"/>
      <c r="M121" s="31"/>
      <c r="N121" s="31"/>
      <c r="O121" s="32"/>
    </row>
    <row r="122" spans="2:15">
      <c r="B122" s="30"/>
      <c r="C122" s="31"/>
      <c r="D122" s="31"/>
      <c r="E122" s="31"/>
      <c r="F122" s="31"/>
      <c r="G122" s="31"/>
      <c r="H122" s="31"/>
      <c r="I122" s="31"/>
      <c r="J122" s="31"/>
      <c r="K122" s="31"/>
      <c r="L122" s="31"/>
      <c r="M122" s="31"/>
      <c r="N122" s="31"/>
      <c r="O122" s="32"/>
    </row>
    <row r="123" spans="2:15">
      <c r="B123" s="30"/>
      <c r="C123" s="31"/>
      <c r="D123" s="31"/>
      <c r="E123" s="31"/>
      <c r="F123" s="31"/>
      <c r="G123" s="31"/>
      <c r="H123" s="31"/>
      <c r="I123" s="31"/>
      <c r="J123" s="31"/>
      <c r="K123" s="31"/>
      <c r="L123" s="31"/>
      <c r="M123" s="31"/>
      <c r="N123" s="31"/>
      <c r="O123" s="32"/>
    </row>
    <row r="124" spans="2:15">
      <c r="B124" s="30"/>
      <c r="C124" s="31"/>
      <c r="D124" s="31"/>
      <c r="E124" s="31"/>
      <c r="F124" s="31"/>
      <c r="G124" s="31"/>
      <c r="H124" s="31"/>
      <c r="I124" s="31"/>
      <c r="J124" s="31"/>
      <c r="K124" s="31"/>
      <c r="L124" s="31"/>
      <c r="M124" s="31"/>
      <c r="N124" s="31"/>
      <c r="O124" s="32"/>
    </row>
    <row r="125" spans="2:15">
      <c r="B125" s="30"/>
      <c r="C125" s="31"/>
      <c r="D125" s="31"/>
      <c r="E125" s="31"/>
      <c r="F125" s="31"/>
      <c r="G125" s="31"/>
      <c r="H125" s="31"/>
      <c r="I125" s="31"/>
      <c r="J125" s="31"/>
      <c r="K125" s="31"/>
      <c r="L125" s="31"/>
      <c r="M125" s="31"/>
      <c r="N125" s="31"/>
      <c r="O125" s="32"/>
    </row>
    <row r="126" spans="2:15">
      <c r="B126" s="30"/>
      <c r="C126" s="31"/>
      <c r="D126" s="31"/>
      <c r="E126" s="31"/>
      <c r="F126" s="31"/>
      <c r="G126" s="31"/>
      <c r="H126" s="31"/>
      <c r="I126" s="31"/>
      <c r="J126" s="31"/>
      <c r="K126" s="31"/>
      <c r="L126" s="31"/>
      <c r="M126" s="31"/>
      <c r="N126" s="31"/>
      <c r="O126" s="32"/>
    </row>
    <row r="127" spans="2:15">
      <c r="B127" s="30"/>
      <c r="C127" s="31"/>
      <c r="D127" s="31"/>
      <c r="E127" s="31"/>
      <c r="F127" s="31"/>
      <c r="G127" s="31"/>
      <c r="H127" s="31"/>
      <c r="I127" s="31"/>
      <c r="J127" s="31"/>
      <c r="K127" s="31"/>
      <c r="L127" s="31"/>
      <c r="M127" s="31"/>
      <c r="N127" s="31"/>
      <c r="O127" s="32"/>
    </row>
    <row r="128" spans="2:15">
      <c r="B128" s="30"/>
      <c r="C128" s="31"/>
      <c r="D128" s="31"/>
      <c r="E128" s="31"/>
      <c r="F128" s="31"/>
      <c r="G128" s="31"/>
      <c r="H128" s="31"/>
      <c r="I128" s="31"/>
      <c r="J128" s="31"/>
      <c r="K128" s="31"/>
      <c r="L128" s="31"/>
      <c r="M128" s="31"/>
      <c r="N128" s="31"/>
      <c r="O128" s="32"/>
    </row>
    <row r="129" spans="2:15">
      <c r="B129" s="30"/>
      <c r="C129" s="31"/>
      <c r="D129" s="31"/>
      <c r="E129" s="31"/>
      <c r="F129" s="31"/>
      <c r="G129" s="31"/>
      <c r="H129" s="31"/>
      <c r="I129" s="31"/>
      <c r="J129" s="31"/>
      <c r="K129" s="31"/>
      <c r="L129" s="31"/>
      <c r="M129" s="31"/>
      <c r="N129" s="31"/>
      <c r="O129" s="32"/>
    </row>
    <row r="130" spans="2:15">
      <c r="B130" s="30"/>
      <c r="C130" s="31"/>
      <c r="D130" s="31"/>
      <c r="E130" s="31"/>
      <c r="F130" s="31"/>
      <c r="G130" s="31"/>
      <c r="H130" s="31"/>
      <c r="I130" s="31"/>
      <c r="J130" s="31"/>
      <c r="K130" s="31"/>
      <c r="L130" s="31"/>
      <c r="M130" s="31"/>
      <c r="N130" s="31"/>
      <c r="O130" s="32"/>
    </row>
    <row r="131" spans="2:15">
      <c r="B131" s="30"/>
      <c r="C131" s="31"/>
      <c r="D131" s="31"/>
      <c r="E131" s="31"/>
      <c r="F131" s="31"/>
      <c r="G131" s="31"/>
      <c r="H131" s="31"/>
      <c r="I131" s="31"/>
      <c r="J131" s="31"/>
      <c r="K131" s="31"/>
      <c r="L131" s="31"/>
      <c r="M131" s="31"/>
      <c r="N131" s="31"/>
      <c r="O131" s="32"/>
    </row>
    <row r="132" spans="2:15">
      <c r="B132" s="30"/>
      <c r="C132" s="31"/>
      <c r="D132" s="31"/>
      <c r="E132" s="31"/>
      <c r="F132" s="31"/>
      <c r="G132" s="31"/>
      <c r="H132" s="31"/>
      <c r="I132" s="31"/>
      <c r="J132" s="31"/>
      <c r="K132" s="31"/>
      <c r="L132" s="31"/>
      <c r="M132" s="31"/>
      <c r="N132" s="31"/>
      <c r="O132" s="32"/>
    </row>
    <row r="133" spans="2:15">
      <c r="B133" s="30"/>
      <c r="C133" s="31"/>
      <c r="D133" s="31"/>
      <c r="E133" s="31"/>
      <c r="F133" s="31"/>
      <c r="G133" s="31"/>
      <c r="H133" s="31"/>
      <c r="I133" s="31"/>
      <c r="J133" s="31"/>
      <c r="K133" s="31"/>
      <c r="L133" s="31"/>
      <c r="M133" s="31"/>
      <c r="N133" s="31"/>
      <c r="O133" s="32"/>
    </row>
    <row r="134" spans="2:15">
      <c r="B134" s="30"/>
      <c r="C134" s="31"/>
      <c r="D134" s="31"/>
      <c r="E134" s="31"/>
      <c r="F134" s="31"/>
      <c r="G134" s="31"/>
      <c r="H134" s="31"/>
      <c r="I134" s="31"/>
      <c r="J134" s="31"/>
      <c r="K134" s="31"/>
      <c r="L134" s="31"/>
      <c r="M134" s="31"/>
      <c r="N134" s="31"/>
      <c r="O134" s="32"/>
    </row>
    <row r="135" spans="2:15">
      <c r="B135" s="30"/>
      <c r="C135" s="31"/>
      <c r="D135" s="31"/>
      <c r="E135" s="31"/>
      <c r="F135" s="31"/>
      <c r="G135" s="31"/>
      <c r="H135" s="31"/>
      <c r="I135" s="31"/>
      <c r="J135" s="31"/>
      <c r="K135" s="31"/>
      <c r="L135" s="31"/>
      <c r="M135" s="31"/>
      <c r="N135" s="31"/>
      <c r="O135" s="32"/>
    </row>
    <row r="136" spans="2:15">
      <c r="B136" s="30"/>
      <c r="C136" s="31"/>
      <c r="D136" s="31"/>
      <c r="E136" s="31"/>
      <c r="F136" s="31"/>
      <c r="G136" s="31"/>
      <c r="H136" s="31"/>
      <c r="I136" s="31"/>
      <c r="J136" s="31"/>
      <c r="K136" s="31"/>
      <c r="L136" s="31"/>
      <c r="M136" s="31"/>
      <c r="N136" s="31"/>
      <c r="O136" s="32"/>
    </row>
    <row r="137" spans="2:15">
      <c r="B137" s="30"/>
      <c r="C137" s="31"/>
      <c r="D137" s="31"/>
      <c r="E137" s="31"/>
      <c r="F137" s="31"/>
      <c r="G137" s="31"/>
      <c r="H137" s="31"/>
      <c r="I137" s="31"/>
      <c r="J137" s="31"/>
      <c r="K137" s="31"/>
      <c r="L137" s="31"/>
      <c r="M137" s="31"/>
      <c r="N137" s="31"/>
      <c r="O137" s="32"/>
    </row>
    <row r="138" spans="2:15">
      <c r="B138" s="30"/>
      <c r="C138" s="31"/>
      <c r="D138" s="31"/>
      <c r="E138" s="31"/>
      <c r="F138" s="31"/>
      <c r="G138" s="31"/>
      <c r="H138" s="31"/>
      <c r="I138" s="31"/>
      <c r="J138" s="31"/>
      <c r="K138" s="31"/>
      <c r="L138" s="31"/>
      <c r="M138" s="31"/>
      <c r="N138" s="31"/>
      <c r="O138" s="32"/>
    </row>
    <row r="139" spans="2:15">
      <c r="B139" s="30"/>
      <c r="C139" s="31"/>
      <c r="D139" s="31"/>
      <c r="E139" s="31"/>
      <c r="F139" s="31"/>
      <c r="G139" s="31"/>
      <c r="H139" s="31"/>
      <c r="I139" s="31"/>
      <c r="J139" s="31"/>
      <c r="K139" s="31"/>
      <c r="L139" s="31"/>
      <c r="M139" s="31"/>
      <c r="N139" s="31"/>
      <c r="O139" s="32"/>
    </row>
    <row r="140" spans="2:15">
      <c r="B140" s="30"/>
      <c r="C140" s="31"/>
      <c r="D140" s="31"/>
      <c r="E140" s="31"/>
      <c r="F140" s="31"/>
      <c r="G140" s="31"/>
      <c r="H140" s="31"/>
      <c r="I140" s="31"/>
      <c r="J140" s="31"/>
      <c r="K140" s="31"/>
      <c r="L140" s="31"/>
      <c r="M140" s="31"/>
      <c r="N140" s="31"/>
      <c r="O140" s="32"/>
    </row>
    <row r="141" spans="2:15">
      <c r="B141" s="30"/>
      <c r="C141" s="31"/>
      <c r="D141" s="31"/>
      <c r="E141" s="31"/>
      <c r="F141" s="31"/>
      <c r="G141" s="31"/>
      <c r="H141" s="31"/>
      <c r="I141" s="31"/>
      <c r="J141" s="31"/>
      <c r="K141" s="31"/>
      <c r="L141" s="31"/>
      <c r="M141" s="31"/>
      <c r="N141" s="31"/>
      <c r="O141" s="32"/>
    </row>
    <row r="142" spans="2:15">
      <c r="B142" s="30"/>
      <c r="C142" s="31"/>
      <c r="D142" s="31"/>
      <c r="E142" s="31"/>
      <c r="F142" s="31"/>
      <c r="G142" s="31"/>
      <c r="H142" s="31"/>
      <c r="I142" s="31"/>
      <c r="J142" s="31"/>
      <c r="K142" s="31"/>
      <c r="L142" s="31"/>
      <c r="M142" s="31"/>
      <c r="N142" s="31"/>
      <c r="O142" s="32"/>
    </row>
    <row r="143" spans="2:15">
      <c r="B143" s="30"/>
      <c r="C143" s="31"/>
      <c r="D143" s="31"/>
      <c r="E143" s="31"/>
      <c r="F143" s="31"/>
      <c r="G143" s="31"/>
      <c r="H143" s="31"/>
      <c r="I143" s="31"/>
      <c r="J143" s="31"/>
      <c r="K143" s="31"/>
      <c r="L143" s="31"/>
      <c r="M143" s="31"/>
      <c r="N143" s="31"/>
      <c r="O143" s="32"/>
    </row>
    <row r="144" spans="2:15">
      <c r="B144" s="30"/>
      <c r="C144" s="31"/>
      <c r="D144" s="31"/>
      <c r="E144" s="31"/>
      <c r="F144" s="31"/>
      <c r="G144" s="31"/>
      <c r="H144" s="31"/>
      <c r="I144" s="31"/>
      <c r="J144" s="31"/>
      <c r="K144" s="31"/>
      <c r="L144" s="31"/>
      <c r="M144" s="31"/>
      <c r="N144" s="31"/>
      <c r="O144" s="32"/>
    </row>
    <row r="145" spans="2:15">
      <c r="B145" s="30"/>
      <c r="C145" s="31"/>
      <c r="D145" s="31"/>
      <c r="E145" s="31"/>
      <c r="F145" s="31"/>
      <c r="G145" s="31"/>
      <c r="H145" s="31"/>
      <c r="I145" s="31"/>
      <c r="J145" s="31"/>
      <c r="K145" s="31"/>
      <c r="L145" s="31"/>
      <c r="M145" s="31"/>
      <c r="N145" s="31"/>
      <c r="O145" s="32"/>
    </row>
    <row r="146" spans="2:15">
      <c r="B146" s="30"/>
      <c r="C146" s="31"/>
      <c r="D146" s="31"/>
      <c r="E146" s="31"/>
      <c r="F146" s="31"/>
      <c r="G146" s="31"/>
      <c r="H146" s="31"/>
      <c r="I146" s="31"/>
      <c r="J146" s="31"/>
      <c r="K146" s="31"/>
      <c r="L146" s="31"/>
      <c r="M146" s="31"/>
      <c r="N146" s="31"/>
      <c r="O146" s="32"/>
    </row>
    <row r="147" spans="2:15">
      <c r="B147" s="30"/>
      <c r="C147" s="31"/>
      <c r="D147" s="31"/>
      <c r="E147" s="31"/>
      <c r="F147" s="31"/>
      <c r="G147" s="31"/>
      <c r="H147" s="31"/>
      <c r="I147" s="31"/>
      <c r="J147" s="31"/>
      <c r="K147" s="31"/>
      <c r="L147" s="31"/>
      <c r="M147" s="31"/>
      <c r="N147" s="31"/>
      <c r="O147" s="32"/>
    </row>
    <row r="148" spans="2:15">
      <c r="B148" s="30"/>
      <c r="C148" s="31"/>
      <c r="D148" s="31"/>
      <c r="E148" s="31"/>
      <c r="F148" s="31"/>
      <c r="G148" s="31"/>
      <c r="H148" s="31"/>
      <c r="I148" s="31"/>
      <c r="J148" s="31"/>
      <c r="K148" s="31"/>
      <c r="L148" s="31"/>
      <c r="M148" s="31"/>
      <c r="N148" s="31"/>
      <c r="O148" s="32"/>
    </row>
    <row r="149" spans="2:15">
      <c r="B149" s="30"/>
      <c r="C149" s="31"/>
      <c r="D149" s="31"/>
      <c r="E149" s="31"/>
      <c r="F149" s="31"/>
      <c r="G149" s="31"/>
      <c r="H149" s="31"/>
      <c r="I149" s="31"/>
      <c r="J149" s="31"/>
      <c r="K149" s="31"/>
      <c r="L149" s="31"/>
      <c r="M149" s="31"/>
      <c r="N149" s="31"/>
      <c r="O149" s="32"/>
    </row>
    <row r="150" spans="2:15">
      <c r="B150" s="30"/>
      <c r="C150" s="31"/>
      <c r="D150" s="31"/>
      <c r="E150" s="31"/>
      <c r="F150" s="31"/>
      <c r="G150" s="31"/>
      <c r="H150" s="31"/>
      <c r="I150" s="31"/>
      <c r="J150" s="31"/>
      <c r="K150" s="31"/>
      <c r="L150" s="31"/>
      <c r="M150" s="31"/>
      <c r="N150" s="31"/>
      <c r="O150" s="32"/>
    </row>
    <row r="151" spans="2:15">
      <c r="B151" s="30"/>
      <c r="C151" s="31"/>
      <c r="D151" s="31"/>
      <c r="E151" s="31"/>
      <c r="F151" s="31"/>
      <c r="G151" s="31"/>
      <c r="H151" s="31"/>
      <c r="I151" s="31"/>
      <c r="J151" s="31"/>
      <c r="K151" s="31"/>
      <c r="L151" s="31"/>
      <c r="M151" s="31"/>
      <c r="N151" s="31"/>
      <c r="O151" s="32"/>
    </row>
    <row r="152" spans="2:15">
      <c r="B152" s="30"/>
      <c r="C152" s="31"/>
      <c r="D152" s="31"/>
      <c r="E152" s="31"/>
      <c r="F152" s="31"/>
      <c r="G152" s="31"/>
      <c r="H152" s="31"/>
      <c r="I152" s="31"/>
      <c r="J152" s="31"/>
      <c r="K152" s="31"/>
      <c r="L152" s="31"/>
      <c r="M152" s="31"/>
      <c r="N152" s="31"/>
      <c r="O152" s="32"/>
    </row>
    <row r="153" spans="2:15">
      <c r="B153" s="30"/>
      <c r="C153" s="31"/>
      <c r="D153" s="31"/>
      <c r="E153" s="31"/>
      <c r="F153" s="31"/>
      <c r="G153" s="31"/>
      <c r="H153" s="31"/>
      <c r="I153" s="31"/>
      <c r="J153" s="31"/>
      <c r="K153" s="31"/>
      <c r="L153" s="31"/>
      <c r="M153" s="31"/>
      <c r="N153" s="31"/>
      <c r="O153" s="32"/>
    </row>
    <row r="154" spans="2:15">
      <c r="B154" s="30"/>
      <c r="C154" s="31"/>
      <c r="D154" s="31"/>
      <c r="E154" s="31"/>
      <c r="F154" s="31"/>
      <c r="G154" s="31"/>
      <c r="H154" s="31"/>
      <c r="I154" s="31"/>
      <c r="J154" s="31"/>
      <c r="K154" s="31"/>
      <c r="L154" s="31"/>
      <c r="M154" s="31"/>
      <c r="N154" s="31"/>
      <c r="O154" s="32"/>
    </row>
    <row r="155" spans="2:15">
      <c r="B155" s="30"/>
      <c r="C155" s="31"/>
      <c r="D155" s="31"/>
      <c r="E155" s="31"/>
      <c r="F155" s="31"/>
      <c r="G155" s="31"/>
      <c r="H155" s="31"/>
      <c r="I155" s="31"/>
      <c r="J155" s="31"/>
      <c r="K155" s="31"/>
      <c r="L155" s="31"/>
      <c r="M155" s="31"/>
      <c r="N155" s="31"/>
      <c r="O155" s="32"/>
    </row>
    <row r="156" spans="2:15">
      <c r="B156" s="30"/>
      <c r="C156" s="31"/>
      <c r="D156" s="31"/>
      <c r="E156" s="31"/>
      <c r="F156" s="31"/>
      <c r="G156" s="31"/>
      <c r="H156" s="31"/>
      <c r="I156" s="31"/>
      <c r="J156" s="31"/>
      <c r="K156" s="31"/>
      <c r="L156" s="31"/>
      <c r="M156" s="31"/>
      <c r="N156" s="31"/>
      <c r="O156" s="32"/>
    </row>
    <row r="157" spans="2:15">
      <c r="B157" s="30"/>
      <c r="C157" s="31"/>
      <c r="D157" s="31"/>
      <c r="E157" s="31"/>
      <c r="F157" s="31"/>
      <c r="G157" s="31"/>
      <c r="H157" s="31"/>
      <c r="I157" s="31"/>
      <c r="J157" s="31"/>
      <c r="K157" s="31"/>
      <c r="L157" s="31"/>
      <c r="M157" s="31"/>
      <c r="N157" s="31"/>
      <c r="O157" s="32"/>
    </row>
    <row r="158" spans="2:15">
      <c r="B158" s="30"/>
      <c r="C158" s="31"/>
      <c r="D158" s="31"/>
      <c r="E158" s="31"/>
      <c r="F158" s="31"/>
      <c r="G158" s="31"/>
      <c r="H158" s="31"/>
      <c r="I158" s="31"/>
      <c r="J158" s="31"/>
      <c r="K158" s="31"/>
      <c r="L158" s="31"/>
      <c r="M158" s="31"/>
      <c r="N158" s="31"/>
      <c r="O158" s="32"/>
    </row>
    <row r="159" spans="2:15">
      <c r="B159" s="30"/>
      <c r="C159" s="31"/>
      <c r="D159" s="31"/>
      <c r="E159" s="31"/>
      <c r="F159" s="31"/>
      <c r="G159" s="31"/>
      <c r="H159" s="31"/>
      <c r="I159" s="31"/>
      <c r="J159" s="31"/>
      <c r="K159" s="31"/>
      <c r="L159" s="31"/>
      <c r="M159" s="31"/>
      <c r="N159" s="31"/>
      <c r="O159" s="32"/>
    </row>
    <row r="160" spans="2:15">
      <c r="B160" s="30"/>
      <c r="C160" s="31"/>
      <c r="D160" s="31"/>
      <c r="E160" s="31"/>
      <c r="F160" s="31"/>
      <c r="G160" s="31"/>
      <c r="H160" s="31"/>
      <c r="I160" s="31"/>
      <c r="J160" s="31"/>
      <c r="K160" s="31"/>
      <c r="L160" s="31"/>
      <c r="M160" s="31"/>
      <c r="N160" s="31"/>
      <c r="O160" s="32"/>
    </row>
    <row r="161" spans="2:15">
      <c r="B161" s="30"/>
      <c r="C161" s="31"/>
      <c r="D161" s="31"/>
      <c r="E161" s="31"/>
      <c r="F161" s="31"/>
      <c r="G161" s="31"/>
      <c r="H161" s="31"/>
      <c r="I161" s="31"/>
      <c r="J161" s="31"/>
      <c r="K161" s="31"/>
      <c r="L161" s="31"/>
      <c r="M161" s="31"/>
      <c r="N161" s="31"/>
      <c r="O161" s="32"/>
    </row>
    <row r="162" spans="2:15">
      <c r="B162" s="30"/>
      <c r="C162" s="31"/>
      <c r="D162" s="31"/>
      <c r="E162" s="31"/>
      <c r="F162" s="31"/>
      <c r="G162" s="31"/>
      <c r="H162" s="31"/>
      <c r="I162" s="31"/>
      <c r="J162" s="31"/>
      <c r="K162" s="31"/>
      <c r="L162" s="31"/>
      <c r="M162" s="31"/>
      <c r="N162" s="31"/>
      <c r="O162" s="32"/>
    </row>
    <row r="163" spans="2:15">
      <c r="B163" s="30"/>
      <c r="C163" s="31"/>
      <c r="D163" s="31"/>
      <c r="E163" s="31"/>
      <c r="F163" s="31"/>
      <c r="G163" s="31"/>
      <c r="H163" s="31"/>
      <c r="I163" s="31"/>
      <c r="J163" s="31"/>
      <c r="K163" s="31"/>
      <c r="L163" s="31"/>
      <c r="M163" s="31"/>
      <c r="N163" s="31"/>
      <c r="O163" s="32"/>
    </row>
    <row r="164" spans="2:15">
      <c r="B164" s="30"/>
      <c r="C164" s="31"/>
      <c r="D164" s="31"/>
      <c r="E164" s="31"/>
      <c r="F164" s="31"/>
      <c r="G164" s="31"/>
      <c r="H164" s="31"/>
      <c r="I164" s="31"/>
      <c r="J164" s="31"/>
      <c r="K164" s="31"/>
      <c r="L164" s="31"/>
      <c r="M164" s="31"/>
      <c r="N164" s="31"/>
      <c r="O164" s="32"/>
    </row>
    <row r="165" spans="2:15">
      <c r="B165" s="30"/>
      <c r="C165" s="31"/>
      <c r="D165" s="31"/>
      <c r="E165" s="31"/>
      <c r="F165" s="31"/>
      <c r="G165" s="31"/>
      <c r="H165" s="31"/>
      <c r="I165" s="31"/>
      <c r="J165" s="31"/>
      <c r="K165" s="31"/>
      <c r="L165" s="31"/>
      <c r="M165" s="31"/>
      <c r="N165" s="31"/>
      <c r="O165" s="32"/>
    </row>
    <row r="166" spans="2:15">
      <c r="B166" s="30"/>
      <c r="C166" s="31"/>
      <c r="D166" s="31"/>
      <c r="E166" s="31"/>
      <c r="F166" s="31"/>
      <c r="G166" s="31"/>
      <c r="H166" s="31"/>
      <c r="I166" s="31"/>
      <c r="J166" s="31"/>
      <c r="K166" s="31"/>
      <c r="L166" s="31"/>
      <c r="M166" s="31"/>
      <c r="N166" s="31"/>
      <c r="O166" s="32"/>
    </row>
    <row r="167" spans="2:15">
      <c r="B167" s="30"/>
      <c r="C167" s="31"/>
      <c r="D167" s="31"/>
      <c r="E167" s="31"/>
      <c r="F167" s="31"/>
      <c r="G167" s="31"/>
      <c r="H167" s="31"/>
      <c r="I167" s="31"/>
      <c r="J167" s="31"/>
      <c r="K167" s="31"/>
      <c r="L167" s="31"/>
      <c r="M167" s="31"/>
      <c r="N167" s="31"/>
      <c r="O167" s="32"/>
    </row>
    <row r="168" spans="2:15">
      <c r="B168" s="30"/>
      <c r="C168" s="31"/>
      <c r="D168" s="31"/>
      <c r="E168" s="31"/>
      <c r="F168" s="31"/>
      <c r="G168" s="31"/>
      <c r="H168" s="31"/>
      <c r="I168" s="31"/>
      <c r="J168" s="31"/>
      <c r="K168" s="31"/>
      <c r="L168" s="31"/>
      <c r="M168" s="31"/>
      <c r="N168" s="31"/>
      <c r="O168" s="32"/>
    </row>
    <row r="169" spans="2:15">
      <c r="B169" s="30"/>
      <c r="C169" s="31"/>
      <c r="D169" s="31"/>
      <c r="E169" s="31"/>
      <c r="F169" s="31"/>
      <c r="G169" s="31"/>
      <c r="H169" s="31"/>
      <c r="I169" s="31"/>
      <c r="J169" s="31"/>
      <c r="K169" s="31"/>
      <c r="L169" s="31"/>
      <c r="M169" s="31"/>
      <c r="N169" s="31"/>
      <c r="O169" s="32"/>
    </row>
    <row r="170" spans="2:15">
      <c r="B170" s="30"/>
      <c r="C170" s="31"/>
      <c r="D170" s="31"/>
      <c r="E170" s="31"/>
      <c r="F170" s="31"/>
      <c r="G170" s="31"/>
      <c r="H170" s="31"/>
      <c r="I170" s="31"/>
      <c r="J170" s="31"/>
      <c r="K170" s="31"/>
      <c r="L170" s="31"/>
      <c r="M170" s="31"/>
      <c r="N170" s="31"/>
      <c r="O170" s="32"/>
    </row>
    <row r="171" spans="2:15">
      <c r="B171" s="30"/>
      <c r="C171" s="31"/>
      <c r="D171" s="31"/>
      <c r="E171" s="31"/>
      <c r="F171" s="31"/>
      <c r="G171" s="31"/>
      <c r="H171" s="31"/>
      <c r="I171" s="31"/>
      <c r="J171" s="31"/>
      <c r="K171" s="31"/>
      <c r="L171" s="31"/>
      <c r="M171" s="31"/>
      <c r="N171" s="31"/>
      <c r="O171" s="32"/>
    </row>
    <row r="172" spans="2:15">
      <c r="B172" s="30"/>
      <c r="C172" s="31"/>
      <c r="D172" s="31"/>
      <c r="E172" s="31"/>
      <c r="F172" s="31"/>
      <c r="G172" s="31"/>
      <c r="H172" s="31"/>
      <c r="I172" s="31"/>
      <c r="J172" s="31"/>
      <c r="K172" s="31"/>
      <c r="L172" s="31"/>
      <c r="M172" s="31"/>
      <c r="N172" s="31"/>
      <c r="O172" s="32"/>
    </row>
    <row r="173" spans="2:15">
      <c r="B173" s="30"/>
      <c r="C173" s="31"/>
      <c r="D173" s="31"/>
      <c r="E173" s="31"/>
      <c r="F173" s="31"/>
      <c r="G173" s="31"/>
      <c r="H173" s="31"/>
      <c r="I173" s="31"/>
      <c r="J173" s="31"/>
      <c r="K173" s="31"/>
      <c r="L173" s="31"/>
      <c r="M173" s="31"/>
      <c r="N173" s="31"/>
      <c r="O173" s="32"/>
    </row>
    <row r="174" spans="2:15">
      <c r="B174" s="30"/>
      <c r="C174" s="31"/>
      <c r="D174" s="31"/>
      <c r="E174" s="31"/>
      <c r="F174" s="31"/>
      <c r="G174" s="31"/>
      <c r="H174" s="31"/>
      <c r="I174" s="31"/>
      <c r="J174" s="31"/>
      <c r="K174" s="31"/>
      <c r="L174" s="31"/>
      <c r="M174" s="31"/>
      <c r="N174" s="31"/>
      <c r="O174" s="32"/>
    </row>
    <row r="175" spans="2:15">
      <c r="B175" s="30"/>
      <c r="C175" s="31"/>
      <c r="D175" s="31"/>
      <c r="E175" s="31"/>
      <c r="F175" s="31"/>
      <c r="G175" s="31"/>
      <c r="H175" s="31"/>
      <c r="I175" s="31"/>
      <c r="J175" s="31"/>
      <c r="K175" s="31"/>
      <c r="L175" s="31"/>
      <c r="M175" s="31"/>
      <c r="N175" s="31"/>
      <c r="O175" s="32"/>
    </row>
    <row r="176" spans="2:15">
      <c r="B176" s="30"/>
      <c r="C176" s="31"/>
      <c r="D176" s="31"/>
      <c r="E176" s="31"/>
      <c r="F176" s="31"/>
      <c r="G176" s="31"/>
      <c r="H176" s="31"/>
      <c r="I176" s="31"/>
      <c r="J176" s="31"/>
      <c r="K176" s="31"/>
      <c r="L176" s="31"/>
      <c r="M176" s="31"/>
      <c r="N176" s="31"/>
      <c r="O176" s="32"/>
    </row>
    <row r="177" spans="2:15">
      <c r="B177" s="30"/>
      <c r="C177" s="31"/>
      <c r="D177" s="31"/>
      <c r="E177" s="31"/>
      <c r="F177" s="31"/>
      <c r="G177" s="31"/>
      <c r="H177" s="31"/>
      <c r="I177" s="31"/>
      <c r="J177" s="31"/>
      <c r="K177" s="31"/>
      <c r="L177" s="31"/>
      <c r="M177" s="31"/>
      <c r="N177" s="31"/>
      <c r="O177" s="32"/>
    </row>
    <row r="178" spans="2:15">
      <c r="B178" s="30"/>
      <c r="C178" s="31"/>
      <c r="D178" s="31"/>
      <c r="E178" s="31"/>
      <c r="F178" s="31"/>
      <c r="G178" s="31"/>
      <c r="H178" s="31"/>
      <c r="I178" s="31"/>
      <c r="J178" s="31"/>
      <c r="K178" s="31"/>
      <c r="L178" s="31"/>
      <c r="M178" s="31"/>
      <c r="N178" s="31"/>
      <c r="O178" s="32"/>
    </row>
    <row r="179" spans="2:15">
      <c r="B179" s="30"/>
      <c r="C179" s="31"/>
      <c r="D179" s="31"/>
      <c r="E179" s="31"/>
      <c r="F179" s="31"/>
      <c r="G179" s="31"/>
      <c r="H179" s="31"/>
      <c r="I179" s="31"/>
      <c r="J179" s="31"/>
      <c r="K179" s="31"/>
      <c r="L179" s="31"/>
      <c r="M179" s="31"/>
      <c r="N179" s="31"/>
      <c r="O179" s="32"/>
    </row>
    <row r="180" spans="2:15">
      <c r="B180" s="30"/>
      <c r="C180" s="31"/>
      <c r="D180" s="31"/>
      <c r="E180" s="31"/>
      <c r="F180" s="31"/>
      <c r="G180" s="31"/>
      <c r="H180" s="31"/>
      <c r="I180" s="31"/>
      <c r="J180" s="31"/>
      <c r="K180" s="31"/>
      <c r="L180" s="31"/>
      <c r="M180" s="31"/>
      <c r="N180" s="31"/>
      <c r="O180" s="32"/>
    </row>
    <row r="181" spans="2:15">
      <c r="B181" s="30"/>
      <c r="C181" s="31"/>
      <c r="D181" s="31"/>
      <c r="E181" s="31"/>
      <c r="F181" s="31"/>
      <c r="G181" s="31"/>
      <c r="H181" s="31"/>
      <c r="I181" s="31"/>
      <c r="J181" s="31"/>
      <c r="K181" s="31"/>
      <c r="L181" s="31"/>
      <c r="M181" s="31"/>
      <c r="N181" s="31"/>
      <c r="O181" s="32"/>
    </row>
    <row r="182" spans="2:15">
      <c r="B182" s="30"/>
      <c r="C182" s="31"/>
      <c r="D182" s="31"/>
      <c r="E182" s="31"/>
      <c r="F182" s="31"/>
      <c r="G182" s="31"/>
      <c r="H182" s="31"/>
      <c r="I182" s="31"/>
      <c r="J182" s="31"/>
      <c r="K182" s="31"/>
      <c r="L182" s="31"/>
      <c r="M182" s="31"/>
      <c r="N182" s="31"/>
      <c r="O182" s="32"/>
    </row>
    <row r="183" spans="2:15">
      <c r="B183" s="30"/>
      <c r="C183" s="31"/>
      <c r="D183" s="31"/>
      <c r="E183" s="31"/>
      <c r="F183" s="31"/>
      <c r="G183" s="31"/>
      <c r="H183" s="31"/>
      <c r="I183" s="31"/>
      <c r="J183" s="31"/>
      <c r="K183" s="31"/>
      <c r="L183" s="31"/>
      <c r="M183" s="31"/>
      <c r="N183" s="31"/>
      <c r="O183" s="32"/>
    </row>
    <row r="184" spans="2:15">
      <c r="B184" s="38"/>
      <c r="C184" s="36"/>
      <c r="D184" s="36"/>
      <c r="E184" s="36"/>
      <c r="F184" s="36"/>
      <c r="G184" s="36"/>
      <c r="H184" s="36"/>
      <c r="I184" s="36"/>
      <c r="J184" s="36"/>
      <c r="K184" s="36"/>
      <c r="L184" s="36"/>
      <c r="M184" s="36"/>
      <c r="N184" s="36"/>
      <c r="O184" s="39"/>
    </row>
  </sheetData>
  <sheetProtection algorithmName="SHA-512" hashValue="GoYSjp5nUaI97+b49r4gcwAYdH4h6YwX7KNRckrpvodFxlohWFf2oSpNufryeo6oPXLdMZgmTDeGAnPoU9qiuQ==" saltValue="w9Th0T0RjWZvPYbk0YXtLg==" spinCount="100000" sheet="1" scenarios="1"/>
  <mergeCells count="1">
    <mergeCell ref="F16:K17"/>
  </mergeCells>
  <phoneticPr fontId="3" type="noConversion"/>
  <conditionalFormatting sqref="D22">
    <cfRule type="cellIs" dxfId="321" priority="2" stopIfTrue="1" operator="greaterThan">
      <formula>$D$16</formula>
    </cfRule>
    <cfRule type="cellIs" dxfId="320" priority="147" stopIfTrue="1" operator="lessThan">
      <formula>100</formula>
    </cfRule>
  </conditionalFormatting>
  <conditionalFormatting sqref="D23">
    <cfRule type="cellIs" dxfId="319" priority="1" stopIfTrue="1" operator="greaterThan">
      <formula>$D$17</formula>
    </cfRule>
    <cfRule type="cellIs" dxfId="318" priority="148" stopIfTrue="1" operator="lessThan">
      <formula>100</formula>
    </cfRule>
  </conditionalFormatting>
  <conditionalFormatting sqref="F16">
    <cfRule type="expression" dxfId="317" priority="151" stopIfTrue="1">
      <formula>F16="No action required"</formula>
    </cfRule>
    <cfRule type="expression" dxfId="316" priority="152" stopIfTrue="1">
      <formula>I18="T3.17.4 applies"</formula>
    </cfRule>
  </conditionalFormatting>
  <conditionalFormatting sqref="F13">
    <cfRule type="expression" dxfId="315" priority="15" stopIfTrue="1">
      <formula>F13="No action required"</formula>
    </cfRule>
    <cfRule type="expression" dxfId="314" priority="16" stopIfTrue="1">
      <formula>I21="T3.17.4 applies"</formula>
    </cfRule>
  </conditionalFormatting>
  <dataValidations count="3">
    <dataValidation type="list" allowBlank="1" showInputMessage="1" showErrorMessage="1" promptTitle="Select Material" sqref="C4" xr:uid="{00000000-0002-0000-1000-000000000000}">
      <formula1>Materials</formula1>
    </dataValidation>
    <dataValidation type="list" allowBlank="1" showInputMessage="1" showErrorMessage="1" promptTitle="Select Material" sqref="D4" xr:uid="{00000000-0002-0000-1000-000001000000}">
      <formula1>"Steel, Aluminium 1, Alternative AIP"</formula1>
    </dataValidation>
    <dataValidation type="list" allowBlank="1" showInputMessage="1" showErrorMessage="1" promptTitle="Select Material" sqref="D13" xr:uid="{46584AAA-709C-49E4-8B6B-60633383C9F1}">
      <formula1>"YES, NO"</formula1>
    </dataValidation>
  </dataValidations>
  <hyperlinks>
    <hyperlink ref="L23" location="'Cover Sheet'!A1" display="BACK to COVER SHEET" xr:uid="{00000000-0004-0000-1000-000001000000}"/>
    <hyperlink ref="F23:I23" location="'Cover Sheet'!A1" display="BACK to COVER SHEET" xr:uid="{00000000-0004-0000-1000-000002000000}"/>
    <hyperlink ref="B27" location="Guidance_notes_IA_and_AIP" display="Link to GUIDANCE NOTES" xr:uid="{F508219D-7A86-4ABE-A33C-03A9300A288C}"/>
  </hyperlinks>
  <pageMargins left="0.75" right="0.75" top="1" bottom="1" header="0.5" footer="0.5"/>
  <pageSetup paperSize="9" scale="44" fitToHeight="2"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CCFF99"/>
    <pageSetUpPr fitToPage="1"/>
  </sheetPr>
  <dimension ref="B1:S190"/>
  <sheetViews>
    <sheetView showGridLines="0" view="pageBreakPreview" zoomScaleNormal="100" zoomScaleSheetLayoutView="100" workbookViewId="0">
      <selection activeCell="B1" sqref="B1"/>
    </sheetView>
  </sheetViews>
  <sheetFormatPr defaultColWidth="11.42578125" defaultRowHeight="12.75"/>
  <cols>
    <col min="1" max="1" width="3.42578125" style="53" customWidth="1"/>
    <col min="2" max="2" width="45.85546875" style="53" customWidth="1"/>
    <col min="3" max="3" width="11.42578125" style="53" customWidth="1"/>
    <col min="4" max="4" width="3.5703125" style="97" customWidth="1"/>
    <col min="5" max="8" width="11.7109375" style="53" customWidth="1"/>
    <col min="9" max="9" width="14.28515625" style="53" bestFit="1" customWidth="1"/>
    <col min="10" max="10" width="11.7109375" style="53" customWidth="1"/>
    <col min="11" max="11" width="8.5703125" style="53" bestFit="1" customWidth="1"/>
    <col min="12" max="12" width="11.140625" style="53" bestFit="1" customWidth="1"/>
    <col min="13" max="15" width="11.42578125" style="53" customWidth="1"/>
    <col min="16" max="16" width="3.42578125" style="53" customWidth="1"/>
    <col min="17" max="16384" width="11.42578125" style="53"/>
  </cols>
  <sheetData>
    <row r="1" spans="2:15" ht="15.75">
      <c r="B1" s="52" t="s">
        <v>48</v>
      </c>
    </row>
    <row r="2" spans="2:15">
      <c r="C2" s="1116" t="s">
        <v>37</v>
      </c>
      <c r="D2" s="1116"/>
      <c r="E2" s="1116"/>
      <c r="F2" s="1117" t="s">
        <v>38</v>
      </c>
      <c r="G2" s="1118"/>
    </row>
    <row r="4" spans="2:15" ht="25.5">
      <c r="B4" s="54" t="s">
        <v>28</v>
      </c>
      <c r="C4" s="54" t="s">
        <v>11</v>
      </c>
      <c r="D4" s="98"/>
      <c r="E4" s="67" t="s">
        <v>43</v>
      </c>
      <c r="F4" s="67" t="s">
        <v>44</v>
      </c>
      <c r="G4" s="67" t="s">
        <v>45</v>
      </c>
      <c r="H4" s="67" t="s">
        <v>42</v>
      </c>
      <c r="I4" s="111" t="s">
        <v>31</v>
      </c>
      <c r="J4" s="67" t="s">
        <v>32</v>
      </c>
      <c r="L4" s="119"/>
      <c r="M4" s="230" t="s">
        <v>286</v>
      </c>
      <c r="N4" s="230" t="s">
        <v>285</v>
      </c>
    </row>
    <row r="5" spans="2:15">
      <c r="B5" s="55" t="s">
        <v>40</v>
      </c>
      <c r="C5" s="41" t="s">
        <v>17</v>
      </c>
      <c r="E5" s="22" t="s">
        <v>17</v>
      </c>
      <c r="F5" s="22" t="s">
        <v>17</v>
      </c>
      <c r="G5" s="22" t="s">
        <v>17</v>
      </c>
      <c r="H5" s="99"/>
      <c r="I5" s="49" t="s">
        <v>23</v>
      </c>
      <c r="J5" s="99"/>
      <c r="L5" s="216" t="s">
        <v>245</v>
      </c>
      <c r="M5" s="53">
        <f>I22/1000</f>
        <v>0.15</v>
      </c>
      <c r="N5" s="226">
        <f>M5</f>
        <v>0.15</v>
      </c>
    </row>
    <row r="6" spans="2:15">
      <c r="B6" s="55" t="s">
        <v>56</v>
      </c>
      <c r="C6" s="41" t="s">
        <v>54</v>
      </c>
      <c r="E6" s="22" t="s">
        <v>54</v>
      </c>
      <c r="F6" s="22" t="s">
        <v>54</v>
      </c>
      <c r="G6" s="22" t="s">
        <v>54</v>
      </c>
      <c r="H6" s="101"/>
      <c r="I6" s="100" t="s">
        <v>33</v>
      </c>
      <c r="J6" s="101"/>
      <c r="L6" s="216" t="s">
        <v>246</v>
      </c>
      <c r="M6" s="53">
        <f>I21/1000</f>
        <v>2E-3</v>
      </c>
      <c r="N6" s="226">
        <f>I20/1000</f>
        <v>2E-3</v>
      </c>
    </row>
    <row r="7" spans="2:15">
      <c r="B7" s="56" t="s">
        <v>29</v>
      </c>
      <c r="C7" s="43" t="str">
        <f>HLOOKUP(C5,MaterialData!$C$3:$O$4,2,FALSE)</f>
        <v>Steel</v>
      </c>
      <c r="D7" s="102"/>
      <c r="E7" s="43" t="str">
        <f>HLOOKUP(E5,MaterialData!$C$3:$O$4,2,FALSE)</f>
        <v>Steel</v>
      </c>
      <c r="F7" s="43" t="str">
        <f>HLOOKUP(F5,MaterialData!$C$3:$O$4,2,FALSE)</f>
        <v>Steel</v>
      </c>
      <c r="G7" s="43" t="str">
        <f>HLOOKUP(G5,MaterialData!$C$3:$O$4,2,FALSE)</f>
        <v>Steel</v>
      </c>
      <c r="H7" s="103"/>
      <c r="I7" s="43" t="str">
        <f>HLOOKUP(I5,MaterialData!$C$3:$R$4,2,FALSE)</f>
        <v>FBHS</v>
      </c>
      <c r="J7" s="103"/>
    </row>
    <row r="8" spans="2:15" ht="15.75" customHeight="1">
      <c r="B8" s="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200000000000</v>
      </c>
      <c r="G8" s="43">
        <f>INDEX(Innertable,MATCH($B8,MaterialData!$B$6:$B$11,0),MATCH(G$7,MaterialData!$C$4:$R$4,0))</f>
        <v>200000000000</v>
      </c>
      <c r="H8" s="103"/>
      <c r="I8" s="43">
        <f>INDEX(Innertable,MATCH($B8,MaterialData!$B$6:$B$11,0),MATCH(I$7,MaterialData!$C$4:$R$4,0))</f>
        <v>0</v>
      </c>
      <c r="J8" s="103"/>
      <c r="L8" s="216" t="s">
        <v>248</v>
      </c>
      <c r="M8" s="57">
        <f>M5*M6</f>
        <v>2.9999999999999997E-4</v>
      </c>
      <c r="N8" s="216" t="s">
        <v>267</v>
      </c>
      <c r="O8" s="57">
        <f>(M5*M6^3)/12</f>
        <v>1E-10</v>
      </c>
    </row>
    <row r="9" spans="2:15" ht="15.75" customHeight="1">
      <c r="B9" s="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305000000</v>
      </c>
      <c r="G9" s="43">
        <f>INDEX(Innertable,MATCH($B9,MaterialData!$B$6:$B$11,0),MATCH(G$7,MaterialData!$C$4:$R$4,0))</f>
        <v>305000000</v>
      </c>
      <c r="H9" s="103"/>
      <c r="I9" s="43">
        <f>INDEX(Innertable,MATCH($B9,MaterialData!$B$6:$B$11,0),MATCH(I$7,MaterialData!$C$4:$R$4,0))</f>
        <v>0</v>
      </c>
      <c r="J9" s="103"/>
      <c r="L9" s="216" t="s">
        <v>249</v>
      </c>
      <c r="M9" s="57">
        <f>N5*N6</f>
        <v>2.9999999999999997E-4</v>
      </c>
      <c r="N9" s="216" t="s">
        <v>268</v>
      </c>
      <c r="O9" s="57">
        <f>(N5*N6^3)/12</f>
        <v>1E-10</v>
      </c>
    </row>
    <row r="10" spans="2:15" ht="15.75" customHeight="1">
      <c r="B10" s="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365000000</v>
      </c>
      <c r="G10" s="43">
        <f>INDEX(Innertable,MATCH($B10,MaterialData!$B$6:$B$11,0),MATCH(G$7,MaterialData!$C$4:$R$4,0))</f>
        <v>365000000</v>
      </c>
      <c r="H10" s="103"/>
      <c r="I10" s="43">
        <f>INDEX(Innertable,MATCH($B10,MaterialData!$B$6:$B$11,0),MATCH(I$7,MaterialData!$C$4:$R$4,0))</f>
        <v>0</v>
      </c>
      <c r="J10" s="103"/>
      <c r="L10" s="216" t="s">
        <v>390</v>
      </c>
      <c r="M10" s="53">
        <f>M6/2</f>
        <v>1E-3</v>
      </c>
      <c r="N10" s="216" t="s">
        <v>252</v>
      </c>
      <c r="O10" s="57">
        <f>O8+(M8*($M$12-M10)^2)</f>
        <v>3.6399999999999995E-8</v>
      </c>
    </row>
    <row r="11" spans="2:15" ht="15.75" customHeight="1">
      <c r="B11" s="56" t="s">
        <v>19</v>
      </c>
      <c r="C11" s="43">
        <f>INDEX(Innertable,MATCH($B11,MaterialData!$B$6:$B$11,0),MATCH(C$7,MaterialData!$C$4:$O$4,0))</f>
        <v>180000000</v>
      </c>
      <c r="D11" s="102"/>
      <c r="E11" s="43">
        <f>INDEX(Innertable,MATCH($B11,MaterialData!$B$6:$B$11,0),MATCH(E$7,MaterialData!$C$4:$R$4,0))</f>
        <v>180000000</v>
      </c>
      <c r="F11" s="43">
        <f>INDEX(Innertable,MATCH($B11,MaterialData!$B$6:$B$11,0),MATCH(F$7,MaterialData!$C$4:$R$4,0))</f>
        <v>180000000</v>
      </c>
      <c r="G11" s="43">
        <f>INDEX(Innertable,MATCH($B11,MaterialData!$B$6:$B$11,0),MATCH(G$7,MaterialData!$C$4:$R$4,0))</f>
        <v>180000000</v>
      </c>
      <c r="H11" s="103"/>
      <c r="I11" s="43" t="str">
        <f>INDEX(Innertable,MATCH($B11,MaterialData!$B$6:$B$11,0),MATCH(I$7,MaterialData!$C$4:$R$4,0))</f>
        <v>N/A</v>
      </c>
      <c r="J11" s="103"/>
      <c r="L11" s="216" t="s">
        <v>391</v>
      </c>
      <c r="M11" s="53">
        <f>(I18-0.5*I20)*0.001</f>
        <v>2.3E-2</v>
      </c>
      <c r="N11" s="216" t="s">
        <v>253</v>
      </c>
      <c r="O11" s="57">
        <f>O9+(M9*($M$12-M11)^2)</f>
        <v>3.6400000000000008E-8</v>
      </c>
    </row>
    <row r="12" spans="2:15" ht="15.75" customHeight="1">
      <c r="B12" s="56" t="s">
        <v>18</v>
      </c>
      <c r="C12" s="43">
        <f>INDEX(Innertable,MATCH($B12,MaterialData!$B$6:$B$11,0),MATCH(C$7,MaterialData!$C$4:$O$4,0))</f>
        <v>300000000</v>
      </c>
      <c r="D12" s="102"/>
      <c r="E12" s="43">
        <f>INDEX(Innertable,MATCH($B12,MaterialData!$B$6:$B$11,0),MATCH(E$7,MaterialData!$C$4:$R$4,0))</f>
        <v>300000000</v>
      </c>
      <c r="F12" s="43">
        <f>INDEX(Innertable,MATCH($B12,MaterialData!$B$6:$B$11,0),MATCH(F$7,MaterialData!$C$4:$R$4,0))</f>
        <v>300000000</v>
      </c>
      <c r="G12" s="43">
        <f>INDEX(Innertable,MATCH($B12,MaterialData!$B$6:$B$11,0),MATCH(G$7,MaterialData!$C$4:$R$4,0))</f>
        <v>300000000</v>
      </c>
      <c r="H12" s="103"/>
      <c r="I12" s="43" t="str">
        <f>INDEX(Innertable,MATCH($B12,MaterialData!$B$6:$B$11,0),MATCH(I$7,MaterialData!$C$4:$R$4,0))</f>
        <v>N/A</v>
      </c>
      <c r="J12" s="103"/>
      <c r="L12" s="216" t="s">
        <v>247</v>
      </c>
      <c r="M12" s="227">
        <f>(M8*M10+M9*M11)/(M8+M9)</f>
        <v>1.1999999999999999E-2</v>
      </c>
      <c r="N12" s="216" t="s">
        <v>258</v>
      </c>
      <c r="O12" s="237">
        <f>SUM(O10:O11)</f>
        <v>7.2800000000000003E-8</v>
      </c>
    </row>
    <row r="13" spans="2:15">
      <c r="C13" s="97"/>
      <c r="D13" s="53"/>
      <c r="E13" s="112"/>
      <c r="F13" s="97"/>
      <c r="G13" s="75"/>
      <c r="H13" s="101"/>
      <c r="J13" s="101"/>
      <c r="O13" s="57"/>
    </row>
    <row r="14" spans="2:15">
      <c r="B14" s="56" t="s">
        <v>41</v>
      </c>
      <c r="C14" s="41">
        <v>3</v>
      </c>
      <c r="D14" s="53"/>
      <c r="E14" s="22">
        <v>3</v>
      </c>
      <c r="F14" s="22">
        <v>0</v>
      </c>
      <c r="G14" s="22">
        <v>0</v>
      </c>
      <c r="H14" s="101"/>
      <c r="J14" s="101"/>
      <c r="O14" s="57"/>
    </row>
    <row r="15" spans="2:15">
      <c r="B15" s="56" t="s">
        <v>171</v>
      </c>
      <c r="C15" s="41">
        <v>25.4</v>
      </c>
      <c r="E15" s="22">
        <v>25.4</v>
      </c>
      <c r="F15" s="22">
        <v>25.4</v>
      </c>
      <c r="G15" s="22">
        <v>25.4</v>
      </c>
      <c r="H15" s="101"/>
      <c r="I15" s="97"/>
      <c r="J15" s="101"/>
      <c r="O15" s="57"/>
    </row>
    <row r="16" spans="2:15">
      <c r="B16" s="56" t="s">
        <v>172</v>
      </c>
      <c r="C16" s="41">
        <v>1.2</v>
      </c>
      <c r="E16" s="22">
        <v>1.2</v>
      </c>
      <c r="F16" s="22">
        <v>1.2</v>
      </c>
      <c r="G16" s="22">
        <v>1.2</v>
      </c>
      <c r="H16" s="101"/>
      <c r="I16" s="97"/>
      <c r="J16" s="101"/>
      <c r="L16" s="183"/>
      <c r="O16" s="57"/>
    </row>
    <row r="17" spans="2:19">
      <c r="B17" s="97"/>
      <c r="C17" s="97"/>
      <c r="E17" s="113"/>
      <c r="F17" s="114" t="s">
        <v>162</v>
      </c>
      <c r="G17" s="63" t="str">
        <f>IF(AND(K27&gt;=100,F2="tubing only",NOT(OR(E18="NO",F18="NO",G18="NO"))),"YES","NO")</f>
        <v>YES</v>
      </c>
      <c r="H17" s="101"/>
      <c r="I17" s="97"/>
      <c r="J17" s="101"/>
      <c r="O17" s="57"/>
    </row>
    <row r="18" spans="2:19" ht="12.75" customHeight="1">
      <c r="B18" s="91" t="s">
        <v>34</v>
      </c>
      <c r="C18" s="97"/>
      <c r="E18" s="171" t="str">
        <f>IF(E14=0,"N/A",IF(AND(E5=$C$5,E15&gt;=25.4,E16&gt;=1.2),"YES","NO"))</f>
        <v>YES</v>
      </c>
      <c r="F18" s="172" t="str">
        <f>IF(F14=0,"N/A",IF(AND(F5=$C$5,F15&gt;=25.4,F16&gt;=1.2),"YES","NO"))</f>
        <v>N/A</v>
      </c>
      <c r="G18" s="173" t="str">
        <f>IF(G14=0,"N/A",IF(AND(G5=$C$5,G15&gt;=25.4,G16&gt;=1.2),"YES","NO"))</f>
        <v>N/A</v>
      </c>
      <c r="H18" s="101"/>
      <c r="I18" s="217">
        <f>I19+I20+I21</f>
        <v>24</v>
      </c>
      <c r="J18" s="101"/>
      <c r="O18" s="57"/>
    </row>
    <row r="19" spans="2:19">
      <c r="B19" s="91" t="s">
        <v>35</v>
      </c>
      <c r="C19" s="97"/>
      <c r="E19" s="1135"/>
      <c r="F19" s="1136"/>
      <c r="G19" s="1137"/>
      <c r="H19" s="101"/>
      <c r="I19" s="49">
        <v>20</v>
      </c>
      <c r="J19" s="101"/>
      <c r="O19" s="57"/>
    </row>
    <row r="20" spans="2:19">
      <c r="B20" s="91" t="s">
        <v>283</v>
      </c>
      <c r="E20" s="1135"/>
      <c r="F20" s="1136"/>
      <c r="G20" s="1137"/>
      <c r="H20" s="101"/>
      <c r="I20" s="49">
        <v>2</v>
      </c>
      <c r="J20" s="101"/>
      <c r="O20" s="57"/>
    </row>
    <row r="21" spans="2:19">
      <c r="B21" s="235" t="s">
        <v>282</v>
      </c>
      <c r="E21" s="1135"/>
      <c r="F21" s="1136"/>
      <c r="G21" s="1137"/>
      <c r="H21" s="101"/>
      <c r="I21" s="49">
        <v>2</v>
      </c>
      <c r="J21" s="101"/>
      <c r="O21" s="57"/>
    </row>
    <row r="22" spans="2:19">
      <c r="B22" s="91" t="s">
        <v>36</v>
      </c>
      <c r="E22" s="1135"/>
      <c r="F22" s="1136"/>
      <c r="G22" s="1137"/>
      <c r="H22" s="101"/>
      <c r="I22" s="49">
        <v>150</v>
      </c>
      <c r="J22" s="101"/>
      <c r="K22" s="178"/>
      <c r="O22" s="57"/>
    </row>
    <row r="23" spans="2:19">
      <c r="B23" s="97"/>
      <c r="C23" s="97"/>
      <c r="E23" s="115"/>
      <c r="F23" s="116"/>
      <c r="G23" s="117"/>
      <c r="H23" s="101"/>
      <c r="I23" s="97"/>
      <c r="J23" s="101"/>
      <c r="O23" s="57"/>
    </row>
    <row r="24" spans="2:19">
      <c r="B24" s="56" t="s">
        <v>14</v>
      </c>
      <c r="C24" s="41">
        <f>C15/1000</f>
        <v>2.5399999999999999E-2</v>
      </c>
      <c r="E24" s="41">
        <f>IF($F$2="composite only","No tubes",IF(E14=0,"No tubes",E15/1000))</f>
        <v>2.5399999999999999E-2</v>
      </c>
      <c r="F24" s="41" t="str">
        <f>IF($F$2="composite only","No tubes",IF(F14=0,"No tubes",F15/1000))</f>
        <v>No tubes</v>
      </c>
      <c r="G24" s="41" t="str">
        <f>IF($F$2="composite only","No tubes",IF(G14=0,"No tubes",G15/1000))</f>
        <v>No tubes</v>
      </c>
      <c r="H24" s="101"/>
      <c r="I24" s="97"/>
      <c r="J24" s="101"/>
      <c r="O24" s="57"/>
    </row>
    <row r="25" spans="2:19">
      <c r="B25" s="56" t="s">
        <v>164</v>
      </c>
      <c r="C25" s="41">
        <f>C16/1000</f>
        <v>1.1999999999999999E-3</v>
      </c>
      <c r="E25" s="41">
        <f>IF(E24="no tubes","",IF(E14=0,"",E16/1000))</f>
        <v>1.1999999999999999E-3</v>
      </c>
      <c r="F25" s="41" t="str">
        <f>IF(F24="no tubes","",IF(F14=0,"",F16/1000))</f>
        <v/>
      </c>
      <c r="G25" s="41" t="str">
        <f>IF(G24="no tubes","",IF(G14=0,"",G16/1000))</f>
        <v/>
      </c>
      <c r="H25" s="105"/>
      <c r="I25" s="97"/>
      <c r="J25" s="105"/>
      <c r="O25" s="57"/>
      <c r="S25" s="58"/>
    </row>
    <row r="26" spans="2:19">
      <c r="B26" s="56" t="s">
        <v>13</v>
      </c>
      <c r="C26" s="43">
        <f>IF(C6="Round",((C24)^4-((C24-2*C25))^4)*3.142/64,((C24)^4-((C24-2*C25))^4)/12)</f>
        <v>6.6959174567999997E-9</v>
      </c>
      <c r="E26" s="43">
        <f>IF(E24="no tubes","",IF(E14=0,"",IF(E6="Round",(((E24)^4-((E24-2*E25))^4)*3.142/64),IF(E6="Square",(((E24)^4-((E24-2*E25))^4)/12),""))))</f>
        <v>6.6959174567999997E-9</v>
      </c>
      <c r="F26" s="43" t="str">
        <f>IF(F24="no tubes","",IF(F14=0,"",IF(F6="Round",(((F24)^4-((F24-2*F25))^4)*3.142/64),IF(F6="Square",(((F24)^4-((F24-2*F25))^4)/12),""))))</f>
        <v/>
      </c>
      <c r="G26" s="43" t="str">
        <f>IF(G24="no tubes","",IF(G14=0,"",IF(G6="Round",(((G24)^4-((G24-2*G25))^4)*3.142/64),IF(G6="Square",(((G24)^4-((G24-2*G25))^4)/12),""))))</f>
        <v/>
      </c>
      <c r="H26" s="43">
        <f>IF(SUM(E26:G26)&gt;0,SUM(E26:G26),"")</f>
        <v>6.6959174567999997E-9</v>
      </c>
      <c r="I26" s="107" t="str">
        <f>IF($F$2="Tubing only","Tubing Only",O12)</f>
        <v>Tubing Only</v>
      </c>
      <c r="J26" s="43">
        <f t="shared" ref="J26:J35" si="0">IF($F$2="Tubing only",H26,IF($F$2="Composite only",I26,IF($F$2="Tubes + Composite",H26+I26,"No Type Selected")))</f>
        <v>6.6959174567999997E-9</v>
      </c>
      <c r="O26" s="57"/>
      <c r="R26" s="57"/>
      <c r="S26" s="58"/>
    </row>
    <row r="27" spans="2:19">
      <c r="B27" s="56" t="s">
        <v>10</v>
      </c>
      <c r="C27" s="43">
        <f>C8*C26*C14</f>
        <v>4017.5504740799997</v>
      </c>
      <c r="D27" s="102"/>
      <c r="E27" s="43">
        <f>IF(E24="no tubes","",IF(E14=0,"",E8*E26*E14))</f>
        <v>4017.5504740799997</v>
      </c>
      <c r="F27" s="43" t="str">
        <f>IF(F24="no tubes","",IF(F14=0,"",F8*F26*F14))</f>
        <v/>
      </c>
      <c r="G27" s="43" t="str">
        <f>IF(G24="no tubes","",IF(G14=0,"",G8*G26*G14))</f>
        <v/>
      </c>
      <c r="H27" s="43">
        <f t="shared" ref="H27:H35" si="1">IF(SUM(E27:G27)&gt;0,SUM(E27:G27),"")</f>
        <v>4017.5504740799997</v>
      </c>
      <c r="I27" s="107" t="str">
        <f>IF(I26="Tubing Only","",I26*I8)</f>
        <v/>
      </c>
      <c r="J27" s="43">
        <f t="shared" si="0"/>
        <v>4017.5504740799997</v>
      </c>
      <c r="K27" s="51">
        <f>IF(AND(NOT($F$2="tubes + composite"),OR(AND($G$14&gt;0,G27&lt;(C27/3)),AND($F$14&gt;0,F27&lt;(C27/3)),AND($E$14&gt;0,E27&lt;(C27/3)))),0,100*J27/C27)</f>
        <v>100</v>
      </c>
      <c r="L27" s="53" t="str">
        <f>IF((99.9&gt;K27)*AND(K27&gt;33.3),"For Composites Only, Additional Proof Required","")</f>
        <v/>
      </c>
    </row>
    <row r="28" spans="2:19">
      <c r="B28" s="56" t="s">
        <v>165</v>
      </c>
      <c r="C28" s="44">
        <f>IF(C24="no tubes","",IF(C14=0,"",IF(C6="Round",C14*((C15^2-(C15-2*C16)^2)*PI()/4),IF(C6="Square",C14*(C15^2-(C15-2*C16)^2),""))))</f>
        <v>273.69555198074272</v>
      </c>
      <c r="D28" s="118"/>
      <c r="E28" s="44">
        <f>IF(E24="no tubes","",IF(E14=0,"",IF(E6="Round",E14*((E15^2-(E15-2*E16)^2)*PI()/4),IF(E6="Square",E14*(E15^2-(E15-2*E16)^2),""))))</f>
        <v>273.69555198074272</v>
      </c>
      <c r="F28" s="44" t="str">
        <f>IF(F24="no tubes","",IF(F14=0,"",IF(F6="Round",F14*((F15^2-(F15-2*F16)^2)*PI()/4),IF(F6="Square",F14*(F15^2-(F15-2*F16)^2),""))))</f>
        <v/>
      </c>
      <c r="G28" s="44" t="str">
        <f>IF(G24="no tubes","",IF(G14=0,"",IF(G6="Round",G14*((G15^2-(G15-2*G16)^2)*PI()/4),IF(G6="Square",G14*(G15^2-(G15-2*G16)^2),""))))</f>
        <v/>
      </c>
      <c r="H28" s="44">
        <f t="shared" si="1"/>
        <v>273.69555198074272</v>
      </c>
      <c r="I28" s="44" t="str">
        <f>IF(I26="Tubing Only","",(I18-I19)*I22)</f>
        <v/>
      </c>
      <c r="J28" s="44">
        <f t="shared" si="0"/>
        <v>273.69555198074272</v>
      </c>
      <c r="K28" s="51">
        <f>IF(AND($F$2="tubing only",AND(E5="steel",F5="steel",G5="steel")),100*J28/C28,"NA")</f>
        <v>100</v>
      </c>
      <c r="L28" s="53" t="str">
        <f>IF(AND(95&lt;K28,K28&lt;100),"For tubes only, provided your actual tube measures &gt;= your nominal OD and wall this is OK","")</f>
        <v/>
      </c>
      <c r="R28" s="57"/>
    </row>
    <row r="29" spans="2:19">
      <c r="B29" s="56" t="s">
        <v>166</v>
      </c>
      <c r="C29" s="43">
        <f>C$28*C9/1000000</f>
        <v>83477.143354126529</v>
      </c>
      <c r="D29" s="102"/>
      <c r="E29" s="43">
        <f>IF(E24="no tubes","",IF(E14=0,"",E$28*E9/1000000))</f>
        <v>83477.143354126529</v>
      </c>
      <c r="F29" s="43" t="str">
        <f>IF(F24="no tubes","",IF(F14=0,"",F$28*F9/1000000))</f>
        <v/>
      </c>
      <c r="G29" s="43" t="str">
        <f>IF(G24="no tubes","",IF(G14=0,"",G$28*G9/1000000))</f>
        <v/>
      </c>
      <c r="H29" s="43">
        <f t="shared" si="1"/>
        <v>83477.143354126529</v>
      </c>
      <c r="I29" s="43" t="str">
        <f>IF(I26="Tubing Only","",I28*I9/1000000)</f>
        <v/>
      </c>
      <c r="J29" s="43">
        <f t="shared" si="0"/>
        <v>83477.143354126529</v>
      </c>
      <c r="K29" s="51">
        <f>IF(AND($F$2="tubing only",OR($E$29&lt;(E14/$C$14)*$C$29,$F$29&lt;(F14/$C$14)*$C$29,$G$29&lt;(G14/$C$14)*$C$29)),0,100*J29/C29)</f>
        <v>100</v>
      </c>
      <c r="L29" s="53" t="str">
        <f>IF(AND(95&lt;K29,K29&lt;100),"For tubes only, provided your actual tube measures &gt;= your nominal OD and wall this is OK","")</f>
        <v/>
      </c>
    </row>
    <row r="30" spans="2:19">
      <c r="B30" s="56" t="s">
        <v>15</v>
      </c>
      <c r="C30" s="43">
        <f>C$28*C10/1000000</f>
        <v>99898.876472971097</v>
      </c>
      <c r="D30" s="102"/>
      <c r="E30" s="43">
        <f>IF(E24="no tubes","",IF(E14=0,"",E$28*E10/1000000))</f>
        <v>99898.876472971097</v>
      </c>
      <c r="F30" s="43" t="str">
        <f>IF(F24="no tubes","",IF(F14=0,"",F$28*F10/1000000))</f>
        <v/>
      </c>
      <c r="G30" s="43" t="str">
        <f>IF(G24="no tubes","",IF(G14=0,"",G$28*G10/1000000))</f>
        <v/>
      </c>
      <c r="H30" s="43">
        <f t="shared" si="1"/>
        <v>99898.876472971097</v>
      </c>
      <c r="I30" s="43" t="str">
        <f>IF(I26="Tubing Only","",I28*I10/1000000)</f>
        <v/>
      </c>
      <c r="J30" s="43">
        <f t="shared" si="0"/>
        <v>99898.876472971097</v>
      </c>
      <c r="K30" s="51">
        <f>IF(AND($F$2="tubing only",OR($E$30&lt;(E14/$C$14)*$C$30,$F$30&lt;(F14/$C$14)*$C$30,$G$30&lt;(G14/$C$14)*$C$30)),0,100*J30/C30)</f>
        <v>100.00000000000001</v>
      </c>
      <c r="L30" s="53" t="str">
        <f>IF(AND(95&lt;K30,K30&lt;100),"For tubes only, provided your actual tube measures &gt;= your nominal OD and wall this is OK","")</f>
        <v/>
      </c>
      <c r="R30" s="57"/>
    </row>
    <row r="31" spans="2:19">
      <c r="B31" s="56" t="s">
        <v>167</v>
      </c>
      <c r="C31" s="43">
        <f>C$28*C11/1000000</f>
        <v>49265.199356533689</v>
      </c>
      <c r="D31" s="102"/>
      <c r="E31" s="43">
        <f>IF(E24="no tubes","",IF(E14=0,"",E$28*E11/1000000))</f>
        <v>49265.199356533689</v>
      </c>
      <c r="F31" s="43" t="str">
        <f>IF(F24="no tubes","",IF(F14=0,"",F$28*F11/1000000))</f>
        <v/>
      </c>
      <c r="G31" s="43" t="str">
        <f>IF(G24="no tubes","",IF(G14=0,"",G$28*G11/1000000))</f>
        <v/>
      </c>
      <c r="H31" s="43">
        <f t="shared" si="1"/>
        <v>49265.199356533689</v>
      </c>
      <c r="I31" s="43" t="str">
        <f>IF(I26="Tubing Only","",I28*I9/1000000)</f>
        <v/>
      </c>
      <c r="J31" s="43">
        <f t="shared" si="0"/>
        <v>49265.199356533689</v>
      </c>
      <c r="K31" s="51">
        <f>IF(AND($F$2="tubing only",OR($E$31&lt;(E14/$C$14)*$C$31,$F$31&lt;(F14/$C$14)*$C$31,$G$31&lt;(G14/$C$14)*$C$31)),0,100*J31/C31)</f>
        <v>100</v>
      </c>
      <c r="L31" s="53" t="str">
        <f>IF(AND(95&lt;K31,K31&lt;100),"For tubes only, provided your actual tube measures &gt;= your nominal OD and wall this is OK","")</f>
        <v/>
      </c>
      <c r="R31" s="57"/>
    </row>
    <row r="32" spans="2:19">
      <c r="B32" s="56" t="s">
        <v>16</v>
      </c>
      <c r="C32" s="43">
        <f>IF(C14=0,"",C$28*C12/1000000)</f>
        <v>82108.66559422281</v>
      </c>
      <c r="D32" s="102"/>
      <c r="E32" s="43">
        <f>IF(E24="no tubes","",IF(E14=0,"",E$28*E12/1000000))</f>
        <v>82108.66559422281</v>
      </c>
      <c r="F32" s="43" t="str">
        <f>IF(F24="no tubes","",IF(F14=0,"",F$28*F12/1000000))</f>
        <v/>
      </c>
      <c r="G32" s="43" t="str">
        <f>IF(G24="no tubes","",IF(G14=0,"",G$28*G12/1000000))</f>
        <v/>
      </c>
      <c r="H32" s="43">
        <f t="shared" si="1"/>
        <v>82108.66559422281</v>
      </c>
      <c r="I32" s="43" t="str">
        <f>IF(I26="tubing only","",I28*I10/1000000)</f>
        <v/>
      </c>
      <c r="J32" s="43">
        <f t="shared" si="0"/>
        <v>82108.66559422281</v>
      </c>
      <c r="K32" s="51">
        <f>IF(AND($F$2="tubing only",OR($E$32&lt;(E14/$C$14)*$C$32,$F$32&lt;(F14/$C$14)*$C$32,$G$32&lt;(G14/$C$14)*$C$32)),0,100*J32/C32)</f>
        <v>100</v>
      </c>
      <c r="L32" s="53" t="str">
        <f>IF(AND(95&lt;K32,K32&lt;100),"For tubes only, provided your actual tube measures &gt;= your nominal OD and wall this is OK","")</f>
        <v/>
      </c>
      <c r="R32" s="57"/>
    </row>
    <row r="33" spans="2:15">
      <c r="B33" s="56" t="s">
        <v>168</v>
      </c>
      <c r="C33" s="43">
        <f>C14*4*C10*C26/(0.5*C24*1)</f>
        <v>2309.3006662034645</v>
      </c>
      <c r="E33" s="43">
        <f>IF(E24="no tubes","",IF(E14=0,"",E14*4*E10*E26/(0.5*E24*1)))</f>
        <v>2309.3006662034645</v>
      </c>
      <c r="F33" s="43" t="str">
        <f>IF(F24="no tubes","",IF(F14=0,"",F14*4*F10*F26/(0.5*F24*1)))</f>
        <v/>
      </c>
      <c r="G33" s="43" t="str">
        <f>IF(G24="no tubes","",IF(G14=0,"",G14*4*G10*G26/(0.5*G24*1)))</f>
        <v/>
      </c>
      <c r="H33" s="43">
        <f t="shared" si="1"/>
        <v>2309.3006662034645</v>
      </c>
      <c r="I33" s="43" t="str">
        <f>IF(I26="tubing only","",4*I10*(I26*2/(I18/1000))/1)</f>
        <v/>
      </c>
      <c r="J33" s="43">
        <f t="shared" si="0"/>
        <v>2309.3006662034645</v>
      </c>
      <c r="K33" s="51">
        <f>IF(AND($F$2="tubing only",OR($E$33&lt;(E14/$C$14)*$C$33,$F$33&lt;(F14/$C$14)*$C$33,$G$33&lt;(G14/$C$14)*$C$33)),0,100*J33/C33)</f>
        <v>100</v>
      </c>
      <c r="L33" s="53" t="str">
        <f>IF((99.9&gt;K33)*AND(K33&gt;33.3),"For Composites Only, Additional Proof Required","")</f>
        <v/>
      </c>
    </row>
    <row r="34" spans="2:15">
      <c r="B34" s="56" t="s">
        <v>169</v>
      </c>
      <c r="C34" s="43">
        <f>IF(C14=0,"",C33*1^3/(48*C27))</f>
        <v>1.1975065616797899E-2</v>
      </c>
      <c r="E34" s="43">
        <f>IF(E24="no tubes","",IF(E14=0,"",($C$33*1^3/(48*E27))))</f>
        <v>1.1975065616797899E-2</v>
      </c>
      <c r="F34" s="43" t="str">
        <f>IF(F24="no tubes","",IF(F14=0,"",($C$33*1^3/(48*F27))))</f>
        <v/>
      </c>
      <c r="G34" s="43" t="str">
        <f>IF(G24="no tubes","",IF(G14=0,"",($C$33*1^3/(48*G27))))</f>
        <v/>
      </c>
      <c r="H34" s="43">
        <f>IF(F2="composite only","",$C$33*1^3/(48*H27))</f>
        <v>1.1975065616797899E-2</v>
      </c>
      <c r="I34" s="43" t="str">
        <f>IF(NOT($F$2="tubing only"),$C$33*1^3/(48*I27),"")</f>
        <v/>
      </c>
      <c r="J34" s="43">
        <f>IF($F$2="Tubing only",H34,IF($F$2="Composite only",I34,IF($F$2="Tubes + Composite",$C$33*1^3/(48*J27),"No Type Selected")))</f>
        <v>1.1975065616797899E-2</v>
      </c>
      <c r="K34" s="51">
        <f>IF(AND($F$2="tubing only",J34&gt;1.05*C34),101,100*J34/C34)</f>
        <v>100</v>
      </c>
      <c r="L34" s="53" t="str">
        <f>IF((100.1&lt;K34)*AND(K34&lt;300.1),"For Composites Only, Additional Proof Required","")</f>
        <v/>
      </c>
    </row>
    <row r="35" spans="2:15">
      <c r="B35" s="56" t="s">
        <v>170</v>
      </c>
      <c r="C35" s="43">
        <f>0.5*C33*(C33*1^3/(48*C27))</f>
        <v>13.827013503350795</v>
      </c>
      <c r="E35" s="43">
        <f>IF(E24="no tubes","",0.5*E33*(E33*1^3/(48*E27)))</f>
        <v>13.827013503350795</v>
      </c>
      <c r="F35" s="43" t="str">
        <f>IF(F24="no tubes","",0.5*F33*(F33*1^3/(48*F27)))</f>
        <v/>
      </c>
      <c r="G35" s="43" t="str">
        <f>IF(G24="no tubes","",0.5*G33*(G33*1^3/(48*G27)))</f>
        <v/>
      </c>
      <c r="H35" s="43">
        <f t="shared" si="1"/>
        <v>13.827013503350795</v>
      </c>
      <c r="I35" s="43" t="str">
        <f>IF(I26="tubing only","",0.5*I33*(I33*1^3/(48*I27)))</f>
        <v/>
      </c>
      <c r="J35" s="43">
        <f t="shared" si="0"/>
        <v>13.827013503350795</v>
      </c>
      <c r="K35" s="51">
        <f>IF(AND($F$2="tubing only",OR($E$36&lt;$C$36,$F$36&lt;$C$36,$G$36&lt;$C$36)),0,100*J35/C35)</f>
        <v>100</v>
      </c>
      <c r="L35" s="53" t="str">
        <f>IF((99.9&gt;K35)*AND(K35&gt;33.3),"For Composites Only, Additional Proof Required","")</f>
        <v/>
      </c>
      <c r="M35" s="264" t="s">
        <v>485</v>
      </c>
      <c r="N35" s="264"/>
    </row>
    <row r="36" spans="2:15">
      <c r="C36" s="195">
        <f>0.99*C27/C14</f>
        <v>1325.7916564463999</v>
      </c>
      <c r="D36" s="196"/>
      <c r="E36" s="195">
        <f>IF(AND($F$2="tubing only",E14&gt;0),E27/E14,9E+99)</f>
        <v>1339.1834913599998</v>
      </c>
      <c r="F36" s="195">
        <f>IF(AND($F$2="tubing only",F14&gt;0),F27/F14,9E+99)</f>
        <v>8.9999999999999999E+99</v>
      </c>
      <c r="G36" s="195">
        <f>IF(AND($F$2="tubing only",G14&gt;0),G27/G14,9E+99)</f>
        <v>8.9999999999999999E+99</v>
      </c>
      <c r="H36" s="178"/>
      <c r="O36" s="264"/>
    </row>
    <row r="37" spans="2:15">
      <c r="B37" s="119" t="s">
        <v>278</v>
      </c>
      <c r="E37" s="57"/>
    </row>
    <row r="38" spans="2:15">
      <c r="B38" s="438"/>
      <c r="C38" s="439"/>
      <c r="D38" s="440"/>
      <c r="E38" s="440"/>
      <c r="F38" s="440"/>
      <c r="G38" s="440"/>
      <c r="H38" s="440"/>
      <c r="I38" s="440"/>
      <c r="J38" s="440"/>
      <c r="K38" s="440"/>
      <c r="L38" s="440"/>
      <c r="M38" s="440"/>
      <c r="N38" s="440"/>
      <c r="O38" s="441"/>
    </row>
    <row r="39" spans="2:15">
      <c r="B39" s="442" t="s">
        <v>721</v>
      </c>
      <c r="C39" s="667" t="s">
        <v>627</v>
      </c>
      <c r="D39" s="444"/>
      <c r="E39" s="444"/>
      <c r="F39" s="444"/>
      <c r="G39" s="444"/>
      <c r="H39" s="444"/>
      <c r="I39" s="444"/>
      <c r="J39" s="444"/>
      <c r="K39" s="444"/>
      <c r="L39" s="444"/>
      <c r="M39" s="444"/>
      <c r="N39" s="444"/>
      <c r="O39" s="445"/>
    </row>
    <row r="40" spans="2:15">
      <c r="B40" s="30"/>
      <c r="C40" s="443" t="s">
        <v>626</v>
      </c>
      <c r="D40" s="31"/>
      <c r="E40" s="31"/>
      <c r="F40" s="31"/>
      <c r="G40" s="31"/>
      <c r="H40" s="31"/>
      <c r="I40" s="31"/>
      <c r="J40" s="31"/>
      <c r="K40" s="31"/>
      <c r="L40" s="31"/>
      <c r="M40" s="31"/>
      <c r="N40" s="31"/>
      <c r="O40" s="32"/>
    </row>
    <row r="41" spans="2:15">
      <c r="B41" s="30"/>
      <c r="C41" s="31"/>
      <c r="D41" s="31"/>
      <c r="E41" s="31"/>
      <c r="F41" s="31"/>
      <c r="G41" s="31"/>
      <c r="H41" s="31"/>
      <c r="I41" s="31"/>
      <c r="J41" s="31"/>
      <c r="K41" s="31"/>
      <c r="L41" s="31"/>
      <c r="M41" s="31"/>
      <c r="N41" s="31"/>
      <c r="O41" s="32"/>
    </row>
    <row r="42" spans="2:15">
      <c r="B42" s="30"/>
      <c r="C42" s="31"/>
      <c r="D42" s="31"/>
      <c r="E42" s="31"/>
      <c r="F42" s="31"/>
      <c r="G42" s="31"/>
      <c r="H42" s="31"/>
      <c r="I42" s="31"/>
      <c r="J42" s="31"/>
      <c r="K42" s="31"/>
      <c r="L42" s="31"/>
      <c r="M42" s="31"/>
      <c r="N42" s="31"/>
      <c r="O42" s="32"/>
    </row>
    <row r="43" spans="2:15">
      <c r="B43" s="30"/>
      <c r="C43" s="31"/>
      <c r="D43" s="31"/>
      <c r="E43" s="31"/>
      <c r="F43" s="31"/>
      <c r="G43" s="31"/>
      <c r="H43" s="31"/>
      <c r="I43" s="31"/>
      <c r="J43" s="31"/>
      <c r="K43" s="31"/>
      <c r="L43" s="31"/>
      <c r="M43" s="31"/>
      <c r="N43" s="31"/>
      <c r="O43" s="32"/>
    </row>
    <row r="44" spans="2:15">
      <c r="B44" s="30"/>
      <c r="C44" s="31"/>
      <c r="D44" s="31"/>
      <c r="E44" s="31"/>
      <c r="F44" s="31"/>
      <c r="G44" s="31"/>
      <c r="H44" s="31"/>
      <c r="I44" s="31"/>
      <c r="J44" s="31"/>
      <c r="K44" s="31"/>
      <c r="L44" s="31"/>
      <c r="M44" s="31"/>
      <c r="N44" s="31"/>
      <c r="O44" s="32"/>
    </row>
    <row r="45" spans="2:15">
      <c r="B45" s="30"/>
      <c r="C45" s="31"/>
      <c r="D45" s="31"/>
      <c r="E45" s="31"/>
      <c r="F45" s="31"/>
      <c r="G45" s="31"/>
      <c r="H45" s="31"/>
      <c r="I45" s="31"/>
      <c r="J45" s="31"/>
      <c r="K45" s="31"/>
      <c r="L45" s="31"/>
      <c r="M45" s="31"/>
      <c r="N45" s="31"/>
      <c r="O45" s="32"/>
    </row>
    <row r="46" spans="2:15">
      <c r="B46" s="30"/>
      <c r="C46" s="31"/>
      <c r="D46" s="31"/>
      <c r="E46" s="31"/>
      <c r="F46" s="31"/>
      <c r="G46" s="31"/>
      <c r="H46" s="31"/>
      <c r="I46" s="31"/>
      <c r="J46" s="31"/>
      <c r="K46" s="31"/>
      <c r="L46" s="31"/>
      <c r="M46" s="31"/>
      <c r="N46" s="31"/>
      <c r="O46" s="32"/>
    </row>
    <row r="47" spans="2:15">
      <c r="B47" s="30"/>
      <c r="C47" s="31"/>
      <c r="D47" s="31"/>
      <c r="E47" s="31"/>
      <c r="F47" s="31"/>
      <c r="G47" s="31"/>
      <c r="H47" s="31"/>
      <c r="I47" s="31"/>
      <c r="J47" s="31"/>
      <c r="K47" s="31"/>
      <c r="L47" s="31"/>
      <c r="M47" s="31"/>
      <c r="N47" s="31"/>
      <c r="O47" s="32"/>
    </row>
    <row r="48" spans="2:15">
      <c r="B48" s="30"/>
      <c r="C48" s="31"/>
      <c r="D48" s="31"/>
      <c r="E48" s="31"/>
      <c r="F48" s="31"/>
      <c r="G48" s="31"/>
      <c r="H48" s="31"/>
      <c r="I48" s="31"/>
      <c r="J48" s="31"/>
      <c r="K48" s="31"/>
      <c r="L48" s="31"/>
      <c r="M48" s="31"/>
      <c r="N48" s="31"/>
      <c r="O48" s="32"/>
    </row>
    <row r="49" spans="2:15">
      <c r="B49" s="30"/>
      <c r="C49" s="31"/>
      <c r="D49" s="31"/>
      <c r="E49" s="31"/>
      <c r="F49" s="31"/>
      <c r="G49" s="31"/>
      <c r="H49" s="31"/>
      <c r="I49" s="31"/>
      <c r="J49" s="31"/>
      <c r="K49" s="31"/>
      <c r="L49" s="31"/>
      <c r="M49" s="31"/>
      <c r="N49" s="31"/>
      <c r="O49" s="32"/>
    </row>
    <row r="50" spans="2:15">
      <c r="B50" s="30"/>
      <c r="C50" s="31"/>
      <c r="D50" s="31"/>
      <c r="E50" s="31"/>
      <c r="F50" s="31"/>
      <c r="G50" s="31"/>
      <c r="H50" s="31"/>
      <c r="I50" s="31"/>
      <c r="J50" s="31"/>
      <c r="K50" s="31"/>
      <c r="L50" s="31"/>
      <c r="M50" s="31"/>
      <c r="N50" s="31"/>
      <c r="O50" s="32"/>
    </row>
    <row r="51" spans="2:15">
      <c r="B51" s="30"/>
      <c r="C51" s="31"/>
      <c r="D51" s="31"/>
      <c r="E51" s="31"/>
      <c r="F51" s="31"/>
      <c r="G51" s="31"/>
      <c r="H51" s="31"/>
      <c r="I51" s="31"/>
      <c r="J51" s="31"/>
      <c r="K51" s="31"/>
      <c r="L51" s="31"/>
      <c r="M51" s="31"/>
      <c r="N51" s="31"/>
      <c r="O51" s="32"/>
    </row>
    <row r="52" spans="2:15">
      <c r="B52" s="30"/>
      <c r="C52" s="31"/>
      <c r="D52" s="31"/>
      <c r="E52" s="31"/>
      <c r="F52" s="31"/>
      <c r="G52" s="31"/>
      <c r="H52" s="31"/>
      <c r="I52" s="31"/>
      <c r="J52" s="31"/>
      <c r="K52" s="31"/>
      <c r="L52" s="31"/>
      <c r="M52" s="31"/>
      <c r="N52" s="31"/>
      <c r="O52" s="32"/>
    </row>
    <row r="53" spans="2:15">
      <c r="B53" s="30"/>
      <c r="C53" s="31"/>
      <c r="D53" s="31"/>
      <c r="E53" s="31"/>
      <c r="F53" s="31"/>
      <c r="G53" s="31"/>
      <c r="H53" s="31"/>
      <c r="I53" s="31"/>
      <c r="J53" s="31"/>
      <c r="K53" s="31"/>
      <c r="L53" s="31"/>
      <c r="M53" s="31"/>
      <c r="N53" s="31"/>
      <c r="O53" s="32"/>
    </row>
    <row r="54" spans="2:15">
      <c r="B54" s="30"/>
      <c r="C54" s="31"/>
      <c r="D54" s="31"/>
      <c r="E54" s="31"/>
      <c r="F54" s="31"/>
      <c r="G54" s="31"/>
      <c r="H54" s="31"/>
      <c r="I54" s="31"/>
      <c r="J54" s="31"/>
      <c r="K54" s="31"/>
      <c r="L54" s="31"/>
      <c r="M54" s="31"/>
      <c r="N54" s="31"/>
      <c r="O54" s="32"/>
    </row>
    <row r="55" spans="2:15">
      <c r="B55" s="30"/>
      <c r="C55" s="31"/>
      <c r="D55" s="31"/>
      <c r="E55" s="31"/>
      <c r="F55" s="31"/>
      <c r="G55" s="31"/>
      <c r="H55" s="31"/>
      <c r="I55" s="31"/>
      <c r="J55" s="31"/>
      <c r="K55" s="31"/>
      <c r="L55" s="31"/>
      <c r="M55" s="31"/>
      <c r="N55" s="31"/>
      <c r="O55" s="32"/>
    </row>
    <row r="56" spans="2:15">
      <c r="B56" s="30"/>
      <c r="C56" s="31"/>
      <c r="D56" s="31"/>
      <c r="E56" s="31"/>
      <c r="F56" s="31"/>
      <c r="G56" s="31"/>
      <c r="H56" s="31"/>
      <c r="I56" s="31"/>
      <c r="J56" s="31"/>
      <c r="K56" s="31"/>
      <c r="L56" s="31"/>
      <c r="M56" s="31"/>
      <c r="N56" s="31"/>
      <c r="O56" s="32"/>
    </row>
    <row r="57" spans="2:15">
      <c r="B57" s="30"/>
      <c r="C57" s="31"/>
      <c r="D57" s="31"/>
      <c r="E57" s="31"/>
      <c r="F57" s="31"/>
      <c r="G57" s="31"/>
      <c r="H57" s="31"/>
      <c r="I57" s="31"/>
      <c r="J57" s="31"/>
      <c r="K57" s="31"/>
      <c r="L57" s="31"/>
      <c r="M57" s="31"/>
      <c r="N57" s="31"/>
      <c r="O57" s="32"/>
    </row>
    <row r="58" spans="2:15">
      <c r="B58" s="30"/>
      <c r="C58" s="31"/>
      <c r="D58" s="31"/>
      <c r="E58" s="31"/>
      <c r="F58" s="31"/>
      <c r="G58" s="31"/>
      <c r="H58" s="31"/>
      <c r="I58" s="31"/>
      <c r="J58" s="31"/>
      <c r="K58" s="31"/>
      <c r="L58" s="31"/>
      <c r="M58" s="31"/>
      <c r="N58" s="31"/>
      <c r="O58" s="32"/>
    </row>
    <row r="59" spans="2:15">
      <c r="B59" s="30"/>
      <c r="C59" s="31"/>
      <c r="D59" s="31"/>
      <c r="E59" s="31"/>
      <c r="F59" s="31"/>
      <c r="G59" s="31"/>
      <c r="H59" s="31"/>
      <c r="I59" s="31"/>
      <c r="J59" s="31"/>
      <c r="K59" s="31"/>
      <c r="L59" s="31"/>
      <c r="M59" s="31"/>
      <c r="N59" s="31"/>
      <c r="O59" s="32"/>
    </row>
    <row r="60" spans="2:15">
      <c r="B60" s="30"/>
      <c r="C60" s="31"/>
      <c r="D60" s="31"/>
      <c r="E60" s="31"/>
      <c r="F60" s="31"/>
      <c r="G60" s="31"/>
      <c r="H60" s="31"/>
      <c r="I60" s="31"/>
      <c r="J60" s="31"/>
      <c r="K60" s="31"/>
      <c r="L60" s="31"/>
      <c r="M60" s="31"/>
      <c r="N60" s="31"/>
      <c r="O60" s="32"/>
    </row>
    <row r="61" spans="2:15">
      <c r="B61" s="30"/>
      <c r="C61" s="31"/>
      <c r="D61" s="31"/>
      <c r="E61" s="31"/>
      <c r="F61" s="31"/>
      <c r="G61" s="31"/>
      <c r="H61" s="31"/>
      <c r="I61" s="31"/>
      <c r="J61" s="31"/>
      <c r="K61" s="31"/>
      <c r="L61" s="31"/>
      <c r="M61" s="31"/>
      <c r="N61" s="31"/>
      <c r="O61" s="32"/>
    </row>
    <row r="62" spans="2:15">
      <c r="B62" s="30"/>
      <c r="C62" s="31"/>
      <c r="D62" s="31"/>
      <c r="E62" s="31"/>
      <c r="F62" s="31"/>
      <c r="G62" s="31"/>
      <c r="H62" s="31"/>
      <c r="I62" s="31"/>
      <c r="J62" s="31"/>
      <c r="K62" s="31"/>
      <c r="L62" s="31"/>
      <c r="M62" s="31"/>
      <c r="N62" s="31"/>
      <c r="O62" s="32"/>
    </row>
    <row r="63" spans="2:15">
      <c r="B63" s="30"/>
      <c r="C63" s="31"/>
      <c r="D63" s="31"/>
      <c r="E63" s="31"/>
      <c r="F63" s="31"/>
      <c r="G63" s="31"/>
      <c r="H63" s="31"/>
      <c r="I63" s="31"/>
      <c r="J63" s="31"/>
      <c r="K63" s="31"/>
      <c r="L63" s="31"/>
      <c r="M63" s="31"/>
      <c r="N63" s="31"/>
      <c r="O63" s="32"/>
    </row>
    <row r="64" spans="2:15">
      <c r="B64" s="30"/>
      <c r="C64" s="31"/>
      <c r="D64" s="31"/>
      <c r="E64" s="31"/>
      <c r="F64" s="31"/>
      <c r="G64" s="31"/>
      <c r="H64" s="31"/>
      <c r="I64" s="31"/>
      <c r="J64" s="31"/>
      <c r="K64" s="31"/>
      <c r="L64" s="31"/>
      <c r="M64" s="31"/>
      <c r="N64" s="31"/>
      <c r="O64" s="32"/>
    </row>
    <row r="65" spans="2:15">
      <c r="B65" s="30"/>
      <c r="C65" s="31"/>
      <c r="D65" s="31"/>
      <c r="E65" s="31"/>
      <c r="F65" s="31"/>
      <c r="G65" s="31"/>
      <c r="H65" s="31"/>
      <c r="I65" s="31"/>
      <c r="J65" s="31"/>
      <c r="K65" s="31"/>
      <c r="L65" s="31"/>
      <c r="M65" s="31"/>
      <c r="N65" s="31"/>
      <c r="O65" s="32"/>
    </row>
    <row r="66" spans="2:15">
      <c r="B66" s="30"/>
      <c r="C66" s="31"/>
      <c r="D66" s="31"/>
      <c r="E66" s="31"/>
      <c r="F66" s="31"/>
      <c r="G66" s="31"/>
      <c r="H66" s="31"/>
      <c r="I66" s="31"/>
      <c r="J66" s="31"/>
      <c r="K66" s="31"/>
      <c r="L66" s="31"/>
      <c r="M66" s="31"/>
      <c r="N66" s="31"/>
      <c r="O66" s="32"/>
    </row>
    <row r="67" spans="2:15">
      <c r="B67" s="30"/>
      <c r="C67" s="31"/>
      <c r="D67" s="31"/>
      <c r="E67" s="31"/>
      <c r="F67" s="31"/>
      <c r="G67" s="31"/>
      <c r="H67" s="31"/>
      <c r="I67" s="31"/>
      <c r="J67" s="31"/>
      <c r="K67" s="31"/>
      <c r="L67" s="31"/>
      <c r="M67" s="31"/>
      <c r="N67" s="31"/>
      <c r="O67" s="32"/>
    </row>
    <row r="68" spans="2:15">
      <c r="B68" s="30"/>
      <c r="C68" s="31"/>
      <c r="D68" s="31"/>
      <c r="E68" s="31"/>
      <c r="F68" s="31"/>
      <c r="G68" s="31"/>
      <c r="H68" s="31"/>
      <c r="I68" s="31"/>
      <c r="J68" s="31"/>
      <c r="K68" s="31"/>
      <c r="L68" s="31"/>
      <c r="M68" s="31"/>
      <c r="N68" s="31"/>
      <c r="O68" s="32"/>
    </row>
    <row r="69" spans="2:15">
      <c r="B69" s="30"/>
      <c r="C69" s="31"/>
      <c r="D69" s="31"/>
      <c r="E69" s="31"/>
      <c r="F69" s="31"/>
      <c r="G69" s="31"/>
      <c r="H69" s="31"/>
      <c r="I69" s="31"/>
      <c r="J69" s="31"/>
      <c r="K69" s="31"/>
      <c r="L69" s="31"/>
      <c r="M69" s="31"/>
      <c r="N69" s="31"/>
      <c r="O69" s="32"/>
    </row>
    <row r="70" spans="2:15">
      <c r="B70" s="30"/>
      <c r="C70" s="31"/>
      <c r="D70" s="31"/>
      <c r="E70" s="31"/>
      <c r="F70" s="31"/>
      <c r="G70" s="31"/>
      <c r="H70" s="31"/>
      <c r="I70" s="31"/>
      <c r="J70" s="31"/>
      <c r="K70" s="31"/>
      <c r="L70" s="31"/>
      <c r="M70" s="31"/>
      <c r="N70" s="31"/>
      <c r="O70" s="32"/>
    </row>
    <row r="71" spans="2:15">
      <c r="B71" s="30"/>
      <c r="C71" s="31"/>
      <c r="D71" s="31"/>
      <c r="E71" s="31"/>
      <c r="F71" s="31"/>
      <c r="G71" s="31"/>
      <c r="H71" s="31"/>
      <c r="I71" s="31"/>
      <c r="J71" s="31"/>
      <c r="K71" s="31"/>
      <c r="L71" s="31"/>
      <c r="M71" s="31"/>
      <c r="N71" s="31"/>
      <c r="O71" s="32"/>
    </row>
    <row r="72" spans="2:15">
      <c r="B72" s="30"/>
      <c r="C72" s="31"/>
      <c r="D72" s="31"/>
      <c r="E72" s="31"/>
      <c r="F72" s="31"/>
      <c r="G72" s="31"/>
      <c r="H72" s="31"/>
      <c r="I72" s="31"/>
      <c r="J72" s="31"/>
      <c r="K72" s="31"/>
      <c r="L72" s="31"/>
      <c r="M72" s="31"/>
      <c r="N72" s="31"/>
      <c r="O72" s="32"/>
    </row>
    <row r="73" spans="2:15">
      <c r="B73" s="30"/>
      <c r="C73" s="31"/>
      <c r="D73" s="31"/>
      <c r="E73" s="31"/>
      <c r="F73" s="31"/>
      <c r="G73" s="31"/>
      <c r="H73" s="31"/>
      <c r="I73" s="31"/>
      <c r="J73" s="31"/>
      <c r="K73" s="31"/>
      <c r="L73" s="31"/>
      <c r="M73" s="31"/>
      <c r="N73" s="31"/>
      <c r="O73" s="32"/>
    </row>
    <row r="74" spans="2:15">
      <c r="B74" s="30"/>
      <c r="C74" s="31"/>
      <c r="D74" s="31"/>
      <c r="E74" s="31"/>
      <c r="F74" s="31"/>
      <c r="G74" s="31"/>
      <c r="H74" s="31"/>
      <c r="I74" s="31"/>
      <c r="J74" s="31"/>
      <c r="K74" s="31"/>
      <c r="L74" s="31"/>
      <c r="M74" s="31"/>
      <c r="N74" s="31"/>
      <c r="O74" s="32"/>
    </row>
    <row r="75" spans="2:15">
      <c r="B75" s="30"/>
      <c r="C75" s="31"/>
      <c r="D75" s="31"/>
      <c r="E75" s="31"/>
      <c r="F75" s="31"/>
      <c r="G75" s="31"/>
      <c r="H75" s="31"/>
      <c r="I75" s="31"/>
      <c r="J75" s="31"/>
      <c r="K75" s="31"/>
      <c r="L75" s="31"/>
      <c r="M75" s="31"/>
      <c r="N75" s="31"/>
      <c r="O75" s="32"/>
    </row>
    <row r="76" spans="2:15">
      <c r="B76" s="30"/>
      <c r="C76" s="31"/>
      <c r="D76" s="31"/>
      <c r="E76" s="31"/>
      <c r="F76" s="31"/>
      <c r="G76" s="31"/>
      <c r="H76" s="31"/>
      <c r="I76" s="31"/>
      <c r="J76" s="31"/>
      <c r="K76" s="31"/>
      <c r="L76" s="31"/>
      <c r="M76" s="31"/>
      <c r="N76" s="31"/>
      <c r="O76" s="32"/>
    </row>
    <row r="77" spans="2:15">
      <c r="B77" s="30"/>
      <c r="C77" s="31"/>
      <c r="D77" s="31"/>
      <c r="E77" s="31"/>
      <c r="F77" s="31"/>
      <c r="G77" s="31"/>
      <c r="H77" s="31"/>
      <c r="I77" s="31"/>
      <c r="J77" s="31"/>
      <c r="K77" s="31"/>
      <c r="L77" s="31"/>
      <c r="M77" s="31"/>
      <c r="N77" s="31"/>
      <c r="O77" s="32"/>
    </row>
    <row r="78" spans="2:15">
      <c r="B78" s="30"/>
      <c r="C78" s="31"/>
      <c r="D78" s="31"/>
      <c r="E78" s="31"/>
      <c r="F78" s="31"/>
      <c r="G78" s="31"/>
      <c r="H78" s="31"/>
      <c r="I78" s="31"/>
      <c r="J78" s="31"/>
      <c r="K78" s="31"/>
      <c r="L78" s="31"/>
      <c r="M78" s="31"/>
      <c r="N78" s="31"/>
      <c r="O78" s="32"/>
    </row>
    <row r="79" spans="2:15">
      <c r="B79" s="30"/>
      <c r="C79" s="31"/>
      <c r="D79" s="31"/>
      <c r="E79" s="31"/>
      <c r="F79" s="31"/>
      <c r="G79" s="31"/>
      <c r="H79" s="31"/>
      <c r="I79" s="31"/>
      <c r="J79" s="31"/>
      <c r="K79" s="31"/>
      <c r="L79" s="31"/>
      <c r="M79" s="31"/>
      <c r="N79" s="31"/>
      <c r="O79" s="32"/>
    </row>
    <row r="80" spans="2:15">
      <c r="B80" s="30"/>
      <c r="C80" s="31"/>
      <c r="D80" s="31"/>
      <c r="E80" s="31"/>
      <c r="F80" s="31"/>
      <c r="G80" s="31"/>
      <c r="H80" s="31"/>
      <c r="I80" s="31"/>
      <c r="J80" s="31"/>
      <c r="K80" s="31"/>
      <c r="L80" s="31"/>
      <c r="M80" s="31"/>
      <c r="N80" s="31"/>
      <c r="O80" s="32"/>
    </row>
    <row r="81" spans="2:15">
      <c r="B81" s="30"/>
      <c r="C81" s="31"/>
      <c r="D81" s="31"/>
      <c r="E81" s="31"/>
      <c r="F81" s="31"/>
      <c r="G81" s="31"/>
      <c r="H81" s="31"/>
      <c r="I81" s="31"/>
      <c r="J81" s="31"/>
      <c r="K81" s="31"/>
      <c r="L81" s="31"/>
      <c r="M81" s="31"/>
      <c r="N81" s="31"/>
      <c r="O81" s="32"/>
    </row>
    <row r="82" spans="2:15">
      <c r="B82" s="30"/>
      <c r="C82" s="31"/>
      <c r="D82" s="31"/>
      <c r="E82" s="31"/>
      <c r="F82" s="31"/>
      <c r="G82" s="31"/>
      <c r="H82" s="31"/>
      <c r="I82" s="31"/>
      <c r="J82" s="31"/>
      <c r="K82" s="31"/>
      <c r="L82" s="31"/>
      <c r="M82" s="31"/>
      <c r="N82" s="31"/>
      <c r="O82" s="32"/>
    </row>
    <row r="83" spans="2:15">
      <c r="B83" s="30"/>
      <c r="C83" s="31"/>
      <c r="D83" s="31"/>
      <c r="E83" s="31"/>
      <c r="F83" s="31"/>
      <c r="G83" s="31"/>
      <c r="H83" s="31"/>
      <c r="I83" s="31"/>
      <c r="J83" s="31"/>
      <c r="K83" s="31"/>
      <c r="L83" s="31"/>
      <c r="M83" s="31"/>
      <c r="N83" s="31"/>
      <c r="O83" s="32"/>
    </row>
    <row r="84" spans="2:15">
      <c r="B84" s="30"/>
      <c r="C84" s="31"/>
      <c r="D84" s="31"/>
      <c r="E84" s="31"/>
      <c r="F84" s="31"/>
      <c r="G84" s="31"/>
      <c r="H84" s="31"/>
      <c r="I84" s="31"/>
      <c r="J84" s="31"/>
      <c r="K84" s="31"/>
      <c r="L84" s="31"/>
      <c r="M84" s="31"/>
      <c r="N84" s="31"/>
      <c r="O84" s="32"/>
    </row>
    <row r="85" spans="2:15">
      <c r="B85" s="30"/>
      <c r="C85" s="31"/>
      <c r="D85" s="31"/>
      <c r="E85" s="31"/>
      <c r="F85" s="31"/>
      <c r="G85" s="31"/>
      <c r="H85" s="31"/>
      <c r="I85" s="31"/>
      <c r="J85" s="31"/>
      <c r="K85" s="31"/>
      <c r="L85" s="31"/>
      <c r="M85" s="31"/>
      <c r="N85" s="31"/>
      <c r="O85" s="32"/>
    </row>
    <row r="86" spans="2:15">
      <c r="B86" s="30"/>
      <c r="C86" s="31"/>
      <c r="D86" s="31"/>
      <c r="E86" s="31"/>
      <c r="F86" s="31"/>
      <c r="G86" s="31"/>
      <c r="H86" s="31"/>
      <c r="I86" s="31"/>
      <c r="J86" s="31"/>
      <c r="K86" s="31"/>
      <c r="L86" s="31"/>
      <c r="M86" s="31"/>
      <c r="N86" s="31"/>
      <c r="O86" s="32"/>
    </row>
    <row r="87" spans="2:15">
      <c r="B87" s="30"/>
      <c r="C87" s="31"/>
      <c r="D87" s="31"/>
      <c r="E87" s="31"/>
      <c r="F87" s="31"/>
      <c r="G87" s="31"/>
      <c r="H87" s="31"/>
      <c r="I87" s="31"/>
      <c r="J87" s="31"/>
      <c r="K87" s="31"/>
      <c r="L87" s="31"/>
      <c r="M87" s="31"/>
      <c r="N87" s="31"/>
      <c r="O87" s="32"/>
    </row>
    <row r="88" spans="2:15">
      <c r="B88" s="30"/>
      <c r="C88" s="31"/>
      <c r="D88" s="31"/>
      <c r="E88" s="31"/>
      <c r="F88" s="31"/>
      <c r="G88" s="31"/>
      <c r="H88" s="31"/>
      <c r="I88" s="31"/>
      <c r="J88" s="31"/>
      <c r="K88" s="31"/>
      <c r="L88" s="31"/>
      <c r="M88" s="31"/>
      <c r="N88" s="31"/>
      <c r="O88" s="32"/>
    </row>
    <row r="89" spans="2:15">
      <c r="B89" s="30"/>
      <c r="C89" s="31"/>
      <c r="D89" s="31"/>
      <c r="E89" s="31"/>
      <c r="F89" s="31"/>
      <c r="G89" s="31"/>
      <c r="H89" s="31"/>
      <c r="I89" s="31"/>
      <c r="J89" s="31"/>
      <c r="K89" s="31"/>
      <c r="L89" s="31"/>
      <c r="M89" s="31"/>
      <c r="N89" s="31"/>
      <c r="O89" s="32"/>
    </row>
    <row r="90" spans="2:15">
      <c r="B90" s="30"/>
      <c r="C90" s="31"/>
      <c r="D90" s="31"/>
      <c r="E90" s="31"/>
      <c r="F90" s="31"/>
      <c r="G90" s="31"/>
      <c r="H90" s="31"/>
      <c r="I90" s="31"/>
      <c r="J90" s="31"/>
      <c r="K90" s="31"/>
      <c r="L90" s="31"/>
      <c r="M90" s="31"/>
      <c r="N90" s="31"/>
      <c r="O90" s="32"/>
    </row>
    <row r="91" spans="2:15">
      <c r="B91" s="30"/>
      <c r="C91" s="31"/>
      <c r="D91" s="31"/>
      <c r="E91" s="31"/>
      <c r="F91" s="31"/>
      <c r="G91" s="31"/>
      <c r="H91" s="31"/>
      <c r="I91" s="31"/>
      <c r="J91" s="31"/>
      <c r="K91" s="31"/>
      <c r="L91" s="31"/>
      <c r="M91" s="31"/>
      <c r="N91" s="31"/>
      <c r="O91" s="32"/>
    </row>
    <row r="92" spans="2:15">
      <c r="B92" s="30"/>
      <c r="C92" s="31"/>
      <c r="D92" s="31"/>
      <c r="E92" s="31"/>
      <c r="F92" s="31"/>
      <c r="G92" s="31"/>
      <c r="H92" s="31"/>
      <c r="I92" s="31"/>
      <c r="J92" s="31"/>
      <c r="K92" s="31"/>
      <c r="L92" s="31"/>
      <c r="M92" s="31"/>
      <c r="N92" s="31"/>
      <c r="O92" s="32"/>
    </row>
    <row r="93" spans="2:15">
      <c r="B93" s="30"/>
      <c r="C93" s="31"/>
      <c r="D93" s="31"/>
      <c r="E93" s="31"/>
      <c r="F93" s="31"/>
      <c r="G93" s="31"/>
      <c r="H93" s="31"/>
      <c r="I93" s="31"/>
      <c r="J93" s="31"/>
      <c r="K93" s="31"/>
      <c r="L93" s="31"/>
      <c r="M93" s="31"/>
      <c r="N93" s="31"/>
      <c r="O93" s="32"/>
    </row>
    <row r="94" spans="2:15">
      <c r="B94" s="30"/>
      <c r="C94" s="31"/>
      <c r="D94" s="31"/>
      <c r="E94" s="31"/>
      <c r="F94" s="31"/>
      <c r="G94" s="31"/>
      <c r="H94" s="31"/>
      <c r="I94" s="31"/>
      <c r="J94" s="31"/>
      <c r="K94" s="31"/>
      <c r="L94" s="31"/>
      <c r="M94" s="31"/>
      <c r="N94" s="31"/>
      <c r="O94" s="32"/>
    </row>
    <row r="95" spans="2:15">
      <c r="B95" s="30"/>
      <c r="C95" s="31"/>
      <c r="D95" s="31"/>
      <c r="E95" s="31"/>
      <c r="F95" s="31"/>
      <c r="G95" s="31"/>
      <c r="H95" s="31"/>
      <c r="I95" s="31"/>
      <c r="J95" s="31"/>
      <c r="K95" s="31"/>
      <c r="L95" s="31"/>
      <c r="M95" s="31"/>
      <c r="N95" s="31"/>
      <c r="O95" s="32"/>
    </row>
    <row r="96" spans="2:15">
      <c r="B96" s="30"/>
      <c r="C96" s="31"/>
      <c r="D96" s="31"/>
      <c r="E96" s="31"/>
      <c r="F96" s="31"/>
      <c r="G96" s="31"/>
      <c r="H96" s="31"/>
      <c r="I96" s="31"/>
      <c r="J96" s="31"/>
      <c r="K96" s="31"/>
      <c r="L96" s="31"/>
      <c r="M96" s="31"/>
      <c r="N96" s="31"/>
      <c r="O96" s="32"/>
    </row>
    <row r="97" spans="2:15">
      <c r="B97" s="30"/>
      <c r="C97" s="31"/>
      <c r="D97" s="31"/>
      <c r="E97" s="31"/>
      <c r="F97" s="31"/>
      <c r="G97" s="31"/>
      <c r="H97" s="31"/>
      <c r="I97" s="31"/>
      <c r="J97" s="31"/>
      <c r="K97" s="31"/>
      <c r="L97" s="31"/>
      <c r="M97" s="31"/>
      <c r="N97" s="31"/>
      <c r="O97" s="32"/>
    </row>
    <row r="98" spans="2:15">
      <c r="B98" s="30"/>
      <c r="C98" s="31"/>
      <c r="D98" s="31"/>
      <c r="E98" s="31"/>
      <c r="F98" s="31"/>
      <c r="G98" s="31"/>
      <c r="H98" s="31"/>
      <c r="I98" s="31"/>
      <c r="J98" s="31"/>
      <c r="K98" s="31"/>
      <c r="L98" s="31"/>
      <c r="M98" s="31"/>
      <c r="N98" s="31"/>
      <c r="O98" s="32"/>
    </row>
    <row r="99" spans="2:15">
      <c r="B99" s="30"/>
      <c r="C99" s="31"/>
      <c r="D99" s="31"/>
      <c r="E99" s="31"/>
      <c r="F99" s="31"/>
      <c r="G99" s="31"/>
      <c r="H99" s="31"/>
      <c r="I99" s="31"/>
      <c r="J99" s="31"/>
      <c r="K99" s="31"/>
      <c r="L99" s="31"/>
      <c r="M99" s="31"/>
      <c r="N99" s="31"/>
      <c r="O99" s="32"/>
    </row>
    <row r="100" spans="2:15">
      <c r="B100" s="30"/>
      <c r="C100" s="31"/>
      <c r="D100" s="31"/>
      <c r="E100" s="31"/>
      <c r="F100" s="31"/>
      <c r="G100" s="31"/>
      <c r="H100" s="31"/>
      <c r="I100" s="31"/>
      <c r="J100" s="31"/>
      <c r="K100" s="31"/>
      <c r="L100" s="31"/>
      <c r="M100" s="31"/>
      <c r="N100" s="31"/>
      <c r="O100" s="32"/>
    </row>
    <row r="101" spans="2:15">
      <c r="B101" s="30"/>
      <c r="C101" s="31"/>
      <c r="D101" s="31"/>
      <c r="E101" s="31"/>
      <c r="F101" s="31"/>
      <c r="G101" s="31"/>
      <c r="H101" s="31"/>
      <c r="I101" s="31"/>
      <c r="J101" s="31"/>
      <c r="K101" s="31"/>
      <c r="L101" s="31"/>
      <c r="M101" s="31"/>
      <c r="N101" s="31"/>
      <c r="O101" s="32"/>
    </row>
    <row r="102" spans="2:15">
      <c r="B102" s="30"/>
      <c r="C102" s="31"/>
      <c r="D102" s="31"/>
      <c r="E102" s="31"/>
      <c r="F102" s="31"/>
      <c r="G102" s="31"/>
      <c r="H102" s="31"/>
      <c r="I102" s="31"/>
      <c r="J102" s="31"/>
      <c r="K102" s="31"/>
      <c r="L102" s="31"/>
      <c r="M102" s="31"/>
      <c r="N102" s="31"/>
      <c r="O102" s="32"/>
    </row>
    <row r="103" spans="2:15">
      <c r="B103" s="30"/>
      <c r="C103" s="31"/>
      <c r="D103" s="31"/>
      <c r="E103" s="31"/>
      <c r="F103" s="31"/>
      <c r="G103" s="31"/>
      <c r="H103" s="31"/>
      <c r="I103" s="31"/>
      <c r="J103" s="31"/>
      <c r="K103" s="31"/>
      <c r="L103" s="31"/>
      <c r="M103" s="31"/>
      <c r="N103" s="31"/>
      <c r="O103" s="32"/>
    </row>
    <row r="104" spans="2:15">
      <c r="B104" s="30"/>
      <c r="C104" s="31"/>
      <c r="D104" s="31"/>
      <c r="E104" s="31"/>
      <c r="F104" s="31"/>
      <c r="G104" s="31"/>
      <c r="H104" s="31"/>
      <c r="I104" s="31"/>
      <c r="J104" s="31"/>
      <c r="K104" s="31"/>
      <c r="L104" s="31"/>
      <c r="M104" s="31"/>
      <c r="N104" s="31"/>
      <c r="O104" s="32"/>
    </row>
    <row r="105" spans="2:15">
      <c r="B105" s="30"/>
      <c r="C105" s="31"/>
      <c r="D105" s="31"/>
      <c r="E105" s="31"/>
      <c r="F105" s="31"/>
      <c r="G105" s="31"/>
      <c r="H105" s="31"/>
      <c r="I105" s="31"/>
      <c r="J105" s="31"/>
      <c r="K105" s="31"/>
      <c r="L105" s="31"/>
      <c r="M105" s="31"/>
      <c r="N105" s="31"/>
      <c r="O105" s="32"/>
    </row>
    <row r="106" spans="2:15">
      <c r="B106" s="30"/>
      <c r="C106" s="31"/>
      <c r="D106" s="31"/>
      <c r="E106" s="31"/>
      <c r="F106" s="31"/>
      <c r="G106" s="31"/>
      <c r="H106" s="31"/>
      <c r="I106" s="31"/>
      <c r="J106" s="31"/>
      <c r="K106" s="31"/>
      <c r="L106" s="31"/>
      <c r="M106" s="31"/>
      <c r="N106" s="31"/>
      <c r="O106" s="32"/>
    </row>
    <row r="107" spans="2:15">
      <c r="B107" s="30"/>
      <c r="C107" s="31"/>
      <c r="D107" s="31"/>
      <c r="E107" s="31"/>
      <c r="F107" s="31"/>
      <c r="G107" s="31"/>
      <c r="H107" s="31"/>
      <c r="I107" s="31"/>
      <c r="J107" s="31"/>
      <c r="K107" s="31"/>
      <c r="L107" s="31"/>
      <c r="M107" s="31"/>
      <c r="N107" s="31"/>
      <c r="O107" s="32"/>
    </row>
    <row r="108" spans="2:15">
      <c r="B108" s="30"/>
      <c r="C108" s="31"/>
      <c r="D108" s="31"/>
      <c r="E108" s="31"/>
      <c r="F108" s="31"/>
      <c r="G108" s="31"/>
      <c r="H108" s="31"/>
      <c r="I108" s="31"/>
      <c r="J108" s="31"/>
      <c r="K108" s="31"/>
      <c r="L108" s="31"/>
      <c r="M108" s="31"/>
      <c r="N108" s="31"/>
      <c r="O108" s="32"/>
    </row>
    <row r="109" spans="2:15">
      <c r="B109" s="30"/>
      <c r="C109" s="31"/>
      <c r="D109" s="31"/>
      <c r="E109" s="31"/>
      <c r="F109" s="31"/>
      <c r="G109" s="31"/>
      <c r="H109" s="31"/>
      <c r="I109" s="31"/>
      <c r="J109" s="31"/>
      <c r="K109" s="31"/>
      <c r="L109" s="31"/>
      <c r="M109" s="31"/>
      <c r="N109" s="31"/>
      <c r="O109" s="32"/>
    </row>
    <row r="110" spans="2:15">
      <c r="B110" s="30"/>
      <c r="C110" s="31"/>
      <c r="D110" s="31"/>
      <c r="E110" s="31"/>
      <c r="F110" s="31"/>
      <c r="G110" s="31"/>
      <c r="H110" s="31"/>
      <c r="I110" s="31"/>
      <c r="J110" s="31"/>
      <c r="K110" s="31"/>
      <c r="L110" s="31"/>
      <c r="M110" s="31"/>
      <c r="N110" s="31"/>
      <c r="O110" s="32"/>
    </row>
    <row r="111" spans="2:15">
      <c r="B111" s="30"/>
      <c r="C111" s="31"/>
      <c r="D111" s="31"/>
      <c r="E111" s="31"/>
      <c r="F111" s="31"/>
      <c r="G111" s="31"/>
      <c r="H111" s="31"/>
      <c r="I111" s="31"/>
      <c r="J111" s="31"/>
      <c r="K111" s="31"/>
      <c r="L111" s="31"/>
      <c r="M111" s="31"/>
      <c r="N111" s="31"/>
      <c r="O111" s="32"/>
    </row>
    <row r="112" spans="2:15">
      <c r="B112" s="30"/>
      <c r="C112" s="31"/>
      <c r="D112" s="31"/>
      <c r="E112" s="31"/>
      <c r="F112" s="31"/>
      <c r="G112" s="31"/>
      <c r="H112" s="31"/>
      <c r="I112" s="31"/>
      <c r="J112" s="31"/>
      <c r="K112" s="31"/>
      <c r="L112" s="31"/>
      <c r="M112" s="31"/>
      <c r="N112" s="31"/>
      <c r="O112" s="32"/>
    </row>
    <row r="113" spans="2:15">
      <c r="B113" s="30"/>
      <c r="C113" s="31"/>
      <c r="D113" s="31"/>
      <c r="E113" s="31"/>
      <c r="F113" s="31"/>
      <c r="G113" s="31"/>
      <c r="H113" s="31"/>
      <c r="I113" s="31"/>
      <c r="J113" s="31"/>
      <c r="K113" s="31"/>
      <c r="L113" s="31"/>
      <c r="M113" s="31"/>
      <c r="N113" s="31"/>
      <c r="O113" s="32"/>
    </row>
    <row r="114" spans="2:15">
      <c r="B114" s="30"/>
      <c r="C114" s="31"/>
      <c r="D114" s="31"/>
      <c r="E114" s="31"/>
      <c r="F114" s="31"/>
      <c r="G114" s="31"/>
      <c r="H114" s="31"/>
      <c r="I114" s="31"/>
      <c r="J114" s="31"/>
      <c r="K114" s="31"/>
      <c r="L114" s="31"/>
      <c r="M114" s="31"/>
      <c r="N114" s="31"/>
      <c r="O114" s="32"/>
    </row>
    <row r="115" spans="2:15">
      <c r="B115" s="30"/>
      <c r="C115" s="31"/>
      <c r="D115" s="31"/>
      <c r="E115" s="31"/>
      <c r="F115" s="31"/>
      <c r="G115" s="31"/>
      <c r="H115" s="31"/>
      <c r="I115" s="31"/>
      <c r="J115" s="31"/>
      <c r="K115" s="31"/>
      <c r="L115" s="31"/>
      <c r="M115" s="31"/>
      <c r="N115" s="31"/>
      <c r="O115" s="32"/>
    </row>
    <row r="116" spans="2:15">
      <c r="B116" s="30"/>
      <c r="C116" s="31"/>
      <c r="D116" s="31"/>
      <c r="E116" s="31"/>
      <c r="F116" s="31"/>
      <c r="G116" s="31"/>
      <c r="H116" s="31"/>
      <c r="I116" s="31"/>
      <c r="J116" s="31"/>
      <c r="K116" s="31"/>
      <c r="L116" s="31"/>
      <c r="M116" s="31"/>
      <c r="N116" s="31"/>
      <c r="O116" s="32"/>
    </row>
    <row r="117" spans="2:15">
      <c r="B117" s="30"/>
      <c r="C117" s="31"/>
      <c r="D117" s="31"/>
      <c r="E117" s="31"/>
      <c r="F117" s="31"/>
      <c r="G117" s="31"/>
      <c r="H117" s="31"/>
      <c r="I117" s="31"/>
      <c r="J117" s="31"/>
      <c r="K117" s="31"/>
      <c r="L117" s="31"/>
      <c r="M117" s="31"/>
      <c r="N117" s="31"/>
      <c r="O117" s="32"/>
    </row>
    <row r="118" spans="2:15">
      <c r="B118" s="30"/>
      <c r="C118" s="31"/>
      <c r="D118" s="31"/>
      <c r="E118" s="31"/>
      <c r="F118" s="31"/>
      <c r="G118" s="31"/>
      <c r="H118" s="31"/>
      <c r="I118" s="31"/>
      <c r="J118" s="31"/>
      <c r="K118" s="31"/>
      <c r="L118" s="31"/>
      <c r="M118" s="31"/>
      <c r="N118" s="31"/>
      <c r="O118" s="32"/>
    </row>
    <row r="119" spans="2:15">
      <c r="B119" s="30"/>
      <c r="C119" s="31"/>
      <c r="D119" s="31"/>
      <c r="E119" s="31"/>
      <c r="F119" s="31"/>
      <c r="G119" s="31"/>
      <c r="H119" s="31"/>
      <c r="I119" s="31"/>
      <c r="J119" s="31"/>
      <c r="K119" s="31"/>
      <c r="L119" s="31"/>
      <c r="M119" s="31"/>
      <c r="N119" s="31"/>
      <c r="O119" s="32"/>
    </row>
    <row r="120" spans="2:15">
      <c r="B120" s="30"/>
      <c r="C120" s="31"/>
      <c r="D120" s="31"/>
      <c r="E120" s="31"/>
      <c r="F120" s="31"/>
      <c r="G120" s="31"/>
      <c r="H120" s="31"/>
      <c r="I120" s="31"/>
      <c r="J120" s="31"/>
      <c r="K120" s="31"/>
      <c r="L120" s="31"/>
      <c r="M120" s="31"/>
      <c r="N120" s="31"/>
      <c r="O120" s="32"/>
    </row>
    <row r="121" spans="2:15">
      <c r="B121" s="30"/>
      <c r="C121" s="31"/>
      <c r="D121" s="31"/>
      <c r="E121" s="31"/>
      <c r="F121" s="31"/>
      <c r="G121" s="31"/>
      <c r="H121" s="31"/>
      <c r="I121" s="31"/>
      <c r="J121" s="31"/>
      <c r="K121" s="31"/>
      <c r="L121" s="31"/>
      <c r="M121" s="31"/>
      <c r="N121" s="31"/>
      <c r="O121" s="32"/>
    </row>
    <row r="122" spans="2:15">
      <c r="B122" s="30"/>
      <c r="C122" s="31"/>
      <c r="D122" s="31"/>
      <c r="E122" s="31"/>
      <c r="F122" s="31"/>
      <c r="G122" s="31"/>
      <c r="H122" s="31"/>
      <c r="I122" s="31"/>
      <c r="J122" s="31"/>
      <c r="K122" s="31"/>
      <c r="L122" s="31"/>
      <c r="M122" s="31"/>
      <c r="N122" s="31"/>
      <c r="O122" s="32"/>
    </row>
    <row r="123" spans="2:15">
      <c r="B123" s="30"/>
      <c r="C123" s="31"/>
      <c r="D123" s="31"/>
      <c r="E123" s="31"/>
      <c r="F123" s="31"/>
      <c r="G123" s="31"/>
      <c r="H123" s="31"/>
      <c r="I123" s="31"/>
      <c r="J123" s="31"/>
      <c r="K123" s="31"/>
      <c r="L123" s="31"/>
      <c r="M123" s="31"/>
      <c r="N123" s="31"/>
      <c r="O123" s="32"/>
    </row>
    <row r="124" spans="2:15">
      <c r="B124" s="30"/>
      <c r="C124" s="31"/>
      <c r="D124" s="31"/>
      <c r="E124" s="31"/>
      <c r="F124" s="31"/>
      <c r="G124" s="31"/>
      <c r="H124" s="31"/>
      <c r="I124" s="31"/>
      <c r="J124" s="31"/>
      <c r="K124" s="31"/>
      <c r="L124" s="31"/>
      <c r="M124" s="31"/>
      <c r="N124" s="31"/>
      <c r="O124" s="32"/>
    </row>
    <row r="125" spans="2:15">
      <c r="B125" s="30"/>
      <c r="C125" s="31"/>
      <c r="D125" s="31"/>
      <c r="E125" s="31"/>
      <c r="F125" s="31"/>
      <c r="G125" s="31"/>
      <c r="H125" s="31"/>
      <c r="I125" s="31"/>
      <c r="J125" s="31"/>
      <c r="K125" s="31"/>
      <c r="L125" s="31"/>
      <c r="M125" s="31"/>
      <c r="N125" s="31"/>
      <c r="O125" s="32"/>
    </row>
    <row r="126" spans="2:15">
      <c r="B126" s="30"/>
      <c r="C126" s="31"/>
      <c r="D126" s="31"/>
      <c r="E126" s="31"/>
      <c r="F126" s="31"/>
      <c r="G126" s="31"/>
      <c r="H126" s="31"/>
      <c r="I126" s="31"/>
      <c r="J126" s="31"/>
      <c r="K126" s="31"/>
      <c r="L126" s="31"/>
      <c r="M126" s="31"/>
      <c r="N126" s="31"/>
      <c r="O126" s="32"/>
    </row>
    <row r="127" spans="2:15">
      <c r="B127" s="30"/>
      <c r="C127" s="31"/>
      <c r="D127" s="31"/>
      <c r="E127" s="31"/>
      <c r="F127" s="31"/>
      <c r="G127" s="31"/>
      <c r="H127" s="31"/>
      <c r="I127" s="31"/>
      <c r="J127" s="31"/>
      <c r="K127" s="31"/>
      <c r="L127" s="31"/>
      <c r="M127" s="31"/>
      <c r="N127" s="31"/>
      <c r="O127" s="32"/>
    </row>
    <row r="128" spans="2:15">
      <c r="B128" s="30"/>
      <c r="C128" s="31"/>
      <c r="D128" s="31"/>
      <c r="E128" s="31"/>
      <c r="F128" s="31"/>
      <c r="G128" s="31"/>
      <c r="H128" s="31"/>
      <c r="I128" s="31"/>
      <c r="J128" s="31"/>
      <c r="K128" s="31"/>
      <c r="L128" s="31"/>
      <c r="M128" s="31"/>
      <c r="N128" s="31"/>
      <c r="O128" s="32"/>
    </row>
    <row r="129" spans="2:15">
      <c r="B129" s="30"/>
      <c r="C129" s="31"/>
      <c r="D129" s="31"/>
      <c r="E129" s="31"/>
      <c r="F129" s="31"/>
      <c r="G129" s="31"/>
      <c r="H129" s="31"/>
      <c r="I129" s="31"/>
      <c r="J129" s="31"/>
      <c r="K129" s="31"/>
      <c r="L129" s="31"/>
      <c r="M129" s="31"/>
      <c r="N129" s="31"/>
      <c r="O129" s="32"/>
    </row>
    <row r="130" spans="2:15">
      <c r="B130" s="30"/>
      <c r="C130" s="31"/>
      <c r="D130" s="31"/>
      <c r="E130" s="31"/>
      <c r="F130" s="31"/>
      <c r="G130" s="31"/>
      <c r="H130" s="31"/>
      <c r="I130" s="31"/>
      <c r="J130" s="31"/>
      <c r="K130" s="31"/>
      <c r="L130" s="31"/>
      <c r="M130" s="31"/>
      <c r="N130" s="31"/>
      <c r="O130" s="32"/>
    </row>
    <row r="131" spans="2:15">
      <c r="B131" s="30"/>
      <c r="C131" s="31"/>
      <c r="D131" s="31"/>
      <c r="E131" s="31"/>
      <c r="F131" s="31"/>
      <c r="G131" s="31"/>
      <c r="H131" s="31"/>
      <c r="I131" s="31"/>
      <c r="J131" s="31"/>
      <c r="K131" s="31"/>
      <c r="L131" s="31"/>
      <c r="M131" s="31"/>
      <c r="N131" s="31"/>
      <c r="O131" s="32"/>
    </row>
    <row r="132" spans="2:15">
      <c r="B132" s="30"/>
      <c r="C132" s="31"/>
      <c r="D132" s="31"/>
      <c r="E132" s="31"/>
      <c r="F132" s="31"/>
      <c r="G132" s="31"/>
      <c r="H132" s="31"/>
      <c r="I132" s="31"/>
      <c r="J132" s="31"/>
      <c r="K132" s="31"/>
      <c r="L132" s="31"/>
      <c r="M132" s="31"/>
      <c r="N132" s="31"/>
      <c r="O132" s="32"/>
    </row>
    <row r="133" spans="2:15">
      <c r="B133" s="30"/>
      <c r="C133" s="31"/>
      <c r="D133" s="31"/>
      <c r="E133" s="31"/>
      <c r="F133" s="31"/>
      <c r="G133" s="31"/>
      <c r="H133" s="31"/>
      <c r="I133" s="31"/>
      <c r="J133" s="31"/>
      <c r="K133" s="31"/>
      <c r="L133" s="31"/>
      <c r="M133" s="31"/>
      <c r="N133" s="31"/>
      <c r="O133" s="32"/>
    </row>
    <row r="134" spans="2:15">
      <c r="B134" s="30"/>
      <c r="C134" s="31"/>
      <c r="D134" s="31"/>
      <c r="E134" s="31"/>
      <c r="F134" s="31"/>
      <c r="G134" s="31"/>
      <c r="H134" s="31"/>
      <c r="I134" s="31"/>
      <c r="J134" s="31"/>
      <c r="K134" s="31"/>
      <c r="L134" s="31"/>
      <c r="M134" s="31"/>
      <c r="N134" s="31"/>
      <c r="O134" s="32"/>
    </row>
    <row r="135" spans="2:15">
      <c r="B135" s="30"/>
      <c r="C135" s="31"/>
      <c r="D135" s="31"/>
      <c r="E135" s="31"/>
      <c r="F135" s="31"/>
      <c r="G135" s="31"/>
      <c r="H135" s="31"/>
      <c r="I135" s="31"/>
      <c r="J135" s="31"/>
      <c r="K135" s="31"/>
      <c r="L135" s="31"/>
      <c r="M135" s="31"/>
      <c r="N135" s="31"/>
      <c r="O135" s="32"/>
    </row>
    <row r="136" spans="2:15">
      <c r="B136" s="30"/>
      <c r="C136" s="31"/>
      <c r="D136" s="31"/>
      <c r="E136" s="31"/>
      <c r="F136" s="31"/>
      <c r="G136" s="31"/>
      <c r="H136" s="31"/>
      <c r="I136" s="31"/>
      <c r="J136" s="31"/>
      <c r="K136" s="31"/>
      <c r="L136" s="31"/>
      <c r="M136" s="31"/>
      <c r="N136" s="31"/>
      <c r="O136" s="32"/>
    </row>
    <row r="137" spans="2:15">
      <c r="B137" s="30"/>
      <c r="C137" s="31"/>
      <c r="D137" s="31"/>
      <c r="E137" s="31"/>
      <c r="F137" s="31"/>
      <c r="G137" s="31"/>
      <c r="H137" s="31"/>
      <c r="I137" s="31"/>
      <c r="J137" s="31"/>
      <c r="K137" s="31"/>
      <c r="L137" s="31"/>
      <c r="M137" s="31"/>
      <c r="N137" s="31"/>
      <c r="O137" s="32"/>
    </row>
    <row r="138" spans="2:15">
      <c r="B138" s="30"/>
      <c r="C138" s="31"/>
      <c r="D138" s="31"/>
      <c r="E138" s="31"/>
      <c r="F138" s="31"/>
      <c r="G138" s="31"/>
      <c r="H138" s="31"/>
      <c r="I138" s="31"/>
      <c r="J138" s="31"/>
      <c r="K138" s="31"/>
      <c r="L138" s="31"/>
      <c r="M138" s="31"/>
      <c r="N138" s="31"/>
      <c r="O138" s="32"/>
    </row>
    <row r="139" spans="2:15">
      <c r="B139" s="30"/>
      <c r="C139" s="31"/>
      <c r="D139" s="31"/>
      <c r="E139" s="31"/>
      <c r="F139" s="31"/>
      <c r="G139" s="31"/>
      <c r="H139" s="31"/>
      <c r="I139" s="31"/>
      <c r="J139" s="31"/>
      <c r="K139" s="31"/>
      <c r="L139" s="31"/>
      <c r="M139" s="31"/>
      <c r="N139" s="31"/>
      <c r="O139" s="32"/>
    </row>
    <row r="140" spans="2:15">
      <c r="B140" s="30"/>
      <c r="C140" s="31"/>
      <c r="D140" s="31"/>
      <c r="E140" s="31"/>
      <c r="F140" s="31"/>
      <c r="G140" s="31"/>
      <c r="H140" s="31"/>
      <c r="I140" s="31"/>
      <c r="J140" s="31"/>
      <c r="K140" s="31"/>
      <c r="L140" s="31"/>
      <c r="M140" s="31"/>
      <c r="N140" s="31"/>
      <c r="O140" s="32"/>
    </row>
    <row r="141" spans="2:15">
      <c r="B141" s="30"/>
      <c r="C141" s="31"/>
      <c r="D141" s="31"/>
      <c r="E141" s="31"/>
      <c r="F141" s="31"/>
      <c r="G141" s="31"/>
      <c r="H141" s="31"/>
      <c r="I141" s="31"/>
      <c r="J141" s="31"/>
      <c r="K141" s="31"/>
      <c r="L141" s="31"/>
      <c r="M141" s="31"/>
      <c r="N141" s="31"/>
      <c r="O141" s="32"/>
    </row>
    <row r="142" spans="2:15">
      <c r="B142" s="30"/>
      <c r="C142" s="31"/>
      <c r="D142" s="31"/>
      <c r="E142" s="31"/>
      <c r="F142" s="31"/>
      <c r="G142" s="31"/>
      <c r="H142" s="31"/>
      <c r="I142" s="31"/>
      <c r="J142" s="31"/>
      <c r="K142" s="31"/>
      <c r="L142" s="31"/>
      <c r="M142" s="31"/>
      <c r="N142" s="31"/>
      <c r="O142" s="32"/>
    </row>
    <row r="143" spans="2:15">
      <c r="B143" s="30"/>
      <c r="C143" s="31"/>
      <c r="D143" s="31"/>
      <c r="E143" s="31"/>
      <c r="F143" s="31"/>
      <c r="G143" s="31"/>
      <c r="H143" s="31"/>
      <c r="I143" s="31"/>
      <c r="J143" s="31"/>
      <c r="K143" s="31"/>
      <c r="L143" s="31"/>
      <c r="M143" s="31"/>
      <c r="N143" s="31"/>
      <c r="O143" s="32"/>
    </row>
    <row r="144" spans="2:15">
      <c r="B144" s="30"/>
      <c r="C144" s="31"/>
      <c r="D144" s="31"/>
      <c r="E144" s="31"/>
      <c r="F144" s="31"/>
      <c r="G144" s="31"/>
      <c r="H144" s="31"/>
      <c r="I144" s="31"/>
      <c r="J144" s="31"/>
      <c r="K144" s="31"/>
      <c r="L144" s="31"/>
      <c r="M144" s="31"/>
      <c r="N144" s="31"/>
      <c r="O144" s="32"/>
    </row>
    <row r="145" spans="2:15">
      <c r="B145" s="30"/>
      <c r="C145" s="31"/>
      <c r="D145" s="31"/>
      <c r="E145" s="31"/>
      <c r="F145" s="31"/>
      <c r="G145" s="31"/>
      <c r="H145" s="31"/>
      <c r="I145" s="31"/>
      <c r="J145" s="31"/>
      <c r="K145" s="31"/>
      <c r="L145" s="31"/>
      <c r="M145" s="31"/>
      <c r="N145" s="31"/>
      <c r="O145" s="32"/>
    </row>
    <row r="146" spans="2:15">
      <c r="B146" s="30"/>
      <c r="C146" s="31"/>
      <c r="D146" s="31"/>
      <c r="E146" s="31"/>
      <c r="F146" s="31"/>
      <c r="G146" s="31"/>
      <c r="H146" s="31"/>
      <c r="I146" s="31"/>
      <c r="J146" s="31"/>
      <c r="K146" s="31"/>
      <c r="L146" s="31"/>
      <c r="M146" s="31"/>
      <c r="N146" s="31"/>
      <c r="O146" s="32"/>
    </row>
    <row r="147" spans="2:15">
      <c r="B147" s="30"/>
      <c r="C147" s="31"/>
      <c r="D147" s="31"/>
      <c r="E147" s="31"/>
      <c r="F147" s="31"/>
      <c r="G147" s="31"/>
      <c r="H147" s="31"/>
      <c r="I147" s="31"/>
      <c r="J147" s="31"/>
      <c r="K147" s="31"/>
      <c r="L147" s="31"/>
      <c r="M147" s="31"/>
      <c r="N147" s="31"/>
      <c r="O147" s="32"/>
    </row>
    <row r="148" spans="2:15">
      <c r="B148" s="30"/>
      <c r="C148" s="31"/>
      <c r="D148" s="31"/>
      <c r="E148" s="31"/>
      <c r="F148" s="31"/>
      <c r="G148" s="31"/>
      <c r="H148" s="31"/>
      <c r="I148" s="31"/>
      <c r="J148" s="31"/>
      <c r="K148" s="31"/>
      <c r="L148" s="31"/>
      <c r="M148" s="31"/>
      <c r="N148" s="31"/>
      <c r="O148" s="32"/>
    </row>
    <row r="149" spans="2:15">
      <c r="B149" s="30"/>
      <c r="C149" s="31"/>
      <c r="D149" s="31"/>
      <c r="E149" s="31"/>
      <c r="F149" s="31"/>
      <c r="G149" s="31"/>
      <c r="H149" s="31"/>
      <c r="I149" s="31"/>
      <c r="J149" s="31"/>
      <c r="K149" s="31"/>
      <c r="L149" s="31"/>
      <c r="M149" s="31"/>
      <c r="N149" s="31"/>
      <c r="O149" s="32"/>
    </row>
    <row r="150" spans="2:15">
      <c r="B150" s="30"/>
      <c r="C150" s="31"/>
      <c r="D150" s="31"/>
      <c r="E150" s="31"/>
      <c r="F150" s="31"/>
      <c r="G150" s="31"/>
      <c r="H150" s="31"/>
      <c r="I150" s="31"/>
      <c r="J150" s="31"/>
      <c r="K150" s="31"/>
      <c r="L150" s="31"/>
      <c r="M150" s="31"/>
      <c r="N150" s="31"/>
      <c r="O150" s="32"/>
    </row>
    <row r="151" spans="2:15">
      <c r="B151" s="30"/>
      <c r="C151" s="31"/>
      <c r="D151" s="31"/>
      <c r="E151" s="31"/>
      <c r="F151" s="31"/>
      <c r="G151" s="31"/>
      <c r="H151" s="31"/>
      <c r="I151" s="31"/>
      <c r="J151" s="31"/>
      <c r="K151" s="31"/>
      <c r="L151" s="31"/>
      <c r="M151" s="31"/>
      <c r="N151" s="31"/>
      <c r="O151" s="32"/>
    </row>
    <row r="152" spans="2:15">
      <c r="B152" s="30"/>
      <c r="C152" s="31"/>
      <c r="D152" s="31"/>
      <c r="E152" s="31"/>
      <c r="F152" s="31"/>
      <c r="G152" s="31"/>
      <c r="H152" s="31"/>
      <c r="I152" s="31"/>
      <c r="J152" s="31"/>
      <c r="K152" s="31"/>
      <c r="L152" s="31"/>
      <c r="M152" s="31"/>
      <c r="N152" s="31"/>
      <c r="O152" s="32"/>
    </row>
    <row r="153" spans="2:15">
      <c r="B153" s="30"/>
      <c r="C153" s="31"/>
      <c r="D153" s="31"/>
      <c r="E153" s="31"/>
      <c r="F153" s="31"/>
      <c r="G153" s="31"/>
      <c r="H153" s="31"/>
      <c r="I153" s="31"/>
      <c r="J153" s="31"/>
      <c r="K153" s="31"/>
      <c r="L153" s="31"/>
      <c r="M153" s="31"/>
      <c r="N153" s="31"/>
      <c r="O153" s="32"/>
    </row>
    <row r="154" spans="2:15">
      <c r="B154" s="30"/>
      <c r="C154" s="31"/>
      <c r="D154" s="31"/>
      <c r="E154" s="31"/>
      <c r="F154" s="31"/>
      <c r="G154" s="31"/>
      <c r="H154" s="31"/>
      <c r="I154" s="31"/>
      <c r="J154" s="31"/>
      <c r="K154" s="31"/>
      <c r="L154" s="31"/>
      <c r="M154" s="31"/>
      <c r="N154" s="31"/>
      <c r="O154" s="32"/>
    </row>
    <row r="155" spans="2:15">
      <c r="B155" s="30"/>
      <c r="C155" s="31"/>
      <c r="D155" s="31"/>
      <c r="E155" s="31"/>
      <c r="F155" s="31"/>
      <c r="G155" s="31"/>
      <c r="H155" s="31"/>
      <c r="I155" s="31"/>
      <c r="J155" s="31"/>
      <c r="K155" s="31"/>
      <c r="L155" s="31"/>
      <c r="M155" s="31"/>
      <c r="N155" s="31"/>
      <c r="O155" s="32"/>
    </row>
    <row r="156" spans="2:15">
      <c r="B156" s="30"/>
      <c r="C156" s="31"/>
      <c r="D156" s="31"/>
      <c r="E156" s="31"/>
      <c r="F156" s="31"/>
      <c r="G156" s="31"/>
      <c r="H156" s="31"/>
      <c r="I156" s="31"/>
      <c r="J156" s="31"/>
      <c r="K156" s="31"/>
      <c r="L156" s="31"/>
      <c r="M156" s="31"/>
      <c r="N156" s="31"/>
      <c r="O156" s="32"/>
    </row>
    <row r="157" spans="2:15">
      <c r="B157" s="30"/>
      <c r="C157" s="31"/>
      <c r="D157" s="31"/>
      <c r="E157" s="31"/>
      <c r="F157" s="31"/>
      <c r="G157" s="31"/>
      <c r="H157" s="31"/>
      <c r="I157" s="31"/>
      <c r="J157" s="31"/>
      <c r="K157" s="31"/>
      <c r="L157" s="31"/>
      <c r="M157" s="31"/>
      <c r="N157" s="31"/>
      <c r="O157" s="32"/>
    </row>
    <row r="158" spans="2:15">
      <c r="B158" s="30"/>
      <c r="C158" s="31"/>
      <c r="D158" s="31"/>
      <c r="E158" s="31"/>
      <c r="F158" s="31"/>
      <c r="G158" s="31"/>
      <c r="H158" s="31"/>
      <c r="I158" s="31"/>
      <c r="J158" s="31"/>
      <c r="K158" s="31"/>
      <c r="L158" s="31"/>
      <c r="M158" s="31"/>
      <c r="N158" s="31"/>
      <c r="O158" s="32"/>
    </row>
    <row r="159" spans="2:15">
      <c r="B159" s="30"/>
      <c r="C159" s="31"/>
      <c r="D159" s="31"/>
      <c r="E159" s="31"/>
      <c r="F159" s="31"/>
      <c r="G159" s="31"/>
      <c r="H159" s="31"/>
      <c r="I159" s="31"/>
      <c r="J159" s="31"/>
      <c r="K159" s="31"/>
      <c r="L159" s="31"/>
      <c r="M159" s="31"/>
      <c r="N159" s="31"/>
      <c r="O159" s="32"/>
    </row>
    <row r="160" spans="2:15">
      <c r="B160" s="30"/>
      <c r="C160" s="31"/>
      <c r="D160" s="31"/>
      <c r="E160" s="31"/>
      <c r="F160" s="31"/>
      <c r="G160" s="31"/>
      <c r="H160" s="31"/>
      <c r="I160" s="31"/>
      <c r="J160" s="31"/>
      <c r="K160" s="31"/>
      <c r="L160" s="31"/>
      <c r="M160" s="31"/>
      <c r="N160" s="31"/>
      <c r="O160" s="32"/>
    </row>
    <row r="161" spans="2:15">
      <c r="B161" s="30"/>
      <c r="C161" s="31"/>
      <c r="D161" s="31"/>
      <c r="E161" s="31"/>
      <c r="F161" s="31"/>
      <c r="G161" s="31"/>
      <c r="H161" s="31"/>
      <c r="I161" s="31"/>
      <c r="J161" s="31"/>
      <c r="K161" s="31"/>
      <c r="L161" s="31"/>
      <c r="M161" s="31"/>
      <c r="N161" s="31"/>
      <c r="O161" s="32"/>
    </row>
    <row r="162" spans="2:15">
      <c r="B162" s="30"/>
      <c r="C162" s="31"/>
      <c r="D162" s="31"/>
      <c r="E162" s="31"/>
      <c r="F162" s="31"/>
      <c r="G162" s="31"/>
      <c r="H162" s="31"/>
      <c r="I162" s="31"/>
      <c r="J162" s="31"/>
      <c r="K162" s="31"/>
      <c r="L162" s="31"/>
      <c r="M162" s="31"/>
      <c r="N162" s="31"/>
      <c r="O162" s="32"/>
    </row>
    <row r="163" spans="2:15">
      <c r="B163" s="30"/>
      <c r="C163" s="31"/>
      <c r="D163" s="31"/>
      <c r="E163" s="31"/>
      <c r="F163" s="31"/>
      <c r="G163" s="31"/>
      <c r="H163" s="31"/>
      <c r="I163" s="31"/>
      <c r="J163" s="31"/>
      <c r="K163" s="31"/>
      <c r="L163" s="31"/>
      <c r="M163" s="31"/>
      <c r="N163" s="31"/>
      <c r="O163" s="32"/>
    </row>
    <row r="164" spans="2:15">
      <c r="B164" s="30"/>
      <c r="C164" s="31"/>
      <c r="D164" s="31"/>
      <c r="E164" s="31"/>
      <c r="F164" s="31"/>
      <c r="G164" s="31"/>
      <c r="H164" s="31"/>
      <c r="I164" s="31"/>
      <c r="J164" s="31"/>
      <c r="K164" s="31"/>
      <c r="L164" s="31"/>
      <c r="M164" s="31"/>
      <c r="N164" s="31"/>
      <c r="O164" s="32"/>
    </row>
    <row r="165" spans="2:15">
      <c r="B165" s="30"/>
      <c r="C165" s="31"/>
      <c r="D165" s="31"/>
      <c r="E165" s="31"/>
      <c r="F165" s="31"/>
      <c r="G165" s="31"/>
      <c r="H165" s="31"/>
      <c r="I165" s="31"/>
      <c r="J165" s="31"/>
      <c r="K165" s="31"/>
      <c r="L165" s="31"/>
      <c r="M165" s="31"/>
      <c r="N165" s="31"/>
      <c r="O165" s="32"/>
    </row>
    <row r="166" spans="2:15">
      <c r="B166" s="30"/>
      <c r="C166" s="31"/>
      <c r="D166" s="31"/>
      <c r="E166" s="31"/>
      <c r="F166" s="31"/>
      <c r="G166" s="31"/>
      <c r="H166" s="31"/>
      <c r="I166" s="31"/>
      <c r="J166" s="31"/>
      <c r="K166" s="31"/>
      <c r="L166" s="31"/>
      <c r="M166" s="31"/>
      <c r="N166" s="31"/>
      <c r="O166" s="32"/>
    </row>
    <row r="167" spans="2:15">
      <c r="B167" s="30"/>
      <c r="C167" s="31"/>
      <c r="D167" s="31"/>
      <c r="E167" s="31"/>
      <c r="F167" s="31"/>
      <c r="G167" s="31"/>
      <c r="H167" s="31"/>
      <c r="I167" s="31"/>
      <c r="J167" s="31"/>
      <c r="K167" s="31"/>
      <c r="L167" s="31"/>
      <c r="M167" s="31"/>
      <c r="N167" s="31"/>
      <c r="O167" s="32"/>
    </row>
    <row r="168" spans="2:15">
      <c r="B168" s="30"/>
      <c r="C168" s="31"/>
      <c r="D168" s="31"/>
      <c r="E168" s="31"/>
      <c r="F168" s="31"/>
      <c r="G168" s="31"/>
      <c r="H168" s="31"/>
      <c r="I168" s="31"/>
      <c r="J168" s="31"/>
      <c r="K168" s="31"/>
      <c r="L168" s="31"/>
      <c r="M168" s="31"/>
      <c r="N168" s="31"/>
      <c r="O168" s="32"/>
    </row>
    <row r="169" spans="2:15">
      <c r="B169" s="30"/>
      <c r="C169" s="31"/>
      <c r="D169" s="31"/>
      <c r="E169" s="31"/>
      <c r="F169" s="31"/>
      <c r="G169" s="31"/>
      <c r="H169" s="31"/>
      <c r="I169" s="31"/>
      <c r="J169" s="31"/>
      <c r="K169" s="31"/>
      <c r="L169" s="31"/>
      <c r="M169" s="31"/>
      <c r="N169" s="31"/>
      <c r="O169" s="32"/>
    </row>
    <row r="170" spans="2:15">
      <c r="B170" s="30"/>
      <c r="C170" s="31"/>
      <c r="D170" s="31"/>
      <c r="E170" s="31"/>
      <c r="F170" s="31"/>
      <c r="G170" s="31"/>
      <c r="H170" s="31"/>
      <c r="I170" s="31"/>
      <c r="J170" s="31"/>
      <c r="K170" s="31"/>
      <c r="L170" s="31"/>
      <c r="M170" s="31"/>
      <c r="N170" s="31"/>
      <c r="O170" s="32"/>
    </row>
    <row r="171" spans="2:15">
      <c r="B171" s="30"/>
      <c r="C171" s="31"/>
      <c r="D171" s="31"/>
      <c r="E171" s="31"/>
      <c r="F171" s="31"/>
      <c r="G171" s="31"/>
      <c r="H171" s="31"/>
      <c r="I171" s="31"/>
      <c r="J171" s="31"/>
      <c r="K171" s="31"/>
      <c r="L171" s="31"/>
      <c r="M171" s="31"/>
      <c r="N171" s="31"/>
      <c r="O171" s="32"/>
    </row>
    <row r="172" spans="2:15">
      <c r="B172" s="30"/>
      <c r="C172" s="31"/>
      <c r="D172" s="31"/>
      <c r="E172" s="31"/>
      <c r="F172" s="31"/>
      <c r="G172" s="31"/>
      <c r="H172" s="31"/>
      <c r="I172" s="31"/>
      <c r="J172" s="31"/>
      <c r="K172" s="31"/>
      <c r="L172" s="31"/>
      <c r="M172" s="31"/>
      <c r="N172" s="31"/>
      <c r="O172" s="32"/>
    </row>
    <row r="173" spans="2:15">
      <c r="B173" s="30"/>
      <c r="C173" s="31"/>
      <c r="D173" s="31"/>
      <c r="E173" s="31"/>
      <c r="F173" s="31"/>
      <c r="G173" s="31"/>
      <c r="H173" s="31"/>
      <c r="I173" s="31"/>
      <c r="J173" s="31"/>
      <c r="K173" s="31"/>
      <c r="L173" s="31"/>
      <c r="M173" s="31"/>
      <c r="N173" s="31"/>
      <c r="O173" s="32"/>
    </row>
    <row r="174" spans="2:15">
      <c r="B174" s="30"/>
      <c r="C174" s="31"/>
      <c r="D174" s="31"/>
      <c r="E174" s="31"/>
      <c r="F174" s="31"/>
      <c r="G174" s="31"/>
      <c r="H174" s="31"/>
      <c r="I174" s="31"/>
      <c r="J174" s="31"/>
      <c r="K174" s="31"/>
      <c r="L174" s="31"/>
      <c r="M174" s="31"/>
      <c r="N174" s="31"/>
      <c r="O174" s="32"/>
    </row>
    <row r="175" spans="2:15">
      <c r="B175" s="30"/>
      <c r="C175" s="31"/>
      <c r="D175" s="31"/>
      <c r="E175" s="31"/>
      <c r="F175" s="31"/>
      <c r="G175" s="31"/>
      <c r="H175" s="31"/>
      <c r="I175" s="31"/>
      <c r="J175" s="31"/>
      <c r="K175" s="31"/>
      <c r="L175" s="31"/>
      <c r="M175" s="31"/>
      <c r="N175" s="31"/>
      <c r="O175" s="32"/>
    </row>
    <row r="176" spans="2:15">
      <c r="B176" s="30"/>
      <c r="C176" s="31"/>
      <c r="D176" s="31"/>
      <c r="E176" s="31"/>
      <c r="F176" s="31"/>
      <c r="G176" s="31"/>
      <c r="H176" s="31"/>
      <c r="I176" s="31"/>
      <c r="J176" s="31"/>
      <c r="K176" s="31"/>
      <c r="L176" s="31"/>
      <c r="M176" s="31"/>
      <c r="N176" s="31"/>
      <c r="O176" s="32"/>
    </row>
    <row r="177" spans="2:15">
      <c r="B177" s="30"/>
      <c r="C177" s="31"/>
      <c r="D177" s="31"/>
      <c r="E177" s="31"/>
      <c r="F177" s="31"/>
      <c r="G177" s="31"/>
      <c r="H177" s="31"/>
      <c r="I177" s="31"/>
      <c r="J177" s="31"/>
      <c r="K177" s="31"/>
      <c r="L177" s="31"/>
      <c r="M177" s="31"/>
      <c r="N177" s="31"/>
      <c r="O177" s="32"/>
    </row>
    <row r="178" spans="2:15">
      <c r="B178" s="30"/>
      <c r="C178" s="31"/>
      <c r="D178" s="31"/>
      <c r="E178" s="31"/>
      <c r="F178" s="31"/>
      <c r="G178" s="31"/>
      <c r="H178" s="31"/>
      <c r="I178" s="31"/>
      <c r="J178" s="31"/>
      <c r="K178" s="31"/>
      <c r="L178" s="31"/>
      <c r="M178" s="31"/>
      <c r="N178" s="31"/>
      <c r="O178" s="32"/>
    </row>
    <row r="179" spans="2:15">
      <c r="B179" s="30"/>
      <c r="C179" s="31"/>
      <c r="D179" s="31"/>
      <c r="E179" s="31"/>
      <c r="F179" s="31"/>
      <c r="G179" s="31"/>
      <c r="H179" s="31"/>
      <c r="I179" s="31"/>
      <c r="J179" s="31"/>
      <c r="K179" s="31"/>
      <c r="L179" s="31"/>
      <c r="M179" s="31"/>
      <c r="N179" s="31"/>
      <c r="O179" s="32"/>
    </row>
    <row r="180" spans="2:15">
      <c r="B180" s="30"/>
      <c r="C180" s="31"/>
      <c r="D180" s="31"/>
      <c r="E180" s="31"/>
      <c r="F180" s="31"/>
      <c r="G180" s="31"/>
      <c r="H180" s="31"/>
      <c r="I180" s="31"/>
      <c r="J180" s="31"/>
      <c r="K180" s="31"/>
      <c r="L180" s="31"/>
      <c r="M180" s="31"/>
      <c r="N180" s="31"/>
      <c r="O180" s="32"/>
    </row>
    <row r="181" spans="2:15">
      <c r="B181" s="30"/>
      <c r="C181" s="31"/>
      <c r="D181" s="31"/>
      <c r="E181" s="31"/>
      <c r="F181" s="31"/>
      <c r="G181" s="31"/>
      <c r="H181" s="31"/>
      <c r="I181" s="31"/>
      <c r="J181" s="31"/>
      <c r="K181" s="31"/>
      <c r="L181" s="31"/>
      <c r="M181" s="31"/>
      <c r="N181" s="31"/>
      <c r="O181" s="32"/>
    </row>
    <row r="182" spans="2:15">
      <c r="B182" s="30"/>
      <c r="C182" s="31"/>
      <c r="D182" s="31"/>
      <c r="E182" s="31"/>
      <c r="F182" s="31"/>
      <c r="G182" s="31"/>
      <c r="H182" s="31"/>
      <c r="I182" s="31"/>
      <c r="J182" s="31"/>
      <c r="K182" s="31"/>
      <c r="L182" s="31"/>
      <c r="M182" s="31"/>
      <c r="N182" s="31"/>
      <c r="O182" s="32"/>
    </row>
    <row r="183" spans="2:15">
      <c r="B183" s="30"/>
      <c r="C183" s="31"/>
      <c r="D183" s="31"/>
      <c r="E183" s="31"/>
      <c r="F183" s="31"/>
      <c r="G183" s="31"/>
      <c r="H183" s="31"/>
      <c r="I183" s="31"/>
      <c r="J183" s="31"/>
      <c r="K183" s="31"/>
      <c r="L183" s="31"/>
      <c r="M183" s="31"/>
      <c r="N183" s="31"/>
      <c r="O183" s="32"/>
    </row>
    <row r="184" spans="2:15">
      <c r="B184" s="30"/>
      <c r="C184" s="31"/>
      <c r="D184" s="31"/>
      <c r="E184" s="31"/>
      <c r="F184" s="31"/>
      <c r="G184" s="31"/>
      <c r="H184" s="31"/>
      <c r="I184" s="31"/>
      <c r="J184" s="31"/>
      <c r="K184" s="31"/>
      <c r="L184" s="31"/>
      <c r="M184" s="31"/>
      <c r="N184" s="31"/>
      <c r="O184" s="32"/>
    </row>
    <row r="185" spans="2:15">
      <c r="B185" s="30"/>
      <c r="C185" s="31"/>
      <c r="D185" s="31"/>
      <c r="E185" s="31"/>
      <c r="F185" s="31"/>
      <c r="G185" s="31"/>
      <c r="H185" s="31"/>
      <c r="I185" s="31"/>
      <c r="J185" s="31"/>
      <c r="K185" s="31"/>
      <c r="L185" s="31"/>
      <c r="M185" s="31"/>
      <c r="N185" s="31"/>
      <c r="O185" s="32"/>
    </row>
    <row r="186" spans="2:15">
      <c r="B186" s="30"/>
      <c r="C186" s="31"/>
      <c r="D186" s="31"/>
      <c r="E186" s="31"/>
      <c r="F186" s="31"/>
      <c r="G186" s="31"/>
      <c r="H186" s="31"/>
      <c r="I186" s="31"/>
      <c r="J186" s="31"/>
      <c r="K186" s="31"/>
      <c r="L186" s="31"/>
      <c r="M186" s="31"/>
      <c r="N186" s="31"/>
      <c r="O186" s="32"/>
    </row>
    <row r="187" spans="2:15">
      <c r="B187" s="30"/>
      <c r="C187" s="31"/>
      <c r="D187" s="31"/>
      <c r="E187" s="31"/>
      <c r="F187" s="31"/>
      <c r="G187" s="31"/>
      <c r="H187" s="31"/>
      <c r="I187" s="31"/>
      <c r="J187" s="31"/>
      <c r="K187" s="31"/>
      <c r="L187" s="31"/>
      <c r="M187" s="31"/>
      <c r="N187" s="31"/>
      <c r="O187" s="32"/>
    </row>
    <row r="188" spans="2:15">
      <c r="B188" s="30"/>
      <c r="C188" s="31"/>
      <c r="D188" s="31"/>
      <c r="E188" s="31"/>
      <c r="F188" s="31"/>
      <c r="G188" s="31"/>
      <c r="H188" s="31"/>
      <c r="I188" s="31"/>
      <c r="J188" s="31"/>
      <c r="K188" s="31"/>
      <c r="L188" s="31"/>
      <c r="M188" s="31"/>
      <c r="N188" s="31"/>
      <c r="O188" s="32"/>
    </row>
    <row r="189" spans="2:15">
      <c r="B189" s="30"/>
      <c r="C189" s="31"/>
      <c r="D189" s="31"/>
      <c r="E189" s="31"/>
      <c r="F189" s="31"/>
      <c r="G189" s="31"/>
      <c r="H189" s="31"/>
      <c r="I189" s="31"/>
      <c r="J189" s="31"/>
      <c r="K189" s="31"/>
      <c r="L189" s="31"/>
      <c r="M189" s="31"/>
      <c r="N189" s="31"/>
      <c r="O189" s="32"/>
    </row>
    <row r="190" spans="2:15">
      <c r="B190" s="38"/>
      <c r="C190" s="36"/>
      <c r="D190" s="36"/>
      <c r="E190" s="36"/>
      <c r="F190" s="36"/>
      <c r="G190" s="36"/>
      <c r="H190" s="36"/>
      <c r="I190" s="36"/>
      <c r="J190" s="36"/>
      <c r="K190" s="36"/>
      <c r="L190" s="36"/>
      <c r="M190" s="36"/>
      <c r="N190" s="36"/>
      <c r="O190" s="39"/>
    </row>
  </sheetData>
  <sheetProtection algorithmName="SHA-512" hashValue="Tppz29MQ1bQ9d7WlcYpEvLv/OdRQbH7zuEn0ENtQCaThFPu3j6zMW36oBzudsYfwNDRBUjMdKfQ41DIORKkp4w==" saltValue="FpI4CSAQIujMcytoTwZblQ==" spinCount="100000" sheet="1" scenarios="1"/>
  <mergeCells count="3">
    <mergeCell ref="C2:E2"/>
    <mergeCell ref="F2:G2"/>
    <mergeCell ref="E19:G22"/>
  </mergeCells>
  <phoneticPr fontId="2" type="noConversion"/>
  <conditionalFormatting sqref="K28:K32">
    <cfRule type="cellIs" dxfId="313" priority="44" stopIfTrue="1" operator="greaterThanOrEqual">
      <formula>100</formula>
    </cfRule>
    <cfRule type="cellIs" dxfId="312" priority="45" stopIfTrue="1" operator="lessThan">
      <formula>100</formula>
    </cfRule>
  </conditionalFormatting>
  <conditionalFormatting sqref="K34">
    <cfRule type="cellIs" dxfId="311" priority="8" stopIfTrue="1" operator="between">
      <formula>100.1</formula>
      <formula>300</formula>
    </cfRule>
    <cfRule type="cellIs" dxfId="310" priority="46" stopIfTrue="1" operator="greaterThan">
      <formula>300</formula>
    </cfRule>
    <cfRule type="cellIs" dxfId="309" priority="47" stopIfTrue="1" operator="lessThanOrEqual">
      <formula>100</formula>
    </cfRule>
  </conditionalFormatting>
  <conditionalFormatting sqref="K27">
    <cfRule type="cellIs" dxfId="308" priority="48" stopIfTrue="1" operator="greaterThanOrEqual">
      <formula>100</formula>
    </cfRule>
    <cfRule type="cellIs" dxfId="307" priority="49" stopIfTrue="1" operator="lessThan">
      <formula>33.3</formula>
    </cfRule>
    <cfRule type="cellIs" dxfId="306" priority="50" stopIfTrue="1" operator="between">
      <formula>33.3</formula>
      <formula>100</formula>
    </cfRule>
  </conditionalFormatting>
  <conditionalFormatting sqref="E27:E33 E35">
    <cfRule type="cellIs" dxfId="305" priority="36" stopIfTrue="1" operator="lessThan">
      <formula>0.95*$C27*(E$14/$C$14)</formula>
    </cfRule>
  </conditionalFormatting>
  <conditionalFormatting sqref="K33">
    <cfRule type="cellIs" dxfId="304" priority="15" stopIfTrue="1" operator="greaterThanOrEqual">
      <formula>100</formula>
    </cfRule>
    <cfRule type="cellIs" dxfId="303" priority="16" stopIfTrue="1" operator="lessThan">
      <formula>33.3</formula>
    </cfRule>
    <cfRule type="cellIs" dxfId="302" priority="17" stopIfTrue="1" operator="between">
      <formula>33.3</formula>
      <formula>100</formula>
    </cfRule>
  </conditionalFormatting>
  <conditionalFormatting sqref="K35">
    <cfRule type="cellIs" dxfId="301" priority="9" stopIfTrue="1" operator="greaterThanOrEqual">
      <formula>100</formula>
    </cfRule>
    <cfRule type="cellIs" dxfId="300" priority="10" stopIfTrue="1" operator="lessThan">
      <formula>33.3</formula>
    </cfRule>
    <cfRule type="cellIs" dxfId="299" priority="11" stopIfTrue="1" operator="between">
      <formula>33.3</formula>
      <formula>100</formula>
    </cfRule>
  </conditionalFormatting>
  <conditionalFormatting sqref="F27:F33">
    <cfRule type="cellIs" dxfId="298" priority="6" stopIfTrue="1" operator="lessThan">
      <formula>0.95*$C27*(F$14/$C$14)</formula>
    </cfRule>
  </conditionalFormatting>
  <conditionalFormatting sqref="G27:G33">
    <cfRule type="cellIs" dxfId="297" priority="5" stopIfTrue="1" operator="lessThan">
      <formula>0.95*$C27*(G$14/$C$14)</formula>
    </cfRule>
  </conditionalFormatting>
  <conditionalFormatting sqref="F35">
    <cfRule type="cellIs" dxfId="296" priority="4" stopIfTrue="1" operator="lessThan">
      <formula>0.95*$C35*(F$14/$C$14)</formula>
    </cfRule>
  </conditionalFormatting>
  <conditionalFormatting sqref="G35">
    <cfRule type="cellIs" dxfId="295" priority="3" stopIfTrue="1" operator="lessThan">
      <formula>0.95*$C35*(G$14/$C$14)</formula>
    </cfRule>
  </conditionalFormatting>
  <dataValidations count="6">
    <dataValidation type="list" allowBlank="1" showInputMessage="1" showErrorMessage="1" sqref="F2" xr:uid="{00000000-0002-0000-0D00-000000000000}">
      <formula1>ConstructionType</formula1>
    </dataValidation>
    <dataValidation type="list" allowBlank="1" showInputMessage="1" showErrorMessage="1" promptTitle="Select Material" sqref="J13:J14 D6 C5:D5" xr:uid="{00000000-0002-0000-0D00-000001000000}">
      <formula1>Materials</formula1>
    </dataValidation>
    <dataValidation allowBlank="1" showInputMessage="1" showErrorMessage="1" promptTitle="Select Material" sqref="C6 I6" xr:uid="{00000000-0002-0000-0D00-000002000000}"/>
    <dataValidation type="list" allowBlank="1" showInputMessage="1" showErrorMessage="1" promptTitle="Select Material" sqref="E6:G6" xr:uid="{00000000-0002-0000-0D00-000003000000}">
      <formula1>Tube_Type</formula1>
    </dataValidation>
    <dataValidation type="list" allowBlank="1" showInputMessage="1" showErrorMessage="1" sqref="I5" xr:uid="{00000000-0002-0000-0D00-000004000000}">
      <formula1>Material</formula1>
    </dataValidation>
    <dataValidation type="list" allowBlank="1" showInputMessage="1" showErrorMessage="1" promptTitle="Select Material" sqref="E5:G5" xr:uid="{00000000-0002-0000-0D00-000005000000}">
      <formula1>Metallic_Mats</formula1>
    </dataValidation>
  </dataValidations>
  <hyperlinks>
    <hyperlink ref="B39" location="'T3.14 T3.5 Guidance Notes'!A1" display="Link to guidance notes for laminated structures" xr:uid="{00000000-0004-0000-0D00-000000000000}"/>
    <hyperlink ref="M35" location="'Cover Sheet'!A1" display="BACK to COVER SHEET" xr:uid="{00000000-0004-0000-0D00-000001000000}"/>
    <hyperlink ref="M36:O36" location="'Cover Sheet'!A1" display="BACK to COVER SHEET" xr:uid="{00000000-0004-0000-0D00-000002000000}"/>
  </hyperlinks>
  <pageMargins left="0.75" right="0.75" top="1" bottom="1" header="0.5" footer="0.5"/>
  <pageSetup paperSize="9" scale="45" fitToHeight="0" orientation="portrait" horizontalDpi="4294967294" r:id="rId1"/>
  <headerFooter alignWithMargins="0"/>
  <colBreaks count="1" manualBreakCount="1">
    <brk id="6" max="56" man="1"/>
  </colBreaks>
  <ignoredErrors>
    <ignoredError sqref="L34"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CCFF99"/>
    <pageSetUpPr fitToPage="1"/>
  </sheetPr>
  <dimension ref="B1:T190"/>
  <sheetViews>
    <sheetView showGridLines="0" view="pageBreakPreview" zoomScaleNormal="100" zoomScaleSheetLayoutView="100" workbookViewId="0">
      <selection activeCell="B1" sqref="B1"/>
    </sheetView>
  </sheetViews>
  <sheetFormatPr defaultColWidth="11.42578125" defaultRowHeight="12.75"/>
  <cols>
    <col min="1" max="1" width="3.42578125" style="53" customWidth="1"/>
    <col min="2" max="2" width="45.85546875" style="53" customWidth="1"/>
    <col min="3" max="3" width="11.42578125" style="53" customWidth="1"/>
    <col min="4" max="4" width="3.5703125" style="97" customWidth="1"/>
    <col min="5" max="8" width="11.7109375" style="53" customWidth="1"/>
    <col min="9" max="9" width="15.7109375" style="53" customWidth="1"/>
    <col min="10" max="10" width="16" style="53" bestFit="1" customWidth="1"/>
    <col min="11" max="11" width="11.7109375" style="53" customWidth="1"/>
    <col min="12" max="12" width="6.7109375" style="53" customWidth="1"/>
    <col min="13" max="13" width="11.140625" style="53" bestFit="1" customWidth="1"/>
    <col min="14" max="16" width="11.42578125" style="53" customWidth="1"/>
    <col min="17" max="17" width="4" style="53" customWidth="1"/>
    <col min="18" max="16384" width="11.42578125" style="53"/>
  </cols>
  <sheetData>
    <row r="1" spans="2:16" ht="15.75">
      <c r="B1" s="52" t="s">
        <v>225</v>
      </c>
    </row>
    <row r="2" spans="2:16">
      <c r="C2" s="1138" t="s">
        <v>37</v>
      </c>
      <c r="D2" s="1139"/>
      <c r="E2" s="1140"/>
      <c r="F2" s="1117" t="s">
        <v>38</v>
      </c>
      <c r="G2" s="1118"/>
    </row>
    <row r="4" spans="2:16" ht="25.5" customHeight="1">
      <c r="B4" s="54" t="s">
        <v>28</v>
      </c>
      <c r="C4" s="67" t="s">
        <v>11</v>
      </c>
      <c r="D4" s="98"/>
      <c r="E4" s="67" t="s">
        <v>460</v>
      </c>
      <c r="F4" s="67" t="s">
        <v>44</v>
      </c>
      <c r="G4" s="67" t="s">
        <v>45</v>
      </c>
      <c r="H4" s="67" t="s">
        <v>42</v>
      </c>
      <c r="I4" s="67" t="s">
        <v>333</v>
      </c>
      <c r="J4" s="120" t="s">
        <v>330</v>
      </c>
      <c r="K4" s="67" t="s">
        <v>32</v>
      </c>
      <c r="M4" s="119" t="s">
        <v>331</v>
      </c>
      <c r="N4" s="230" t="s">
        <v>286</v>
      </c>
      <c r="O4" s="230" t="s">
        <v>285</v>
      </c>
    </row>
    <row r="5" spans="2:16">
      <c r="B5" s="681" t="s">
        <v>40</v>
      </c>
      <c r="C5" s="41" t="s">
        <v>17</v>
      </c>
      <c r="E5" s="22" t="s">
        <v>17</v>
      </c>
      <c r="F5" s="22" t="s">
        <v>17</v>
      </c>
      <c r="G5" s="22" t="s">
        <v>17</v>
      </c>
      <c r="H5" s="99"/>
      <c r="I5" s="22" t="s">
        <v>284</v>
      </c>
      <c r="J5" s="49" t="s">
        <v>284</v>
      </c>
      <c r="K5" s="101"/>
      <c r="M5" s="216" t="s">
        <v>245</v>
      </c>
      <c r="N5" s="53">
        <f>I22/1000</f>
        <v>0.32</v>
      </c>
      <c r="O5" s="226">
        <f>N5</f>
        <v>0.32</v>
      </c>
    </row>
    <row r="6" spans="2:16">
      <c r="B6" s="55" t="s">
        <v>56</v>
      </c>
      <c r="C6" s="42" t="s">
        <v>54</v>
      </c>
      <c r="E6" s="22" t="s">
        <v>54</v>
      </c>
      <c r="F6" s="22" t="s">
        <v>55</v>
      </c>
      <c r="G6" s="22" t="s">
        <v>54</v>
      </c>
      <c r="H6" s="101"/>
      <c r="I6" s="104" t="s">
        <v>33</v>
      </c>
      <c r="J6" s="42" t="s">
        <v>33</v>
      </c>
      <c r="K6" s="101"/>
      <c r="M6" s="216" t="s">
        <v>246</v>
      </c>
      <c r="N6" s="53">
        <f>I21/1000</f>
        <v>1E-3</v>
      </c>
      <c r="O6" s="226">
        <f>I20/1000</f>
        <v>1E-3</v>
      </c>
    </row>
    <row r="7" spans="2:16">
      <c r="B7" s="56" t="s">
        <v>29</v>
      </c>
      <c r="C7" s="43" t="str">
        <f>HLOOKUP(C5,MaterialData!$C$3:$O$4,2,FALSE)</f>
        <v>Steel</v>
      </c>
      <c r="D7" s="102"/>
      <c r="E7" s="43" t="str">
        <f>HLOOKUP(E5,MaterialData!$C$3:$R$4,2,FALSE)</f>
        <v>Steel</v>
      </c>
      <c r="F7" s="43" t="str">
        <f>HLOOKUP(F5,MaterialData!$C$3:$R$4,2,FALSE)</f>
        <v>Steel</v>
      </c>
      <c r="G7" s="43" t="str">
        <f>HLOOKUP(G5,MaterialData!$C$3:$R$4,2,FALSE)</f>
        <v>Steel</v>
      </c>
      <c r="H7" s="103"/>
      <c r="I7" s="262" t="str">
        <f>HLOOKUP(I5,MaterialData!$C$3:$R$4,2,FALSE)</f>
        <v>T3.5_Laminate</v>
      </c>
      <c r="J7" s="262" t="str">
        <f>HLOOKUP(J5,MaterialData!$C$3:$R$4,2,FALSE)</f>
        <v>T3.5_Laminate</v>
      </c>
      <c r="K7" s="103"/>
    </row>
    <row r="8" spans="2:16" ht="15.75">
      <c r="B8" s="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200000000000</v>
      </c>
      <c r="G8" s="43">
        <f>INDEX(Innertable,MATCH($B8,MaterialData!$B$6:$B$11,0),MATCH(G$7,MaterialData!$C$4:$R$4,0))</f>
        <v>200000000000</v>
      </c>
      <c r="H8" s="103"/>
      <c r="I8" s="262">
        <f>INDEX(Innertable,MATCH($B8,MaterialData!$B$6:$B$11,0),MATCH(I$7,MaterialData!$C$4:$R$4,0))</f>
        <v>0</v>
      </c>
      <c r="J8" s="262">
        <f>INDEX(Innertable,MATCH($B8,MaterialData!$B$6:$B$11,0),MATCH(J$7,MaterialData!$C$4:$R$4,0))</f>
        <v>0</v>
      </c>
      <c r="K8" s="101"/>
      <c r="M8" s="216" t="s">
        <v>248</v>
      </c>
      <c r="N8" s="57">
        <f>N5*N6</f>
        <v>3.2000000000000003E-4</v>
      </c>
      <c r="O8" s="216" t="s">
        <v>267</v>
      </c>
      <c r="P8" s="57">
        <f>(N5*N6^3)/12</f>
        <v>2.6666666666666668E-11</v>
      </c>
    </row>
    <row r="9" spans="2:16" ht="15.75">
      <c r="B9" s="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305000000</v>
      </c>
      <c r="G9" s="43">
        <f>INDEX(Innertable,MATCH($B9,MaterialData!$B$6:$B$11,0),MATCH(G$7,MaterialData!$C$4:$R$4,0))</f>
        <v>305000000</v>
      </c>
      <c r="H9" s="103"/>
      <c r="I9" s="262">
        <f>INDEX(Innertable,MATCH($B9,MaterialData!$B$6:$B$11,0),MATCH(I$7,MaterialData!$C$4:$R$4,0))</f>
        <v>0</v>
      </c>
      <c r="J9" s="262">
        <f>INDEX(Innertable,MATCH($B9,MaterialData!$B$6:$B$11,0),MATCH(J$7,MaterialData!$C$4:$R$4,0))</f>
        <v>0</v>
      </c>
      <c r="K9" s="103"/>
      <c r="M9" s="216" t="s">
        <v>249</v>
      </c>
      <c r="N9" s="57">
        <f>O5*O6</f>
        <v>3.2000000000000003E-4</v>
      </c>
      <c r="O9" s="216" t="s">
        <v>268</v>
      </c>
      <c r="P9" s="57">
        <f>(O5*O6^3)/12</f>
        <v>2.6666666666666668E-11</v>
      </c>
    </row>
    <row r="10" spans="2:16" ht="15.75">
      <c r="B10" s="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365000000</v>
      </c>
      <c r="G10" s="43">
        <f>INDEX(Innertable,MATCH($B10,MaterialData!$B$6:$B$11,0),MATCH(G$7,MaterialData!$C$4:$R$4,0))</f>
        <v>365000000</v>
      </c>
      <c r="H10" s="103"/>
      <c r="I10" s="262">
        <f>INDEX(Innertable,MATCH($B10,MaterialData!$B$6:$B$11,0),MATCH(I$7,MaterialData!$C$4:$R$4,0))</f>
        <v>0</v>
      </c>
      <c r="J10" s="262">
        <f>INDEX(Innertable,MATCH($B10,MaterialData!$B$6:$B$11,0),MATCH(J$7,MaterialData!$C$4:$R$4,0))</f>
        <v>0</v>
      </c>
      <c r="K10" s="103"/>
      <c r="M10" s="216" t="s">
        <v>390</v>
      </c>
      <c r="N10" s="53">
        <f>N6/2</f>
        <v>5.0000000000000001E-4</v>
      </c>
      <c r="O10" s="216" t="s">
        <v>252</v>
      </c>
      <c r="P10" s="57">
        <f>P8+(N8*($N$12-N10)^2)</f>
        <v>2.8906666666666669E-8</v>
      </c>
    </row>
    <row r="11" spans="2:16" ht="15.75">
      <c r="B11" s="56" t="s">
        <v>19</v>
      </c>
      <c r="C11" s="43">
        <f>INDEX(Innertable,MATCH($B11,MaterialData!$B$6:$B$11,0),MATCH(C$7,MaterialData!$C$4:$O$4,0))</f>
        <v>180000000</v>
      </c>
      <c r="D11" s="102"/>
      <c r="E11" s="43">
        <f>INDEX(Innertable,MATCH($B11,MaterialData!$B$6:$B$11,0),MATCH(E$7,MaterialData!$C$4:$R$4,0))</f>
        <v>180000000</v>
      </c>
      <c r="F11" s="43">
        <f>INDEX(Innertable,MATCH($B11,MaterialData!$B$6:$B$11,0),MATCH(F$7,MaterialData!$C$4:$R$4,0))</f>
        <v>180000000</v>
      </c>
      <c r="G11" s="43">
        <f>INDEX(Innertable,MATCH($B11,MaterialData!$B$6:$B$11,0),MATCH(G$7,MaterialData!$C$4:$R$4,0))</f>
        <v>180000000</v>
      </c>
      <c r="H11" s="103"/>
      <c r="I11" s="262" t="str">
        <f>INDEX(Innertable,MATCH($B11,MaterialData!$B$6:$B$11,0),MATCH(I$7,MaterialData!$C$4:$R$4,0))</f>
        <v>N/A</v>
      </c>
      <c r="J11" s="262" t="str">
        <f>INDEX(Innertable,MATCH($B11,MaterialData!$B$6:$B$11,0),MATCH(J$7,MaterialData!$C$4:$R$4,0))</f>
        <v>N/A</v>
      </c>
      <c r="K11" s="103"/>
      <c r="M11" s="216" t="s">
        <v>391</v>
      </c>
      <c r="N11" s="53">
        <f>(I18-0.5*I20)*0.001</f>
        <v>1.95E-2</v>
      </c>
      <c r="O11" s="216" t="s">
        <v>253</v>
      </c>
      <c r="P11" s="57">
        <f>P9+(N9*($N$12-N11)^2)</f>
        <v>2.8906666666666669E-8</v>
      </c>
    </row>
    <row r="12" spans="2:16" ht="15.75">
      <c r="B12" s="56" t="s">
        <v>18</v>
      </c>
      <c r="C12" s="43">
        <f>INDEX(Innertable,MATCH($B12,MaterialData!$B$6:$B$11,0),MATCH(C$7,MaterialData!$C$4:$O$4,0))</f>
        <v>300000000</v>
      </c>
      <c r="D12" s="102"/>
      <c r="E12" s="43">
        <f>INDEX(Innertable,MATCH($B12,MaterialData!$B$6:$B$11,0),MATCH(E$7,MaterialData!$C$4:$R$4,0))</f>
        <v>300000000</v>
      </c>
      <c r="F12" s="43">
        <f>INDEX(Innertable,MATCH($B12,MaterialData!$B$6:$B$11,0),MATCH(F$7,MaterialData!$C$4:$R$4,0))</f>
        <v>300000000</v>
      </c>
      <c r="G12" s="43">
        <f>INDEX(Innertable,MATCH($B12,MaterialData!$B$6:$B$11,0),MATCH(G$7,MaterialData!$C$4:$R$4,0))</f>
        <v>300000000</v>
      </c>
      <c r="H12" s="103"/>
      <c r="I12" s="262" t="str">
        <f>INDEX(Innertable,MATCH($B12,MaterialData!$B$6:$B$11,0),MATCH(I$7,MaterialData!$C$4:$R$4,0))</f>
        <v>N/A</v>
      </c>
      <c r="J12" s="262" t="str">
        <f>INDEX(Innertable,MATCH($B12,MaterialData!$B$6:$B$11,0),MATCH(J$7,MaterialData!$C$4:$R$4,0))</f>
        <v>N/A</v>
      </c>
      <c r="K12" s="103"/>
      <c r="M12" s="216" t="s">
        <v>247</v>
      </c>
      <c r="N12" s="227">
        <f>(N8*N10+N9*N11)/(N8+N9)</f>
        <v>0.01</v>
      </c>
      <c r="O12" s="216" t="s">
        <v>258</v>
      </c>
      <c r="P12" s="237">
        <f>SUM(P10:P11)</f>
        <v>5.7813333333333339E-8</v>
      </c>
    </row>
    <row r="13" spans="2:16">
      <c r="B13" s="235" t="s">
        <v>461</v>
      </c>
      <c r="C13" s="300" t="s">
        <v>159</v>
      </c>
      <c r="D13" s="53"/>
      <c r="E13" s="22" t="s">
        <v>660</v>
      </c>
      <c r="F13" s="300" t="s">
        <v>159</v>
      </c>
      <c r="G13" s="300" t="s">
        <v>159</v>
      </c>
      <c r="H13" s="101"/>
      <c r="I13" s="99"/>
      <c r="K13" s="101"/>
      <c r="P13" s="57"/>
    </row>
    <row r="14" spans="2:16">
      <c r="B14" s="56" t="s">
        <v>41</v>
      </c>
      <c r="C14" s="41">
        <v>3</v>
      </c>
      <c r="D14" s="53"/>
      <c r="E14" s="22">
        <v>3</v>
      </c>
      <c r="F14" s="22">
        <v>0</v>
      </c>
      <c r="G14" s="22">
        <v>0</v>
      </c>
      <c r="H14" s="101"/>
      <c r="I14" s="101"/>
      <c r="K14" s="101"/>
      <c r="M14" s="119" t="s">
        <v>332</v>
      </c>
      <c r="N14" s="230" t="s">
        <v>286</v>
      </c>
      <c r="O14" s="230" t="s">
        <v>285</v>
      </c>
    </row>
    <row r="15" spans="2:16">
      <c r="B15" s="56" t="s">
        <v>171</v>
      </c>
      <c r="C15" s="41">
        <v>25.4</v>
      </c>
      <c r="E15" s="22">
        <v>25.4</v>
      </c>
      <c r="F15" s="22">
        <v>25.4</v>
      </c>
      <c r="G15" s="22">
        <v>25.4</v>
      </c>
      <c r="H15" s="101"/>
      <c r="I15" s="101"/>
      <c r="J15" s="97"/>
      <c r="K15" s="101"/>
      <c r="M15" s="216" t="s">
        <v>245</v>
      </c>
      <c r="N15" s="53">
        <f>J21/1000</f>
        <v>1E-3</v>
      </c>
      <c r="O15" s="226">
        <f>J20/1000</f>
        <v>1E-3</v>
      </c>
    </row>
    <row r="16" spans="2:16">
      <c r="B16" s="56" t="s">
        <v>172</v>
      </c>
      <c r="C16" s="41">
        <v>1.6</v>
      </c>
      <c r="E16" s="22">
        <v>1.6</v>
      </c>
      <c r="F16" s="22">
        <v>1.6</v>
      </c>
      <c r="G16" s="22">
        <v>1.6</v>
      </c>
      <c r="H16" s="101"/>
      <c r="I16" s="101"/>
      <c r="J16" s="97"/>
      <c r="K16" s="101"/>
      <c r="M16" s="216" t="s">
        <v>246</v>
      </c>
      <c r="N16" s="53">
        <f>J22/1000</f>
        <v>0.2</v>
      </c>
      <c r="O16" s="226">
        <f>J22/1000</f>
        <v>0.2</v>
      </c>
    </row>
    <row r="17" spans="2:20">
      <c r="B17" s="97"/>
      <c r="E17" s="113"/>
      <c r="F17" s="121" t="s">
        <v>162</v>
      </c>
      <c r="G17" s="63" t="str">
        <f>IF(AND(L27&gt;=100,F2="tubing only",NOT(OR(E18="NO",F18="NO",G18="NO"))),"YES","NO")</f>
        <v>YES</v>
      </c>
      <c r="H17" s="101"/>
      <c r="I17" s="105"/>
      <c r="J17" s="97"/>
      <c r="K17" s="101"/>
    </row>
    <row r="18" spans="2:20" ht="12.75" customHeight="1">
      <c r="B18" s="91" t="s">
        <v>34</v>
      </c>
      <c r="C18" s="97"/>
      <c r="E18" s="169" t="str">
        <f>IF(E14=0,"N/A",IF(AND(E5=$C$5,OR(OR(E15&gt;=$C$15,AND(E15&gt;=25,E15&lt;25.4,E16&gt;=1.75)),AND(E6="square",E15&gt;=25,E16&gt;=1.25)),OR(AND(E6="round",E16&gt;=1.6),OR(AND(E6="square",E16&gt;=1.25,E15&gt;=25),AND(E6="square",E16&gt;=1.2,E15&gt;=26)))),"YES","NO"))</f>
        <v>YES</v>
      </c>
      <c r="F18" s="170" t="str">
        <f>IF(F14=0,"N/A",IF(AND(F5=$C$5,OR(OR(F15&gt;=$C$15,AND(F15&gt;=25,F15&lt;25.4,F16&gt;=1.75)),AND(F6="square",F15&gt;=25,F16&gt;=1.25)),OR(AND(F6="round",F16&gt;=1.6),OR(AND(F6="square",F16&gt;=1.25,F15&gt;=25),AND(F6="square",F16&gt;=1.2,F15&gt;=26)))),"YES","NO"))</f>
        <v>N/A</v>
      </c>
      <c r="G18" s="170" t="str">
        <f>IF(G14=0,"N/A",IF(AND(G5=$C$5,OR(OR(G15&gt;=$C$15,AND(G15&gt;=25,G15&lt;25.4,G16&gt;=1.75)),AND(G6="square",G15&gt;=25,G16&gt;=1.25)),OR(AND(G6="round",G16&gt;=1.6),OR(AND(G6="square",G16&gt;=1.25,G15&gt;=25),AND(G6="square",G16&gt;=1.2,G15&gt;=26)))),"YES","NO"))</f>
        <v>N/A</v>
      </c>
      <c r="H18" s="101"/>
      <c r="I18" s="256">
        <f>I19+I20+I21</f>
        <v>20</v>
      </c>
      <c r="J18" s="217">
        <f>J19+J20+J21</f>
        <v>12</v>
      </c>
      <c r="K18" s="101"/>
      <c r="M18" s="216" t="s">
        <v>248</v>
      </c>
      <c r="N18" s="57">
        <f>N15*N16</f>
        <v>2.0000000000000001E-4</v>
      </c>
      <c r="O18" s="216" t="s">
        <v>267</v>
      </c>
      <c r="P18" s="57">
        <f>(N15^3*N16)/12</f>
        <v>1.6666666666666671E-11</v>
      </c>
    </row>
    <row r="19" spans="2:20" ht="12.75" customHeight="1">
      <c r="B19" s="91" t="s">
        <v>35</v>
      </c>
      <c r="C19" s="97"/>
      <c r="E19" s="112"/>
      <c r="F19" s="97"/>
      <c r="G19" s="75"/>
      <c r="H19" s="101"/>
      <c r="I19" s="49">
        <v>18</v>
      </c>
      <c r="J19" s="22">
        <v>10</v>
      </c>
      <c r="K19" s="101"/>
      <c r="M19" s="216" t="s">
        <v>249</v>
      </c>
      <c r="N19" s="57">
        <f>O15*O16</f>
        <v>2.0000000000000001E-4</v>
      </c>
      <c r="O19" s="216" t="s">
        <v>268</v>
      </c>
      <c r="P19" s="57">
        <f>(O15^3*O16)/12</f>
        <v>1.6666666666666671E-11</v>
      </c>
    </row>
    <row r="20" spans="2:20" ht="12.75" customHeight="1">
      <c r="B20" s="91" t="s">
        <v>283</v>
      </c>
      <c r="E20" s="112"/>
      <c r="F20" s="97"/>
      <c r="G20" s="75"/>
      <c r="H20" s="101"/>
      <c r="I20" s="49">
        <v>1</v>
      </c>
      <c r="J20" s="22">
        <v>1</v>
      </c>
      <c r="K20" s="101"/>
      <c r="M20" s="216" t="s">
        <v>424</v>
      </c>
      <c r="N20" s="53">
        <f>J21/2000</f>
        <v>5.0000000000000001E-4</v>
      </c>
      <c r="O20" s="216" t="s">
        <v>252</v>
      </c>
      <c r="P20" s="57">
        <f>P18+(N18*($N$22-N20)^2)</f>
        <v>6.0666666666666664E-9</v>
      </c>
    </row>
    <row r="21" spans="2:20" ht="12.75" customHeight="1">
      <c r="B21" s="235" t="s">
        <v>282</v>
      </c>
      <c r="E21" s="112"/>
      <c r="F21" s="97"/>
      <c r="G21" s="75"/>
      <c r="H21" s="101"/>
      <c r="I21" s="49">
        <v>1</v>
      </c>
      <c r="J21" s="22">
        <v>1</v>
      </c>
      <c r="K21" s="101"/>
      <c r="M21" s="216" t="s">
        <v>425</v>
      </c>
      <c r="N21" s="53">
        <f>(J18-0.5*J20)*0.001</f>
        <v>1.15E-2</v>
      </c>
      <c r="O21" s="216" t="s">
        <v>253</v>
      </c>
      <c r="P21" s="57">
        <f>P19+(N19*($N$22-N21)^2)</f>
        <v>6.0666666666666689E-9</v>
      </c>
    </row>
    <row r="22" spans="2:20" ht="12.75" customHeight="1">
      <c r="B22" s="235" t="s">
        <v>571</v>
      </c>
      <c r="E22" s="112"/>
      <c r="F22" s="97"/>
      <c r="G22" s="75"/>
      <c r="H22" s="101"/>
      <c r="I22" s="49">
        <v>320</v>
      </c>
      <c r="J22" s="22">
        <v>200</v>
      </c>
      <c r="K22" s="101"/>
      <c r="M22" s="216" t="s">
        <v>247</v>
      </c>
      <c r="N22" s="227">
        <f>(N18*N20+N19*N21)/(N18+N19)</f>
        <v>5.9999999999999993E-3</v>
      </c>
      <c r="O22" s="216" t="s">
        <v>258</v>
      </c>
      <c r="P22" s="237">
        <f>SUM(P20:P21)</f>
        <v>1.2133333333333336E-8</v>
      </c>
    </row>
    <row r="23" spans="2:20">
      <c r="B23" s="97"/>
      <c r="C23" s="97"/>
      <c r="E23" s="115"/>
      <c r="F23" s="116"/>
      <c r="G23" s="117"/>
      <c r="H23" s="101"/>
      <c r="I23" s="99"/>
      <c r="J23" s="97"/>
      <c r="K23" s="101"/>
      <c r="P23" s="57"/>
    </row>
    <row r="24" spans="2:20">
      <c r="B24" s="56" t="s">
        <v>14</v>
      </c>
      <c r="C24" s="41">
        <f>C15/1000</f>
        <v>2.5399999999999999E-2</v>
      </c>
      <c r="E24" s="41">
        <f>IF($F$2="composite only","No tubes",IF(E14=0,"No tubes",E15/1000))</f>
        <v>2.5399999999999999E-2</v>
      </c>
      <c r="F24" s="41" t="str">
        <f>IF($F$2="composite only","No tubes",IF(F14=0,"No tubes",F15/1000))</f>
        <v>No tubes</v>
      </c>
      <c r="G24" s="41" t="str">
        <f>IF($F$2="composite only","No tubes",IF(G14=0,"No tubes",G15/1000))</f>
        <v>No tubes</v>
      </c>
      <c r="H24" s="101"/>
      <c r="I24" s="101"/>
      <c r="J24" s="97"/>
      <c r="K24" s="101"/>
      <c r="P24" s="57"/>
    </row>
    <row r="25" spans="2:20">
      <c r="B25" s="56" t="s">
        <v>164</v>
      </c>
      <c r="C25" s="41">
        <f>C16/1000</f>
        <v>1.6000000000000001E-3</v>
      </c>
      <c r="E25" s="41">
        <f>IF(E24="no tubes","",IF(E14=0,"",E16/1000))</f>
        <v>1.6000000000000001E-3</v>
      </c>
      <c r="F25" s="41" t="str">
        <f>IF(F24="no tubes","",IF(F14=0,"",F16/1000))</f>
        <v/>
      </c>
      <c r="G25" s="41" t="str">
        <f>IF(G24="no tubes","",IF(G14=0,"",G16/1000))</f>
        <v/>
      </c>
      <c r="H25" s="105"/>
      <c r="I25" s="105"/>
      <c r="J25" s="97"/>
      <c r="K25" s="105"/>
      <c r="P25" s="57"/>
      <c r="T25" s="58"/>
    </row>
    <row r="26" spans="2:20">
      <c r="B26" s="56" t="s">
        <v>13</v>
      </c>
      <c r="C26" s="43">
        <f>IF(C6="Round",((C24)^4-((C24-2*C25))^4)*3.142/64,((C24)^4-((C24-2*C25))^4)/12)</f>
        <v>8.5099184800000022E-9</v>
      </c>
      <c r="E26" s="43">
        <f>IF(E24="no tubes","",IF(E14=0,"",IF(E6="Round",(((E24)^4-((E24-2*E25))^4)*3.142/64),IF(E6="Square",(((E24)^4-((E24-2*E25))^4)/12),""))))</f>
        <v>8.5099184800000022E-9</v>
      </c>
      <c r="F26" s="43" t="str">
        <f>IF(F24="no tubes","",IF(F14=0,"",IF(F6="Round",(((F24)^4-((F24-2*F25))^4)*3.142/64),IF(F6="Square",(((F24)^4-((F24-2*F25))^4)/12),""))))</f>
        <v/>
      </c>
      <c r="G26" s="43" t="str">
        <f>IF(G24="no tubes","",IF(G14=0,"",IF(G6="Round",(((G24)^4-((G24-2*G25))^4)*3.142/64),IF(G6="Square",(((G24)^4-((G24-2*G25))^4)/12),""))))</f>
        <v/>
      </c>
      <c r="H26" s="43">
        <f>IF(SUM(E26:G26)&gt;0,SUM(E26:G26),"")</f>
        <v>8.5099184800000022E-9</v>
      </c>
      <c r="I26" s="107" t="str">
        <f>IF($F$2="Tubing only","Tubing Only",P12)</f>
        <v>Tubing Only</v>
      </c>
      <c r="J26" s="107" t="str">
        <f>IF($F$2="Tubing only","Tubing Only",P22)</f>
        <v>Tubing Only</v>
      </c>
      <c r="K26" s="43">
        <f>IF($F$2="Tubing only",H26,IF($F$2="Composite only",I26+J26,IF($F$2="Tubes + Composite",H26+I26+J26,"No Type Selected")))</f>
        <v>8.5099184800000022E-9</v>
      </c>
      <c r="P26" s="57"/>
      <c r="S26" s="57"/>
      <c r="T26" s="58"/>
    </row>
    <row r="27" spans="2:20">
      <c r="B27" s="56" t="s">
        <v>10</v>
      </c>
      <c r="C27" s="43">
        <f>C8*C26*C14</f>
        <v>5105.9510880000016</v>
      </c>
      <c r="D27" s="102"/>
      <c r="E27" s="43">
        <f>IF(E24="no tubes","",IF(E14=0,"",IF(AND(E13="bent/multi",E15&lt;25),0,IF(AND(E13="bent/multi",E16&lt;1.2),0,E8*E26*E14))))</f>
        <v>5105.9510880000016</v>
      </c>
      <c r="F27" s="43" t="str">
        <f>IF(F24="no tubes","",IF(F14=0,"",F8*F26*F14))</f>
        <v/>
      </c>
      <c r="G27" s="43" t="str">
        <f>IF(G24="no tubes","",IF(G14=0,"",G8*G26*G14))</f>
        <v/>
      </c>
      <c r="H27" s="43">
        <f t="shared" ref="H27:H35" si="0">IF(SUM(E27:G27)&gt;0,SUM(E27:G27),"")</f>
        <v>5105.9510880000016</v>
      </c>
      <c r="I27" s="547" t="str">
        <f>IF(I26="Tubing Only","",IF(I22&gt;325,0,I26*I8))</f>
        <v/>
      </c>
      <c r="J27" s="107" t="str">
        <f>IF(J26="Tubing Only","",J26*J8)</f>
        <v/>
      </c>
      <c r="K27" s="43">
        <f>IF($F$2="Tubing only",H27,IF($F$2="Composite only",I27+J27,IF($F$2="Tubes + Composite",H27+I27+J27,"No Type Selected")))</f>
        <v>5105.9510880000016</v>
      </c>
      <c r="L27" s="51">
        <f>IF(AND(NOT($F$2="tubes + composite"),OR(AND($G$14&gt;0,G27&lt;(C27/3)),AND($F$14&gt;0,F27&lt;(C27/3)),AND($E$14&gt;0,E27&lt;(C27/3)))),0,100*K27/C27)</f>
        <v>100</v>
      </c>
    </row>
    <row r="28" spans="2:20">
      <c r="B28" s="56" t="s">
        <v>165</v>
      </c>
      <c r="C28" s="44">
        <f>IF(C24="no tubes","",IF(C14=0,"",IF(C6="Round",C14*((C15^2-(C15-2*C16)^2)*PI()/4),IF(C6="Square",C14*(C15^2-(C15-2*C16)^2),""))))</f>
        <v>358.89554474609793</v>
      </c>
      <c r="D28" s="118"/>
      <c r="E28" s="44">
        <f>IF(E24="no tubes","",IF(E14=0,"",IF(E6="Round",E14*((E15^2-(E15-2*E16)^2)*PI()/4),IF(E6="Square",E14*(E15^2-(E15-2*E16)^2),""))))</f>
        <v>358.89554474609793</v>
      </c>
      <c r="F28" s="44" t="str">
        <f>IF(F24="no tubes","",IF(F14=0,"",IF(F6="Round",F14*((F15^2-(F15-2*F16)^2)*PI()/4),IF(F6="Square",F14*(F15^2-(F15-2*F16)^2),""))))</f>
        <v/>
      </c>
      <c r="G28" s="44" t="str">
        <f>IF(G24="no tubes","",IF(G14=0,"",IF(G6="Round",G14*((G15^2-(G15-2*G16)^2)*PI()/4),IF(G6="Square",G14*(G15^2-(G15-2*G16)^2),""))))</f>
        <v/>
      </c>
      <c r="H28" s="44">
        <f t="shared" si="0"/>
        <v>358.89554474609793</v>
      </c>
      <c r="I28" s="44" t="str">
        <f>IF(I26="Tubing Only","",(I18-I19)*I22)</f>
        <v/>
      </c>
      <c r="J28" s="44" t="str">
        <f>IF(J26="Tubing Only","",(J18-J19)*J22)</f>
        <v/>
      </c>
      <c r="K28" s="43">
        <f>IF($F$2="Tubing only",H28,IF($F$2="Composite only",I28+J28,IF($F$2="Tubes + Composite",H28+I28+J28,"No Type Selected")))</f>
        <v>358.89554474609793</v>
      </c>
      <c r="L28" s="263">
        <f>IF(AND($F$2="tubing only",AND(E5="steel",F5="steel",G5="steel")),100*K28/C28,"NA")</f>
        <v>100</v>
      </c>
      <c r="M28" s="53" t="str">
        <f>IF(AND(95&lt;L28,L28&lt;100),"For tubes only, provided your actual tube measures &gt;= your nominal OD and wall this is OK","")</f>
        <v/>
      </c>
      <c r="S28" s="57"/>
    </row>
    <row r="29" spans="2:20">
      <c r="B29" s="56" t="s">
        <v>166</v>
      </c>
      <c r="C29" s="43">
        <f>C$28*C9/1000000</f>
        <v>109463.14114755986</v>
      </c>
      <c r="D29" s="102"/>
      <c r="E29" s="43">
        <f>IF(E24="no tubes","",IF(E14=0,"",E$28*E9/1000000))</f>
        <v>109463.14114755986</v>
      </c>
      <c r="F29" s="43" t="str">
        <f>IF(F24="no tubes","",IF(F14=0,"",F$28*F9/1000000))</f>
        <v/>
      </c>
      <c r="G29" s="43" t="str">
        <f>IF(G24="no tubes","",IF(G14=0,"",G$28*G9/1000000))</f>
        <v/>
      </c>
      <c r="H29" s="43">
        <f t="shared" si="0"/>
        <v>109463.14114755986</v>
      </c>
      <c r="I29" s="43" t="str">
        <f>IF(I26="Tubing Only","","N/A")</f>
        <v/>
      </c>
      <c r="J29" s="43" t="str">
        <f>IF(J26="Tubing Only","","N/A")</f>
        <v/>
      </c>
      <c r="K29" s="43">
        <f>IF($F$2="Tubing only",H29,"N/A")</f>
        <v>109463.14114755986</v>
      </c>
      <c r="L29" s="51">
        <f>IF(AND($F$2="tubing only",OR($E29&lt;0.95*($E$14/$C$14)*$C29,$F29&lt;0.95*($F$14/$C$14)*$C29,$G29&lt;0.95*($G$14/$C$14)*$C29)),0,IF(NOT($F$2="tubing only"),"NA",100*H29/C29))</f>
        <v>100</v>
      </c>
      <c r="M29" s="53" t="str">
        <f>IF(AND(95&lt;L29,L29&lt;100),"For tubes only, provided your actual tube measures &gt;= your nominal OD and wall this is OK","")</f>
        <v/>
      </c>
    </row>
    <row r="30" spans="2:20">
      <c r="B30" s="56" t="s">
        <v>15</v>
      </c>
      <c r="C30" s="43">
        <f>C$28*C10/1000000</f>
        <v>130996.87383232574</v>
      </c>
      <c r="D30" s="102"/>
      <c r="E30" s="43">
        <f>IF(E24="no tubes","",IF(E14=0,"",E$28*E10/1000000))</f>
        <v>130996.87383232574</v>
      </c>
      <c r="F30" s="43" t="str">
        <f>IF(F24="no tubes","",IF(F14=0,"",F$28*F10/1000000))</f>
        <v/>
      </c>
      <c r="G30" s="43" t="str">
        <f>IF(G24="no tubes","",IF(G14=0,"",G$28*G10/1000000))</f>
        <v/>
      </c>
      <c r="H30" s="43">
        <f t="shared" si="0"/>
        <v>130996.87383232574</v>
      </c>
      <c r="I30" s="43" t="str">
        <f>IF(I26="Tubing Only","","N/A")</f>
        <v/>
      </c>
      <c r="J30" s="43" t="str">
        <f>IF(J26="Tubing Only","","N/A")</f>
        <v/>
      </c>
      <c r="K30" s="43">
        <f>IF($F$2="Tubing only",H30,"N/A")</f>
        <v>130996.87383232574</v>
      </c>
      <c r="L30" s="51">
        <f>IF(AND($F$2="tubing only",OR($E30&lt;0.95*($E$14/$C$14)*$C30,$F30&lt;0.95*($F$14/$C$14)*$C30,$G30&lt;0.95*($G$14/$C$14)*$C30)),0,IF(NOT($F$2="tubing only"),"NA",100*H30/C30))</f>
        <v>100</v>
      </c>
      <c r="M30" s="53" t="str">
        <f>IF(AND(95&lt;L30,L30&lt;100),"For tubes only, provided your actual tube measures &gt;= your nominal OD and wall this is OK","")</f>
        <v/>
      </c>
      <c r="S30" s="57"/>
    </row>
    <row r="31" spans="2:20">
      <c r="B31" s="56" t="s">
        <v>167</v>
      </c>
      <c r="C31" s="43">
        <f>C$28*C11/1000000</f>
        <v>64601.198054297631</v>
      </c>
      <c r="D31" s="102"/>
      <c r="E31" s="43">
        <f>IF(E24="no tubes","",IF(E14=0,"",E$28*E11/1000000))</f>
        <v>64601.198054297631</v>
      </c>
      <c r="F31" s="43" t="str">
        <f>IF(F24="no tubes","",IF(F14=0,"",F$28*F11/1000000))</f>
        <v/>
      </c>
      <c r="G31" s="43" t="str">
        <f>IF(G24="no tubes","",IF(G14=0,"",G$28*G11/1000000))</f>
        <v/>
      </c>
      <c r="H31" s="43">
        <f t="shared" si="0"/>
        <v>64601.198054297631</v>
      </c>
      <c r="I31" s="43" t="str">
        <f>IF(I26="Tubing Only","","N/A")</f>
        <v/>
      </c>
      <c r="J31" s="43" t="str">
        <f>IF(J26="Tubing Only","","N/A")</f>
        <v/>
      </c>
      <c r="K31" s="43">
        <f>IF($F$2="Tubing only",H31,"N/A")</f>
        <v>64601.198054297631</v>
      </c>
      <c r="L31" s="51">
        <f>IF(AND($F$2="tubing only",OR($E31&lt;0.95*($E$14/$C$14)*$C31,$F31&lt;0.95*($F$14/$C$14)*$C31,$G31&lt;0.95*($G$14/$C$14)*$C31)),0,IF(NOT($F$2="tubing only"),"NA",100*H31/C31))</f>
        <v>100</v>
      </c>
      <c r="M31" s="53" t="str">
        <f>IF(AND(95&lt;L31,L31&lt;100),"For tubes only, provided your actual tube measures &gt;= your nominal OD and wall this is OK","")</f>
        <v/>
      </c>
      <c r="S31" s="57"/>
    </row>
    <row r="32" spans="2:20">
      <c r="B32" s="56" t="s">
        <v>16</v>
      </c>
      <c r="C32" s="43">
        <f>IF(C14=0,"",C$28*C12/1000000)</f>
        <v>107668.66342382938</v>
      </c>
      <c r="D32" s="102"/>
      <c r="E32" s="43">
        <f>IF(E24="no tubes","",IF(E14=0,"",E$28*E12/1000000))</f>
        <v>107668.66342382938</v>
      </c>
      <c r="F32" s="43" t="str">
        <f>IF(F24="no tubes","",IF(F14=0,"",F$28*F12/1000000))</f>
        <v/>
      </c>
      <c r="G32" s="43" t="str">
        <f>IF(G24="no tubes","",IF(G14=0,"",G$28*G12/1000000))</f>
        <v/>
      </c>
      <c r="H32" s="43">
        <f t="shared" si="0"/>
        <v>107668.66342382938</v>
      </c>
      <c r="I32" s="43" t="str">
        <f>IF(I26="tubing only","","N/A")</f>
        <v/>
      </c>
      <c r="J32" s="43" t="str">
        <f>IF(J26="tubing only","","N/A")</f>
        <v/>
      </c>
      <c r="K32" s="43">
        <f>IF($F$2="Tubing only",H32,"N/A")</f>
        <v>107668.66342382938</v>
      </c>
      <c r="L32" s="51">
        <f>IF(AND($F$2="tubing only",OR($E32&lt;0.95*($E$14/$C$14)*$C32,$F32&lt;0.95*($F$14/$C$14)*$C32,$G32&lt;0.95*($G$14/$C$14)*$C32)),0,IF(NOT($F$2="tubing only"),"NA",100*H32/C32))</f>
        <v>100</v>
      </c>
      <c r="M32" s="53" t="str">
        <f>IF(AND(95&lt;L32,L32&lt;100),"For tubes only, provided your actual tube measures &gt;= your nominal OD and wall this is OK","")</f>
        <v/>
      </c>
      <c r="S32" s="57"/>
    </row>
    <row r="33" spans="2:16">
      <c r="B33" s="56" t="s">
        <v>168</v>
      </c>
      <c r="C33" s="43">
        <f>C14*4*C10*C26/(0.5*C24*1)</f>
        <v>2934.9167671181112</v>
      </c>
      <c r="E33" s="43">
        <f>IF(E24="no tubes","",IF(E14=0,"",E14*4*E10*E26/(0.5*E24*1)))</f>
        <v>2934.9167671181112</v>
      </c>
      <c r="F33" s="43" t="str">
        <f>IF(F24="no tubes","",IF(F14=0,"",F14*4*F10*F26/(0.5*F24*1)))</f>
        <v/>
      </c>
      <c r="G33" s="43" t="str">
        <f>IF(G24="no tubes","",IF(G14=0,"",G14*4*G10*G26/(0.5*G24*1)))</f>
        <v/>
      </c>
      <c r="H33" s="43">
        <f t="shared" si="0"/>
        <v>2934.9167671181112</v>
      </c>
      <c r="I33" s="43" t="str">
        <f>IF(I26="tubing only","","N/A")</f>
        <v/>
      </c>
      <c r="J33" s="43" t="str">
        <f>IF(J26="tubing only","","N/A")</f>
        <v/>
      </c>
      <c r="K33" s="43">
        <f>IF($F$2="Tubing only",H33,"N/A")</f>
        <v>2934.9167671181112</v>
      </c>
      <c r="L33" s="51">
        <f>IF(AND($F$2="tubing only",OR($E33&lt;0.95*($E$14/$C$14)*$C33,$F33&lt;0.95*($F$14/$C$14)*$C33,$G33&lt;0.95*($G$14/$C$14)*$C33)),0,IF(NOT($F$2="tubing only"),"NA",100*H33/C33))</f>
        <v>99.999999999999986</v>
      </c>
    </row>
    <row r="34" spans="2:16">
      <c r="B34" s="56" t="s">
        <v>169</v>
      </c>
      <c r="C34" s="43">
        <f>IF(C14=0,"",C33*1^3/(48*C27))</f>
        <v>1.1975065616797901E-2</v>
      </c>
      <c r="E34" s="43">
        <f>IF(E24="no tubes","",IF(E14=0,"",($C$33*1^3/(48*E27))))</f>
        <v>1.1975065616797901E-2</v>
      </c>
      <c r="F34" s="43" t="str">
        <f>IF(F24="no tubes","",IF(F14=0,"",($C$33*1^3/(48*F27))))</f>
        <v/>
      </c>
      <c r="G34" s="43" t="str">
        <f>IF(G24="no tubes","",IF(G14=0,"",($C$33*1^3/(48*G27))))</f>
        <v/>
      </c>
      <c r="H34" s="43">
        <f>IF(F2="composite only","",$C$33*1^3/(48*H27))</f>
        <v>1.1975065616797901E-2</v>
      </c>
      <c r="I34" s="43" t="str">
        <f>IF(NOT($F$2="tubing only"),"N/A","")</f>
        <v/>
      </c>
      <c r="J34" s="43" t="str">
        <f>IF(NOT($F$2="tubing only"),"N/A","")</f>
        <v/>
      </c>
      <c r="K34" s="43" t="str">
        <f>IF($F$2="Tubing only","","N/A")</f>
        <v/>
      </c>
      <c r="L34" s="51">
        <f>IF(AND($F$2="tubing only",H34&gt;1.05*C34),101,IF(NOT($F$2="tubing only"),"NA",100*H34/C34))</f>
        <v>100.00000000000001</v>
      </c>
    </row>
    <row r="35" spans="2:16">
      <c r="B35" s="56" t="s">
        <v>170</v>
      </c>
      <c r="C35" s="43">
        <f>0.5*C33*(C33*1^3/(48*C27))</f>
        <v>17.572910433039873</v>
      </c>
      <c r="E35" s="43">
        <f>IF(E24="no tubes","",0.5*E33*(E33*1^3/(48*E27)))</f>
        <v>17.572910433039873</v>
      </c>
      <c r="F35" s="43" t="str">
        <f>IF(F24="no tubes","",0.5*F33*(F33*1^3/(48*F27)))</f>
        <v/>
      </c>
      <c r="G35" s="43" t="str">
        <f>IF(G24="no tubes","",0.5*G33*(G33*1^3/(48*G27)))</f>
        <v/>
      </c>
      <c r="H35" s="43">
        <f t="shared" si="0"/>
        <v>17.572910433039873</v>
      </c>
      <c r="I35" s="43" t="str">
        <f>IF(I26="tubing only","","N/A")</f>
        <v/>
      </c>
      <c r="J35" s="43" t="str">
        <f>IF(J26="tubing only","","N/A")</f>
        <v/>
      </c>
      <c r="K35" s="43">
        <f>IF($F$2="Tubing only",H35,IF($F$2="Composite only",I35,IF($F$2="Tubes + Composite",H35+I35,"No Type Selected")))</f>
        <v>17.572910433039873</v>
      </c>
      <c r="L35" s="51">
        <f>IF(AND($F$2="tubing only",OR($E35&lt;(0.999*E14/C14)*$C35,$F35&lt;(F14/C14)*$C35,$G35&lt;(G14/C14)*$C35)),0,IF(NOT($F$2="tubing only"),"NA",100*H35/C35))</f>
        <v>100</v>
      </c>
      <c r="N35" s="264" t="s">
        <v>485</v>
      </c>
      <c r="O35" s="264"/>
      <c r="P35" s="264"/>
    </row>
    <row r="36" spans="2:16">
      <c r="C36" s="195">
        <f>0.99*C27/C14</f>
        <v>1684.9638590400007</v>
      </c>
      <c r="D36" s="196"/>
      <c r="E36" s="195">
        <f>IF(AND($F$2="tubing only",E14&gt;0),E27/E14,9E+99)</f>
        <v>1701.9836960000005</v>
      </c>
      <c r="F36" s="195">
        <f>IF(AND($F$2="tubing only",F14&gt;0),F27/F14,9E+99)</f>
        <v>8.9999999999999999E+99</v>
      </c>
      <c r="G36" s="195">
        <f>IF(AND($F$2="tubing only",G14&gt;0),G27/G14,9E+99)</f>
        <v>8.9999999999999999E+99</v>
      </c>
      <c r="H36" s="178"/>
    </row>
    <row r="37" spans="2:16">
      <c r="B37" s="119" t="s">
        <v>278</v>
      </c>
      <c r="E37" s="57"/>
    </row>
    <row r="38" spans="2:16">
      <c r="B38" s="24"/>
      <c r="C38" s="25"/>
      <c r="D38" s="25"/>
      <c r="E38" s="25"/>
      <c r="F38" s="25"/>
      <c r="G38" s="25"/>
      <c r="H38" s="25"/>
      <c r="I38" s="25"/>
      <c r="J38" s="25"/>
      <c r="K38" s="25"/>
      <c r="L38" s="25"/>
      <c r="M38" s="25"/>
      <c r="N38" s="25"/>
      <c r="O38" s="25"/>
      <c r="P38" s="26"/>
    </row>
    <row r="39" spans="2:16">
      <c r="B39" s="442" t="s">
        <v>721</v>
      </c>
      <c r="C39" s="31"/>
      <c r="D39" s="31"/>
      <c r="E39" s="31"/>
      <c r="F39" s="31"/>
      <c r="G39" s="31"/>
      <c r="H39" s="31"/>
      <c r="I39" s="31"/>
      <c r="J39" s="31"/>
      <c r="K39" s="31"/>
      <c r="L39" s="31"/>
      <c r="M39" s="31"/>
      <c r="N39" s="31"/>
      <c r="O39" s="31"/>
      <c r="P39" s="32"/>
    </row>
    <row r="40" spans="2:16">
      <c r="B40" s="30"/>
      <c r="C40" s="31"/>
      <c r="D40" s="31"/>
      <c r="E40" s="31"/>
      <c r="F40" s="31"/>
      <c r="G40" s="31"/>
      <c r="H40" s="239"/>
      <c r="I40" s="31"/>
      <c r="J40" s="31"/>
      <c r="K40" s="31"/>
      <c r="L40" s="31"/>
      <c r="M40" s="31"/>
      <c r="N40" s="31"/>
      <c r="O40" s="31"/>
      <c r="P40" s="32"/>
    </row>
    <row r="41" spans="2:16">
      <c r="B41" s="30"/>
      <c r="C41" s="31"/>
      <c r="D41" s="31"/>
      <c r="E41" s="31"/>
      <c r="F41" s="31"/>
      <c r="G41" s="31"/>
      <c r="H41" s="31"/>
      <c r="I41" s="31"/>
      <c r="J41" s="31"/>
      <c r="K41" s="31"/>
      <c r="L41" s="31"/>
      <c r="M41" s="31"/>
      <c r="N41" s="31"/>
      <c r="O41" s="31"/>
      <c r="P41" s="32"/>
    </row>
    <row r="42" spans="2:16">
      <c r="B42" s="30"/>
      <c r="C42" s="31"/>
      <c r="D42" s="31"/>
      <c r="E42" s="31"/>
      <c r="F42" s="31"/>
      <c r="G42" s="31"/>
      <c r="H42" s="31"/>
      <c r="I42" s="31"/>
      <c r="J42" s="31"/>
      <c r="K42" s="31"/>
      <c r="L42" s="31"/>
      <c r="M42" s="31"/>
      <c r="N42" s="31"/>
      <c r="O42" s="31"/>
      <c r="P42" s="32"/>
    </row>
    <row r="43" spans="2:16">
      <c r="B43" s="30"/>
      <c r="C43" s="31"/>
      <c r="D43" s="31"/>
      <c r="E43" s="31"/>
      <c r="F43" s="31"/>
      <c r="G43" s="31"/>
      <c r="H43" s="31"/>
      <c r="I43" s="31"/>
      <c r="J43" s="31"/>
      <c r="K43" s="31"/>
      <c r="L43" s="31"/>
      <c r="M43" s="31"/>
      <c r="N43" s="31"/>
      <c r="O43" s="31"/>
      <c r="P43" s="32"/>
    </row>
    <row r="44" spans="2:16">
      <c r="B44" s="30"/>
      <c r="C44" s="31"/>
      <c r="D44" s="31"/>
      <c r="E44" s="31"/>
      <c r="F44" s="31"/>
      <c r="G44" s="31"/>
      <c r="H44" s="31"/>
      <c r="I44" s="31"/>
      <c r="J44" s="31"/>
      <c r="K44" s="31"/>
      <c r="L44" s="31"/>
      <c r="M44" s="31"/>
      <c r="N44" s="31"/>
      <c r="O44" s="31"/>
      <c r="P44" s="32"/>
    </row>
    <row r="45" spans="2:16">
      <c r="B45" s="30"/>
      <c r="C45" s="31"/>
      <c r="D45" s="31"/>
      <c r="E45" s="31"/>
      <c r="F45" s="31"/>
      <c r="G45" s="31"/>
      <c r="H45" s="31"/>
      <c r="I45" s="31"/>
      <c r="J45" s="31"/>
      <c r="K45" s="31"/>
      <c r="L45" s="31"/>
      <c r="M45" s="31"/>
      <c r="N45" s="31"/>
      <c r="O45" s="31"/>
      <c r="P45" s="32"/>
    </row>
    <row r="46" spans="2:16">
      <c r="B46" s="30"/>
      <c r="C46" s="31"/>
      <c r="D46" s="31"/>
      <c r="E46" s="31"/>
      <c r="F46" s="31"/>
      <c r="G46" s="31"/>
      <c r="H46" s="31"/>
      <c r="I46" s="31"/>
      <c r="J46" s="31"/>
      <c r="K46" s="31"/>
      <c r="L46" s="31"/>
      <c r="M46" s="31"/>
      <c r="N46" s="31"/>
      <c r="O46" s="31"/>
      <c r="P46" s="32"/>
    </row>
    <row r="47" spans="2:16">
      <c r="B47" s="30"/>
      <c r="C47" s="31"/>
      <c r="D47" s="31"/>
      <c r="E47" s="31"/>
      <c r="F47" s="31"/>
      <c r="G47" s="31"/>
      <c r="H47" s="31"/>
      <c r="I47" s="31"/>
      <c r="J47" s="31"/>
      <c r="K47" s="31"/>
      <c r="L47" s="31"/>
      <c r="M47" s="31"/>
      <c r="N47" s="31"/>
      <c r="O47" s="31"/>
      <c r="P47" s="32"/>
    </row>
    <row r="48" spans="2:16">
      <c r="B48" s="30"/>
      <c r="C48" s="31"/>
      <c r="D48" s="31"/>
      <c r="E48" s="31"/>
      <c r="F48" s="31"/>
      <c r="G48" s="31"/>
      <c r="H48" s="31"/>
      <c r="I48" s="31"/>
      <c r="J48" s="31"/>
      <c r="K48" s="31"/>
      <c r="L48" s="31"/>
      <c r="M48" s="31"/>
      <c r="N48" s="31"/>
      <c r="O48" s="31"/>
      <c r="P48" s="32"/>
    </row>
    <row r="49" spans="2:16">
      <c r="B49" s="30"/>
      <c r="C49" s="31"/>
      <c r="D49" s="31"/>
      <c r="E49" s="31"/>
      <c r="F49" s="31"/>
      <c r="G49" s="31"/>
      <c r="H49" s="31"/>
      <c r="I49" s="31"/>
      <c r="J49" s="31"/>
      <c r="K49" s="31"/>
      <c r="L49" s="31"/>
      <c r="M49" s="31"/>
      <c r="N49" s="31"/>
      <c r="O49" s="31"/>
      <c r="P49" s="32"/>
    </row>
    <row r="50" spans="2:16">
      <c r="B50" s="30"/>
      <c r="C50" s="31"/>
      <c r="D50" s="31"/>
      <c r="E50" s="31"/>
      <c r="F50" s="31"/>
      <c r="G50" s="31"/>
      <c r="H50" s="31"/>
      <c r="I50" s="31"/>
      <c r="J50" s="31"/>
      <c r="K50" s="31"/>
      <c r="L50" s="31"/>
      <c r="M50" s="31"/>
      <c r="N50" s="31"/>
      <c r="O50" s="31"/>
      <c r="P50" s="32"/>
    </row>
    <row r="51" spans="2:16">
      <c r="B51" s="30"/>
      <c r="C51" s="31"/>
      <c r="D51" s="31"/>
      <c r="E51" s="31"/>
      <c r="F51" s="31"/>
      <c r="G51" s="31"/>
      <c r="H51" s="31"/>
      <c r="I51" s="31"/>
      <c r="J51" s="31"/>
      <c r="K51" s="31"/>
      <c r="L51" s="31"/>
      <c r="M51" s="31"/>
      <c r="N51" s="31"/>
      <c r="O51" s="31"/>
      <c r="P51" s="32"/>
    </row>
    <row r="52" spans="2:16">
      <c r="B52" s="30"/>
      <c r="C52" s="31"/>
      <c r="D52" s="31"/>
      <c r="E52" s="31"/>
      <c r="F52" s="31"/>
      <c r="G52" s="31"/>
      <c r="H52" s="31"/>
      <c r="I52" s="31"/>
      <c r="J52" s="31"/>
      <c r="K52" s="31"/>
      <c r="L52" s="31"/>
      <c r="M52" s="31"/>
      <c r="N52" s="31"/>
      <c r="O52" s="31"/>
      <c r="P52" s="32"/>
    </row>
    <row r="53" spans="2:16">
      <c r="B53" s="30"/>
      <c r="C53" s="31"/>
      <c r="D53" s="31"/>
      <c r="E53" s="31"/>
      <c r="F53" s="31"/>
      <c r="G53" s="31"/>
      <c r="H53" s="31"/>
      <c r="I53" s="31"/>
      <c r="J53" s="31"/>
      <c r="K53" s="31"/>
      <c r="L53" s="31"/>
      <c r="M53" s="31"/>
      <c r="N53" s="31"/>
      <c r="O53" s="31"/>
      <c r="P53" s="32"/>
    </row>
    <row r="54" spans="2:16">
      <c r="B54" s="30"/>
      <c r="C54" s="31"/>
      <c r="D54" s="31"/>
      <c r="E54" s="31"/>
      <c r="F54" s="31"/>
      <c r="G54" s="31"/>
      <c r="H54" s="31"/>
      <c r="I54" s="31"/>
      <c r="J54" s="31"/>
      <c r="K54" s="31"/>
      <c r="L54" s="31"/>
      <c r="M54" s="31"/>
      <c r="N54" s="31"/>
      <c r="O54" s="31"/>
      <c r="P54" s="32"/>
    </row>
    <row r="55" spans="2:16">
      <c r="B55" s="30"/>
      <c r="C55" s="31"/>
      <c r="D55" s="31"/>
      <c r="E55" s="31"/>
      <c r="F55" s="31"/>
      <c r="G55" s="31"/>
      <c r="H55" s="31"/>
      <c r="I55" s="31"/>
      <c r="J55" s="31"/>
      <c r="K55" s="31"/>
      <c r="L55" s="31"/>
      <c r="M55" s="31"/>
      <c r="N55" s="31"/>
      <c r="O55" s="31"/>
      <c r="P55" s="32"/>
    </row>
    <row r="56" spans="2:16">
      <c r="B56" s="30"/>
      <c r="C56" s="31"/>
      <c r="D56" s="31"/>
      <c r="E56" s="31"/>
      <c r="F56" s="31"/>
      <c r="G56" s="31"/>
      <c r="H56" s="31"/>
      <c r="I56" s="31"/>
      <c r="J56" s="31"/>
      <c r="K56" s="31"/>
      <c r="L56" s="31"/>
      <c r="M56" s="31"/>
      <c r="N56" s="31"/>
      <c r="O56" s="31"/>
      <c r="P56" s="32"/>
    </row>
    <row r="57" spans="2:16">
      <c r="B57" s="30"/>
      <c r="C57" s="31"/>
      <c r="D57" s="31"/>
      <c r="E57" s="31"/>
      <c r="F57" s="31"/>
      <c r="G57" s="31"/>
      <c r="H57" s="31"/>
      <c r="I57" s="31"/>
      <c r="J57" s="31"/>
      <c r="K57" s="31"/>
      <c r="L57" s="31"/>
      <c r="M57" s="31"/>
      <c r="N57" s="31"/>
      <c r="O57" s="31"/>
      <c r="P57" s="32"/>
    </row>
    <row r="58" spans="2:16">
      <c r="B58" s="30"/>
      <c r="C58" s="31"/>
      <c r="D58" s="31"/>
      <c r="E58" s="31"/>
      <c r="F58" s="31"/>
      <c r="G58" s="31"/>
      <c r="H58" s="31"/>
      <c r="I58" s="31"/>
      <c r="J58" s="31"/>
      <c r="K58" s="31"/>
      <c r="L58" s="31"/>
      <c r="M58" s="31"/>
      <c r="N58" s="31"/>
      <c r="O58" s="31"/>
      <c r="P58" s="32"/>
    </row>
    <row r="59" spans="2:16">
      <c r="B59" s="30"/>
      <c r="C59" s="31"/>
      <c r="D59" s="31"/>
      <c r="E59" s="31"/>
      <c r="F59" s="31"/>
      <c r="G59" s="31"/>
      <c r="H59" s="31"/>
      <c r="I59" s="31"/>
      <c r="J59" s="31"/>
      <c r="K59" s="31"/>
      <c r="L59" s="31"/>
      <c r="M59" s="31"/>
      <c r="N59" s="31"/>
      <c r="O59" s="31"/>
      <c r="P59" s="32"/>
    </row>
    <row r="60" spans="2:16">
      <c r="B60" s="30"/>
      <c r="C60" s="31"/>
      <c r="D60" s="31"/>
      <c r="E60" s="31"/>
      <c r="F60" s="31"/>
      <c r="G60" s="31"/>
      <c r="H60" s="31"/>
      <c r="I60" s="31"/>
      <c r="J60" s="31"/>
      <c r="K60" s="31"/>
      <c r="L60" s="31"/>
      <c r="M60" s="31"/>
      <c r="N60" s="31"/>
      <c r="O60" s="31"/>
      <c r="P60" s="32"/>
    </row>
    <row r="61" spans="2:16">
      <c r="B61" s="30"/>
      <c r="C61" s="31"/>
      <c r="D61" s="31"/>
      <c r="E61" s="31"/>
      <c r="F61" s="31"/>
      <c r="G61" s="31"/>
      <c r="H61" s="31"/>
      <c r="I61" s="31"/>
      <c r="J61" s="31"/>
      <c r="K61" s="31"/>
      <c r="L61" s="31"/>
      <c r="M61" s="31"/>
      <c r="N61" s="31"/>
      <c r="O61" s="31"/>
      <c r="P61" s="32"/>
    </row>
    <row r="62" spans="2:16">
      <c r="B62" s="30"/>
      <c r="C62" s="31"/>
      <c r="D62" s="31"/>
      <c r="E62" s="31"/>
      <c r="F62" s="31"/>
      <c r="G62" s="31"/>
      <c r="H62" s="31"/>
      <c r="I62" s="31"/>
      <c r="J62" s="31"/>
      <c r="K62" s="31"/>
      <c r="L62" s="31"/>
      <c r="M62" s="31"/>
      <c r="N62" s="31"/>
      <c r="O62" s="31"/>
      <c r="P62" s="32"/>
    </row>
    <row r="63" spans="2:16">
      <c r="B63" s="30"/>
      <c r="C63" s="31"/>
      <c r="D63" s="31"/>
      <c r="E63" s="31"/>
      <c r="F63" s="31"/>
      <c r="G63" s="31"/>
      <c r="H63" s="31"/>
      <c r="I63" s="31"/>
      <c r="J63" s="31"/>
      <c r="K63" s="31"/>
      <c r="L63" s="31"/>
      <c r="M63" s="31"/>
      <c r="N63" s="31"/>
      <c r="O63" s="31"/>
      <c r="P63" s="32"/>
    </row>
    <row r="64" spans="2:16">
      <c r="B64" s="30"/>
      <c r="C64" s="31"/>
      <c r="D64" s="31"/>
      <c r="E64" s="31"/>
      <c r="F64" s="31"/>
      <c r="G64" s="31"/>
      <c r="H64" s="31"/>
      <c r="I64" s="31"/>
      <c r="J64" s="31"/>
      <c r="K64" s="31"/>
      <c r="L64" s="31"/>
      <c r="M64" s="31"/>
      <c r="N64" s="31"/>
      <c r="O64" s="31"/>
      <c r="P64" s="32"/>
    </row>
    <row r="65" spans="2:16">
      <c r="B65" s="30"/>
      <c r="C65" s="31"/>
      <c r="D65" s="31"/>
      <c r="E65" s="31"/>
      <c r="F65" s="31"/>
      <c r="G65" s="31"/>
      <c r="H65" s="31"/>
      <c r="I65" s="31"/>
      <c r="J65" s="31"/>
      <c r="K65" s="31"/>
      <c r="L65" s="31"/>
      <c r="M65" s="31"/>
      <c r="N65" s="31"/>
      <c r="O65" s="31"/>
      <c r="P65" s="32"/>
    </row>
    <row r="66" spans="2:16">
      <c r="B66" s="30"/>
      <c r="C66" s="31"/>
      <c r="D66" s="31"/>
      <c r="E66" s="31"/>
      <c r="F66" s="31"/>
      <c r="G66" s="31"/>
      <c r="H66" s="31"/>
      <c r="I66" s="31"/>
      <c r="J66" s="31"/>
      <c r="K66" s="31"/>
      <c r="L66" s="31"/>
      <c r="M66" s="31"/>
      <c r="N66" s="31"/>
      <c r="O66" s="31"/>
      <c r="P66" s="32"/>
    </row>
    <row r="67" spans="2:16">
      <c r="B67" s="30"/>
      <c r="C67" s="31"/>
      <c r="D67" s="31"/>
      <c r="E67" s="31"/>
      <c r="F67" s="31"/>
      <c r="G67" s="31"/>
      <c r="H67" s="31"/>
      <c r="I67" s="31"/>
      <c r="J67" s="31"/>
      <c r="K67" s="31"/>
      <c r="L67" s="31"/>
      <c r="M67" s="31"/>
      <c r="N67" s="31"/>
      <c r="O67" s="31"/>
      <c r="P67" s="32"/>
    </row>
    <row r="68" spans="2:16">
      <c r="B68" s="30"/>
      <c r="C68" s="31"/>
      <c r="D68" s="31"/>
      <c r="E68" s="31"/>
      <c r="F68" s="31"/>
      <c r="G68" s="31"/>
      <c r="H68" s="31"/>
      <c r="I68" s="31"/>
      <c r="J68" s="31"/>
      <c r="K68" s="31"/>
      <c r="L68" s="31"/>
      <c r="M68" s="31"/>
      <c r="N68" s="31"/>
      <c r="O68" s="31"/>
      <c r="P68" s="32"/>
    </row>
    <row r="69" spans="2:16">
      <c r="B69" s="30"/>
      <c r="C69" s="31"/>
      <c r="D69" s="31"/>
      <c r="E69" s="31"/>
      <c r="F69" s="31"/>
      <c r="G69" s="31"/>
      <c r="H69" s="31"/>
      <c r="I69" s="31"/>
      <c r="J69" s="31"/>
      <c r="K69" s="31"/>
      <c r="L69" s="31"/>
      <c r="M69" s="31"/>
      <c r="N69" s="31"/>
      <c r="O69" s="31"/>
      <c r="P69" s="32"/>
    </row>
    <row r="70" spans="2:16">
      <c r="B70" s="30"/>
      <c r="C70" s="31"/>
      <c r="D70" s="31"/>
      <c r="E70" s="31"/>
      <c r="F70" s="31"/>
      <c r="G70" s="31"/>
      <c r="H70" s="31"/>
      <c r="I70" s="31"/>
      <c r="J70" s="31"/>
      <c r="K70" s="31"/>
      <c r="L70" s="31"/>
      <c r="M70" s="31"/>
      <c r="N70" s="31"/>
      <c r="O70" s="31"/>
      <c r="P70" s="32"/>
    </row>
    <row r="71" spans="2:16">
      <c r="B71" s="30"/>
      <c r="C71" s="31"/>
      <c r="D71" s="31"/>
      <c r="E71" s="31"/>
      <c r="F71" s="31"/>
      <c r="G71" s="31"/>
      <c r="H71" s="31"/>
      <c r="I71" s="31"/>
      <c r="J71" s="31"/>
      <c r="K71" s="31"/>
      <c r="L71" s="31"/>
      <c r="M71" s="31"/>
      <c r="N71" s="31"/>
      <c r="O71" s="31"/>
      <c r="P71" s="32"/>
    </row>
    <row r="72" spans="2:16">
      <c r="B72" s="30"/>
      <c r="C72" s="31"/>
      <c r="D72" s="31"/>
      <c r="E72" s="31"/>
      <c r="F72" s="31"/>
      <c r="G72" s="31"/>
      <c r="H72" s="31"/>
      <c r="I72" s="31"/>
      <c r="J72" s="31"/>
      <c r="K72" s="31"/>
      <c r="L72" s="31"/>
      <c r="M72" s="31"/>
      <c r="N72" s="31"/>
      <c r="O72" s="31"/>
      <c r="P72" s="32"/>
    </row>
    <row r="73" spans="2:16">
      <c r="B73" s="30"/>
      <c r="C73" s="31"/>
      <c r="D73" s="31"/>
      <c r="E73" s="31"/>
      <c r="F73" s="31"/>
      <c r="G73" s="31"/>
      <c r="H73" s="31"/>
      <c r="I73" s="31"/>
      <c r="J73" s="31"/>
      <c r="K73" s="31"/>
      <c r="L73" s="31"/>
      <c r="M73" s="31"/>
      <c r="N73" s="31"/>
      <c r="O73" s="31"/>
      <c r="P73" s="32"/>
    </row>
    <row r="74" spans="2:16">
      <c r="B74" s="30"/>
      <c r="C74" s="31"/>
      <c r="D74" s="31"/>
      <c r="E74" s="31"/>
      <c r="F74" s="31"/>
      <c r="G74" s="31"/>
      <c r="H74" s="31"/>
      <c r="I74" s="31"/>
      <c r="J74" s="31"/>
      <c r="K74" s="31"/>
      <c r="L74" s="31"/>
      <c r="M74" s="31"/>
      <c r="N74" s="31"/>
      <c r="O74" s="31"/>
      <c r="P74" s="32"/>
    </row>
    <row r="75" spans="2:16">
      <c r="B75" s="30"/>
      <c r="C75" s="31"/>
      <c r="D75" s="31"/>
      <c r="E75" s="31"/>
      <c r="F75" s="31"/>
      <c r="G75" s="31"/>
      <c r="H75" s="31"/>
      <c r="I75" s="31"/>
      <c r="J75" s="31"/>
      <c r="K75" s="31"/>
      <c r="L75" s="31"/>
      <c r="M75" s="31"/>
      <c r="N75" s="31"/>
      <c r="O75" s="31"/>
      <c r="P75" s="32"/>
    </row>
    <row r="76" spans="2:16">
      <c r="B76" s="30"/>
      <c r="C76" s="31"/>
      <c r="D76" s="31"/>
      <c r="E76" s="31"/>
      <c r="F76" s="31"/>
      <c r="G76" s="31"/>
      <c r="H76" s="31"/>
      <c r="I76" s="31"/>
      <c r="J76" s="31"/>
      <c r="K76" s="31"/>
      <c r="L76" s="31"/>
      <c r="M76" s="31"/>
      <c r="N76" s="31"/>
      <c r="O76" s="31"/>
      <c r="P76" s="32"/>
    </row>
    <row r="77" spans="2:16">
      <c r="B77" s="30"/>
      <c r="C77" s="31"/>
      <c r="D77" s="31"/>
      <c r="E77" s="31"/>
      <c r="F77" s="31"/>
      <c r="G77" s="31"/>
      <c r="H77" s="31"/>
      <c r="I77" s="31"/>
      <c r="J77" s="31"/>
      <c r="K77" s="31"/>
      <c r="L77" s="31"/>
      <c r="M77" s="31"/>
      <c r="N77" s="31"/>
      <c r="O77" s="31"/>
      <c r="P77" s="32"/>
    </row>
    <row r="78" spans="2:16">
      <c r="B78" s="30"/>
      <c r="C78" s="31"/>
      <c r="D78" s="31"/>
      <c r="E78" s="31"/>
      <c r="F78" s="31"/>
      <c r="G78" s="31"/>
      <c r="H78" s="31"/>
      <c r="I78" s="31"/>
      <c r="J78" s="31"/>
      <c r="K78" s="31"/>
      <c r="L78" s="31"/>
      <c r="M78" s="31"/>
      <c r="N78" s="31"/>
      <c r="O78" s="31"/>
      <c r="P78" s="32"/>
    </row>
    <row r="79" spans="2:16">
      <c r="B79" s="30"/>
      <c r="C79" s="31"/>
      <c r="D79" s="31"/>
      <c r="E79" s="31"/>
      <c r="F79" s="31"/>
      <c r="G79" s="31"/>
      <c r="H79" s="31"/>
      <c r="I79" s="31"/>
      <c r="J79" s="31"/>
      <c r="K79" s="31"/>
      <c r="L79" s="31"/>
      <c r="M79" s="31"/>
      <c r="N79" s="31"/>
      <c r="O79" s="31"/>
      <c r="P79" s="32"/>
    </row>
    <row r="80" spans="2:16">
      <c r="B80" s="30"/>
      <c r="C80" s="31"/>
      <c r="D80" s="31"/>
      <c r="E80" s="31"/>
      <c r="F80" s="31"/>
      <c r="G80" s="31"/>
      <c r="H80" s="31"/>
      <c r="I80" s="31"/>
      <c r="J80" s="31"/>
      <c r="K80" s="31"/>
      <c r="L80" s="31"/>
      <c r="M80" s="31"/>
      <c r="N80" s="31"/>
      <c r="O80" s="31"/>
      <c r="P80" s="32"/>
    </row>
    <row r="81" spans="2:16">
      <c r="B81" s="30"/>
      <c r="C81" s="31"/>
      <c r="D81" s="31"/>
      <c r="E81" s="31"/>
      <c r="F81" s="31"/>
      <c r="G81" s="31"/>
      <c r="H81" s="31"/>
      <c r="I81" s="31"/>
      <c r="J81" s="31"/>
      <c r="K81" s="31"/>
      <c r="L81" s="31"/>
      <c r="M81" s="31"/>
      <c r="N81" s="31"/>
      <c r="O81" s="31"/>
      <c r="P81" s="32"/>
    </row>
    <row r="82" spans="2:16">
      <c r="B82" s="30"/>
      <c r="C82" s="31"/>
      <c r="D82" s="31"/>
      <c r="E82" s="31"/>
      <c r="F82" s="31"/>
      <c r="G82" s="31"/>
      <c r="H82" s="31"/>
      <c r="I82" s="31"/>
      <c r="J82" s="31"/>
      <c r="K82" s="31"/>
      <c r="L82" s="31"/>
      <c r="M82" s="31"/>
      <c r="N82" s="31"/>
      <c r="O82" s="31"/>
      <c r="P82" s="32"/>
    </row>
    <row r="83" spans="2:16">
      <c r="B83" s="30"/>
      <c r="C83" s="31"/>
      <c r="D83" s="31"/>
      <c r="E83" s="31"/>
      <c r="F83" s="31"/>
      <c r="G83" s="31"/>
      <c r="H83" s="31"/>
      <c r="I83" s="31"/>
      <c r="J83" s="31"/>
      <c r="K83" s="31"/>
      <c r="L83" s="31"/>
      <c r="M83" s="31"/>
      <c r="N83" s="31"/>
      <c r="O83" s="31"/>
      <c r="P83" s="32"/>
    </row>
    <row r="84" spans="2:16">
      <c r="B84" s="30"/>
      <c r="C84" s="31"/>
      <c r="D84" s="31"/>
      <c r="E84" s="31"/>
      <c r="F84" s="31"/>
      <c r="G84" s="31"/>
      <c r="H84" s="31"/>
      <c r="I84" s="31"/>
      <c r="J84" s="31"/>
      <c r="K84" s="31"/>
      <c r="L84" s="31"/>
      <c r="M84" s="31"/>
      <c r="N84" s="31"/>
      <c r="O84" s="31"/>
      <c r="P84" s="32"/>
    </row>
    <row r="85" spans="2:16">
      <c r="B85" s="30"/>
      <c r="C85" s="31"/>
      <c r="D85" s="31"/>
      <c r="E85" s="31"/>
      <c r="F85" s="31"/>
      <c r="G85" s="31"/>
      <c r="H85" s="31"/>
      <c r="I85" s="31"/>
      <c r="J85" s="31"/>
      <c r="K85" s="31"/>
      <c r="L85" s="31"/>
      <c r="M85" s="31"/>
      <c r="N85" s="31"/>
      <c r="O85" s="31"/>
      <c r="P85" s="32"/>
    </row>
    <row r="86" spans="2:16">
      <c r="B86" s="30"/>
      <c r="C86" s="31"/>
      <c r="D86" s="31"/>
      <c r="E86" s="31"/>
      <c r="F86" s="31"/>
      <c r="G86" s="31"/>
      <c r="H86" s="31"/>
      <c r="I86" s="31"/>
      <c r="J86" s="31"/>
      <c r="K86" s="31"/>
      <c r="L86" s="31"/>
      <c r="M86" s="31"/>
      <c r="N86" s="31"/>
      <c r="O86" s="31"/>
      <c r="P86" s="32"/>
    </row>
    <row r="87" spans="2:16">
      <c r="B87" s="30"/>
      <c r="C87" s="31"/>
      <c r="D87" s="31"/>
      <c r="E87" s="31"/>
      <c r="F87" s="31"/>
      <c r="G87" s="31"/>
      <c r="H87" s="31"/>
      <c r="I87" s="31"/>
      <c r="J87" s="31"/>
      <c r="K87" s="31"/>
      <c r="L87" s="31"/>
      <c r="M87" s="31"/>
      <c r="N87" s="31"/>
      <c r="O87" s="31"/>
      <c r="P87" s="32"/>
    </row>
    <row r="88" spans="2:16">
      <c r="B88" s="30"/>
      <c r="C88" s="31"/>
      <c r="D88" s="31"/>
      <c r="E88" s="31"/>
      <c r="F88" s="31"/>
      <c r="G88" s="31"/>
      <c r="H88" s="31"/>
      <c r="I88" s="31"/>
      <c r="J88" s="31"/>
      <c r="K88" s="31"/>
      <c r="L88" s="31"/>
      <c r="M88" s="31"/>
      <c r="N88" s="31"/>
      <c r="O88" s="31"/>
      <c r="P88" s="32"/>
    </row>
    <row r="89" spans="2:16">
      <c r="B89" s="30"/>
      <c r="C89" s="31"/>
      <c r="D89" s="31"/>
      <c r="E89" s="31"/>
      <c r="F89" s="31"/>
      <c r="G89" s="31"/>
      <c r="H89" s="31"/>
      <c r="I89" s="31"/>
      <c r="J89" s="31"/>
      <c r="K89" s="31"/>
      <c r="L89" s="31"/>
      <c r="M89" s="31"/>
      <c r="N89" s="31"/>
      <c r="O89" s="31"/>
      <c r="P89" s="32"/>
    </row>
    <row r="90" spans="2:16">
      <c r="B90" s="30"/>
      <c r="C90" s="31"/>
      <c r="D90" s="31"/>
      <c r="E90" s="31"/>
      <c r="F90" s="31"/>
      <c r="G90" s="31"/>
      <c r="H90" s="31"/>
      <c r="I90" s="31"/>
      <c r="J90" s="31"/>
      <c r="K90" s="31"/>
      <c r="L90" s="31"/>
      <c r="M90" s="31"/>
      <c r="N90" s="31"/>
      <c r="O90" s="31"/>
      <c r="P90" s="32"/>
    </row>
    <row r="91" spans="2:16">
      <c r="B91" s="30"/>
      <c r="C91" s="31"/>
      <c r="D91" s="31"/>
      <c r="E91" s="31"/>
      <c r="F91" s="31"/>
      <c r="G91" s="31"/>
      <c r="H91" s="31"/>
      <c r="I91" s="31"/>
      <c r="J91" s="31"/>
      <c r="K91" s="31"/>
      <c r="L91" s="31"/>
      <c r="M91" s="31"/>
      <c r="N91" s="31"/>
      <c r="O91" s="31"/>
      <c r="P91" s="32"/>
    </row>
    <row r="92" spans="2:16">
      <c r="B92" s="30"/>
      <c r="C92" s="31"/>
      <c r="D92" s="31"/>
      <c r="E92" s="31"/>
      <c r="F92" s="31"/>
      <c r="G92" s="31"/>
      <c r="H92" s="31"/>
      <c r="I92" s="31"/>
      <c r="J92" s="31"/>
      <c r="K92" s="31"/>
      <c r="L92" s="31"/>
      <c r="M92" s="31"/>
      <c r="N92" s="31"/>
      <c r="O92" s="31"/>
      <c r="P92" s="32"/>
    </row>
    <row r="93" spans="2:16">
      <c r="B93" s="30"/>
      <c r="C93" s="31"/>
      <c r="D93" s="31"/>
      <c r="E93" s="31"/>
      <c r="F93" s="31"/>
      <c r="G93" s="31"/>
      <c r="H93" s="31"/>
      <c r="I93" s="31"/>
      <c r="J93" s="31"/>
      <c r="K93" s="31"/>
      <c r="L93" s="31"/>
      <c r="M93" s="31"/>
      <c r="N93" s="31"/>
      <c r="O93" s="31"/>
      <c r="P93" s="32"/>
    </row>
    <row r="94" spans="2:16">
      <c r="B94" s="30"/>
      <c r="C94" s="31"/>
      <c r="D94" s="31"/>
      <c r="E94" s="31"/>
      <c r="F94" s="31"/>
      <c r="G94" s="31"/>
      <c r="H94" s="31"/>
      <c r="I94" s="31"/>
      <c r="J94" s="31"/>
      <c r="K94" s="31"/>
      <c r="L94" s="31"/>
      <c r="M94" s="31"/>
      <c r="N94" s="31"/>
      <c r="O94" s="31"/>
      <c r="P94" s="32"/>
    </row>
    <row r="95" spans="2:16">
      <c r="B95" s="30"/>
      <c r="C95" s="31"/>
      <c r="D95" s="31"/>
      <c r="E95" s="31"/>
      <c r="F95" s="31"/>
      <c r="G95" s="31"/>
      <c r="H95" s="31"/>
      <c r="I95" s="31"/>
      <c r="J95" s="31"/>
      <c r="K95" s="31"/>
      <c r="L95" s="31"/>
      <c r="M95" s="31"/>
      <c r="N95" s="31"/>
      <c r="O95" s="31"/>
      <c r="P95" s="32"/>
    </row>
    <row r="96" spans="2:16">
      <c r="B96" s="30"/>
      <c r="C96" s="31"/>
      <c r="D96" s="31"/>
      <c r="E96" s="31"/>
      <c r="F96" s="31"/>
      <c r="G96" s="31"/>
      <c r="H96" s="31"/>
      <c r="I96" s="31"/>
      <c r="J96" s="31"/>
      <c r="K96" s="31"/>
      <c r="L96" s="31"/>
      <c r="M96" s="31"/>
      <c r="N96" s="31"/>
      <c r="O96" s="31"/>
      <c r="P96" s="32"/>
    </row>
    <row r="97" spans="2:16">
      <c r="B97" s="30"/>
      <c r="C97" s="31"/>
      <c r="D97" s="31"/>
      <c r="E97" s="31"/>
      <c r="F97" s="31"/>
      <c r="G97" s="31"/>
      <c r="H97" s="31"/>
      <c r="I97" s="31"/>
      <c r="J97" s="31"/>
      <c r="K97" s="31"/>
      <c r="L97" s="31"/>
      <c r="M97" s="31"/>
      <c r="N97" s="31"/>
      <c r="O97" s="31"/>
      <c r="P97" s="32"/>
    </row>
    <row r="98" spans="2:16">
      <c r="B98" s="30"/>
      <c r="C98" s="31"/>
      <c r="D98" s="31"/>
      <c r="E98" s="31"/>
      <c r="F98" s="31"/>
      <c r="G98" s="31"/>
      <c r="H98" s="31"/>
      <c r="I98" s="31"/>
      <c r="J98" s="31"/>
      <c r="K98" s="31"/>
      <c r="L98" s="31"/>
      <c r="M98" s="31"/>
      <c r="N98" s="31"/>
      <c r="O98" s="31"/>
      <c r="P98" s="32"/>
    </row>
    <row r="99" spans="2:16">
      <c r="B99" s="30"/>
      <c r="C99" s="31"/>
      <c r="D99" s="31"/>
      <c r="E99" s="31"/>
      <c r="F99" s="31"/>
      <c r="G99" s="31"/>
      <c r="H99" s="31"/>
      <c r="I99" s="31"/>
      <c r="J99" s="31"/>
      <c r="K99" s="31"/>
      <c r="L99" s="31"/>
      <c r="M99" s="31"/>
      <c r="N99" s="31"/>
      <c r="O99" s="31"/>
      <c r="P99" s="32"/>
    </row>
    <row r="100" spans="2:16">
      <c r="B100" s="30"/>
      <c r="C100" s="31"/>
      <c r="D100" s="31"/>
      <c r="E100" s="31"/>
      <c r="F100" s="31"/>
      <c r="G100" s="31"/>
      <c r="H100" s="31"/>
      <c r="I100" s="31"/>
      <c r="J100" s="31"/>
      <c r="K100" s="31"/>
      <c r="L100" s="31"/>
      <c r="M100" s="31"/>
      <c r="N100" s="31"/>
      <c r="O100" s="31"/>
      <c r="P100" s="32"/>
    </row>
    <row r="101" spans="2:16">
      <c r="B101" s="30"/>
      <c r="C101" s="31"/>
      <c r="D101" s="31"/>
      <c r="E101" s="31"/>
      <c r="F101" s="31"/>
      <c r="G101" s="31"/>
      <c r="H101" s="31"/>
      <c r="I101" s="31"/>
      <c r="J101" s="31"/>
      <c r="K101" s="31"/>
      <c r="L101" s="31"/>
      <c r="M101" s="31"/>
      <c r="N101" s="31"/>
      <c r="O101" s="31"/>
      <c r="P101" s="32"/>
    </row>
    <row r="102" spans="2:16">
      <c r="B102" s="30"/>
      <c r="C102" s="31"/>
      <c r="D102" s="31"/>
      <c r="E102" s="31"/>
      <c r="F102" s="31"/>
      <c r="G102" s="31"/>
      <c r="H102" s="31"/>
      <c r="I102" s="31"/>
      <c r="J102" s="31"/>
      <c r="K102" s="31"/>
      <c r="L102" s="31"/>
      <c r="M102" s="31"/>
      <c r="N102" s="31"/>
      <c r="O102" s="31"/>
      <c r="P102" s="32"/>
    </row>
    <row r="103" spans="2:16">
      <c r="B103" s="30"/>
      <c r="C103" s="31"/>
      <c r="D103" s="31"/>
      <c r="E103" s="31"/>
      <c r="F103" s="31"/>
      <c r="G103" s="31"/>
      <c r="H103" s="31"/>
      <c r="I103" s="31"/>
      <c r="J103" s="31"/>
      <c r="K103" s="31"/>
      <c r="L103" s="31"/>
      <c r="M103" s="31"/>
      <c r="N103" s="31"/>
      <c r="O103" s="31"/>
      <c r="P103" s="32"/>
    </row>
    <row r="104" spans="2:16">
      <c r="B104" s="30"/>
      <c r="C104" s="31"/>
      <c r="D104" s="31"/>
      <c r="E104" s="31"/>
      <c r="F104" s="31"/>
      <c r="G104" s="31"/>
      <c r="H104" s="31"/>
      <c r="I104" s="31"/>
      <c r="J104" s="31"/>
      <c r="K104" s="31"/>
      <c r="L104" s="31"/>
      <c r="M104" s="31"/>
      <c r="N104" s="31"/>
      <c r="O104" s="31"/>
      <c r="P104" s="32"/>
    </row>
    <row r="105" spans="2:16">
      <c r="B105" s="30"/>
      <c r="C105" s="31"/>
      <c r="D105" s="31"/>
      <c r="E105" s="31"/>
      <c r="F105" s="31"/>
      <c r="G105" s="31"/>
      <c r="H105" s="31"/>
      <c r="I105" s="31"/>
      <c r="J105" s="31"/>
      <c r="K105" s="31"/>
      <c r="L105" s="31"/>
      <c r="M105" s="31"/>
      <c r="N105" s="31"/>
      <c r="O105" s="31"/>
      <c r="P105" s="32"/>
    </row>
    <row r="106" spans="2:16">
      <c r="B106" s="30"/>
      <c r="C106" s="31"/>
      <c r="D106" s="31"/>
      <c r="E106" s="31"/>
      <c r="F106" s="31"/>
      <c r="G106" s="31"/>
      <c r="H106" s="31"/>
      <c r="I106" s="31"/>
      <c r="J106" s="31"/>
      <c r="K106" s="31"/>
      <c r="L106" s="31"/>
      <c r="M106" s="31"/>
      <c r="N106" s="31"/>
      <c r="O106" s="31"/>
      <c r="P106" s="32"/>
    </row>
    <row r="107" spans="2:16">
      <c r="B107" s="30"/>
      <c r="C107" s="31"/>
      <c r="D107" s="31"/>
      <c r="E107" s="31"/>
      <c r="F107" s="31"/>
      <c r="G107" s="31"/>
      <c r="H107" s="31"/>
      <c r="I107" s="31"/>
      <c r="J107" s="31"/>
      <c r="K107" s="31"/>
      <c r="L107" s="31"/>
      <c r="M107" s="31"/>
      <c r="N107" s="31"/>
      <c r="O107" s="31"/>
      <c r="P107" s="32"/>
    </row>
    <row r="108" spans="2:16">
      <c r="B108" s="30"/>
      <c r="C108" s="31"/>
      <c r="D108" s="31"/>
      <c r="E108" s="31"/>
      <c r="F108" s="31"/>
      <c r="G108" s="31"/>
      <c r="H108" s="31"/>
      <c r="I108" s="31"/>
      <c r="J108" s="31"/>
      <c r="K108" s="31"/>
      <c r="L108" s="31"/>
      <c r="M108" s="31"/>
      <c r="N108" s="31"/>
      <c r="O108" s="31"/>
      <c r="P108" s="32"/>
    </row>
    <row r="109" spans="2:16">
      <c r="B109" s="30"/>
      <c r="C109" s="31"/>
      <c r="D109" s="31"/>
      <c r="E109" s="31"/>
      <c r="F109" s="31"/>
      <c r="G109" s="31"/>
      <c r="H109" s="31"/>
      <c r="I109" s="31"/>
      <c r="J109" s="31"/>
      <c r="K109" s="31"/>
      <c r="L109" s="31"/>
      <c r="M109" s="31"/>
      <c r="N109" s="31"/>
      <c r="O109" s="31"/>
      <c r="P109" s="32"/>
    </row>
    <row r="110" spans="2:16">
      <c r="B110" s="30"/>
      <c r="C110" s="31"/>
      <c r="D110" s="31"/>
      <c r="E110" s="31"/>
      <c r="F110" s="31"/>
      <c r="G110" s="31"/>
      <c r="H110" s="31"/>
      <c r="I110" s="31"/>
      <c r="J110" s="31"/>
      <c r="K110" s="31"/>
      <c r="L110" s="31"/>
      <c r="M110" s="31"/>
      <c r="N110" s="31"/>
      <c r="O110" s="31"/>
      <c r="P110" s="32"/>
    </row>
    <row r="111" spans="2:16">
      <c r="B111" s="30"/>
      <c r="C111" s="31"/>
      <c r="D111" s="31"/>
      <c r="E111" s="31"/>
      <c r="F111" s="31"/>
      <c r="G111" s="31"/>
      <c r="H111" s="31"/>
      <c r="I111" s="31"/>
      <c r="J111" s="31"/>
      <c r="K111" s="31"/>
      <c r="L111" s="31"/>
      <c r="M111" s="31"/>
      <c r="N111" s="31"/>
      <c r="O111" s="31"/>
      <c r="P111" s="32"/>
    </row>
    <row r="112" spans="2:16">
      <c r="B112" s="30"/>
      <c r="C112" s="31"/>
      <c r="D112" s="31"/>
      <c r="E112" s="31"/>
      <c r="F112" s="31"/>
      <c r="G112" s="31"/>
      <c r="H112" s="31"/>
      <c r="I112" s="31"/>
      <c r="J112" s="31"/>
      <c r="K112" s="31"/>
      <c r="L112" s="31"/>
      <c r="M112" s="31"/>
      <c r="N112" s="31"/>
      <c r="O112" s="31"/>
      <c r="P112" s="32"/>
    </row>
    <row r="113" spans="2:16">
      <c r="B113" s="30"/>
      <c r="C113" s="31"/>
      <c r="D113" s="31"/>
      <c r="E113" s="31"/>
      <c r="F113" s="31"/>
      <c r="G113" s="31"/>
      <c r="H113" s="31"/>
      <c r="I113" s="31"/>
      <c r="J113" s="31"/>
      <c r="K113" s="31"/>
      <c r="L113" s="31"/>
      <c r="M113" s="31"/>
      <c r="N113" s="31"/>
      <c r="O113" s="31"/>
      <c r="P113" s="32"/>
    </row>
    <row r="114" spans="2:16">
      <c r="B114" s="30"/>
      <c r="C114" s="31"/>
      <c r="D114" s="31"/>
      <c r="E114" s="31"/>
      <c r="F114" s="31"/>
      <c r="G114" s="31"/>
      <c r="H114" s="31"/>
      <c r="I114" s="31"/>
      <c r="J114" s="31"/>
      <c r="K114" s="31"/>
      <c r="L114" s="31"/>
      <c r="M114" s="31"/>
      <c r="N114" s="31"/>
      <c r="O114" s="31"/>
      <c r="P114" s="32"/>
    </row>
    <row r="115" spans="2:16">
      <c r="B115" s="30"/>
      <c r="C115" s="31"/>
      <c r="D115" s="31"/>
      <c r="E115" s="31"/>
      <c r="F115" s="31"/>
      <c r="G115" s="31"/>
      <c r="H115" s="31"/>
      <c r="I115" s="31"/>
      <c r="J115" s="31"/>
      <c r="K115" s="31"/>
      <c r="L115" s="31"/>
      <c r="M115" s="31"/>
      <c r="N115" s="31"/>
      <c r="O115" s="31"/>
      <c r="P115" s="32"/>
    </row>
    <row r="116" spans="2:16">
      <c r="B116" s="30"/>
      <c r="C116" s="31"/>
      <c r="D116" s="31"/>
      <c r="E116" s="31"/>
      <c r="F116" s="31"/>
      <c r="G116" s="31"/>
      <c r="H116" s="31"/>
      <c r="I116" s="31"/>
      <c r="J116" s="31"/>
      <c r="K116" s="31"/>
      <c r="L116" s="31"/>
      <c r="M116" s="31"/>
      <c r="N116" s="31"/>
      <c r="O116" s="31"/>
      <c r="P116" s="32"/>
    </row>
    <row r="117" spans="2:16">
      <c r="B117" s="30"/>
      <c r="C117" s="31"/>
      <c r="D117" s="31"/>
      <c r="E117" s="31"/>
      <c r="F117" s="31"/>
      <c r="G117" s="31"/>
      <c r="H117" s="31"/>
      <c r="I117" s="31"/>
      <c r="J117" s="31"/>
      <c r="K117" s="31"/>
      <c r="L117" s="31"/>
      <c r="M117" s="31"/>
      <c r="N117" s="31"/>
      <c r="O117" s="31"/>
      <c r="P117" s="32"/>
    </row>
    <row r="118" spans="2:16">
      <c r="B118" s="30"/>
      <c r="C118" s="31"/>
      <c r="D118" s="31"/>
      <c r="E118" s="31"/>
      <c r="F118" s="31"/>
      <c r="G118" s="31"/>
      <c r="H118" s="31"/>
      <c r="I118" s="31"/>
      <c r="J118" s="31"/>
      <c r="K118" s="31"/>
      <c r="L118" s="31"/>
      <c r="M118" s="31"/>
      <c r="N118" s="31"/>
      <c r="O118" s="31"/>
      <c r="P118" s="32"/>
    </row>
    <row r="119" spans="2:16">
      <c r="B119" s="30"/>
      <c r="C119" s="31"/>
      <c r="D119" s="31"/>
      <c r="E119" s="31"/>
      <c r="F119" s="31"/>
      <c r="G119" s="31"/>
      <c r="H119" s="31"/>
      <c r="I119" s="31"/>
      <c r="J119" s="31"/>
      <c r="K119" s="31"/>
      <c r="L119" s="31"/>
      <c r="M119" s="31"/>
      <c r="N119" s="31"/>
      <c r="O119" s="31"/>
      <c r="P119" s="32"/>
    </row>
    <row r="120" spans="2:16">
      <c r="B120" s="30"/>
      <c r="C120" s="31"/>
      <c r="D120" s="31"/>
      <c r="E120" s="31"/>
      <c r="F120" s="31"/>
      <c r="G120" s="31"/>
      <c r="H120" s="31"/>
      <c r="I120" s="31"/>
      <c r="J120" s="31"/>
      <c r="K120" s="31"/>
      <c r="L120" s="31"/>
      <c r="M120" s="31"/>
      <c r="N120" s="31"/>
      <c r="O120" s="31"/>
      <c r="P120" s="32"/>
    </row>
    <row r="121" spans="2:16">
      <c r="B121" s="30"/>
      <c r="C121" s="31"/>
      <c r="D121" s="31"/>
      <c r="E121" s="31"/>
      <c r="F121" s="31"/>
      <c r="G121" s="31"/>
      <c r="H121" s="31"/>
      <c r="I121" s="31"/>
      <c r="J121" s="31"/>
      <c r="K121" s="31"/>
      <c r="L121" s="31"/>
      <c r="M121" s="31"/>
      <c r="N121" s="31"/>
      <c r="O121" s="31"/>
      <c r="P121" s="32"/>
    </row>
    <row r="122" spans="2:16">
      <c r="B122" s="30"/>
      <c r="C122" s="31"/>
      <c r="D122" s="31"/>
      <c r="E122" s="31"/>
      <c r="F122" s="31"/>
      <c r="G122" s="31"/>
      <c r="H122" s="31"/>
      <c r="I122" s="31"/>
      <c r="J122" s="31"/>
      <c r="K122" s="31"/>
      <c r="L122" s="31"/>
      <c r="M122" s="31"/>
      <c r="N122" s="31"/>
      <c r="O122" s="31"/>
      <c r="P122" s="32"/>
    </row>
    <row r="123" spans="2:16">
      <c r="B123" s="30"/>
      <c r="C123" s="31"/>
      <c r="D123" s="31"/>
      <c r="E123" s="31"/>
      <c r="F123" s="31"/>
      <c r="G123" s="31"/>
      <c r="H123" s="31"/>
      <c r="I123" s="31"/>
      <c r="J123" s="31"/>
      <c r="K123" s="31"/>
      <c r="L123" s="31"/>
      <c r="M123" s="31"/>
      <c r="N123" s="31"/>
      <c r="O123" s="31"/>
      <c r="P123" s="32"/>
    </row>
    <row r="124" spans="2:16">
      <c r="B124" s="30"/>
      <c r="C124" s="31"/>
      <c r="D124" s="31"/>
      <c r="E124" s="31"/>
      <c r="F124" s="31"/>
      <c r="G124" s="31"/>
      <c r="H124" s="31"/>
      <c r="I124" s="31"/>
      <c r="J124" s="31"/>
      <c r="K124" s="31"/>
      <c r="L124" s="31"/>
      <c r="M124" s="31"/>
      <c r="N124" s="31"/>
      <c r="O124" s="31"/>
      <c r="P124" s="32"/>
    </row>
    <row r="125" spans="2:16">
      <c r="B125" s="30"/>
      <c r="C125" s="31"/>
      <c r="D125" s="31"/>
      <c r="E125" s="31"/>
      <c r="F125" s="31"/>
      <c r="G125" s="31"/>
      <c r="H125" s="31"/>
      <c r="I125" s="31"/>
      <c r="J125" s="31"/>
      <c r="K125" s="31"/>
      <c r="L125" s="31"/>
      <c r="M125" s="31"/>
      <c r="N125" s="31"/>
      <c r="O125" s="31"/>
      <c r="P125" s="32"/>
    </row>
    <row r="126" spans="2:16">
      <c r="B126" s="30"/>
      <c r="C126" s="31"/>
      <c r="D126" s="31"/>
      <c r="E126" s="31"/>
      <c r="F126" s="31"/>
      <c r="G126" s="31"/>
      <c r="H126" s="31"/>
      <c r="I126" s="31"/>
      <c r="J126" s="31"/>
      <c r="K126" s="31"/>
      <c r="L126" s="31"/>
      <c r="M126" s="31"/>
      <c r="N126" s="31"/>
      <c r="O126" s="31"/>
      <c r="P126" s="32"/>
    </row>
    <row r="127" spans="2:16">
      <c r="B127" s="30"/>
      <c r="C127" s="31"/>
      <c r="D127" s="31"/>
      <c r="E127" s="31"/>
      <c r="F127" s="31"/>
      <c r="G127" s="31"/>
      <c r="H127" s="31"/>
      <c r="I127" s="31"/>
      <c r="J127" s="31"/>
      <c r="K127" s="31"/>
      <c r="L127" s="31"/>
      <c r="M127" s="31"/>
      <c r="N127" s="31"/>
      <c r="O127" s="31"/>
      <c r="P127" s="32"/>
    </row>
    <row r="128" spans="2:16">
      <c r="B128" s="30"/>
      <c r="C128" s="31"/>
      <c r="D128" s="31"/>
      <c r="E128" s="31"/>
      <c r="F128" s="31"/>
      <c r="G128" s="31"/>
      <c r="H128" s="31"/>
      <c r="I128" s="31"/>
      <c r="J128" s="31"/>
      <c r="K128" s="31"/>
      <c r="L128" s="31"/>
      <c r="M128" s="31"/>
      <c r="N128" s="31"/>
      <c r="O128" s="31"/>
      <c r="P128" s="32"/>
    </row>
    <row r="129" spans="2:16">
      <c r="B129" s="30"/>
      <c r="C129" s="31"/>
      <c r="D129" s="31"/>
      <c r="E129" s="31"/>
      <c r="F129" s="31"/>
      <c r="G129" s="31"/>
      <c r="H129" s="31"/>
      <c r="I129" s="31"/>
      <c r="J129" s="31"/>
      <c r="K129" s="31"/>
      <c r="L129" s="31"/>
      <c r="M129" s="31"/>
      <c r="N129" s="31"/>
      <c r="O129" s="31"/>
      <c r="P129" s="32"/>
    </row>
    <row r="130" spans="2:16">
      <c r="B130" s="30"/>
      <c r="C130" s="31"/>
      <c r="D130" s="31"/>
      <c r="E130" s="31"/>
      <c r="F130" s="31"/>
      <c r="G130" s="31"/>
      <c r="H130" s="31"/>
      <c r="I130" s="31"/>
      <c r="J130" s="31"/>
      <c r="K130" s="31"/>
      <c r="L130" s="31"/>
      <c r="M130" s="31"/>
      <c r="N130" s="31"/>
      <c r="O130" s="31"/>
      <c r="P130" s="32"/>
    </row>
    <row r="131" spans="2:16">
      <c r="B131" s="30"/>
      <c r="C131" s="31"/>
      <c r="D131" s="31"/>
      <c r="E131" s="31"/>
      <c r="F131" s="31"/>
      <c r="G131" s="31"/>
      <c r="H131" s="31"/>
      <c r="I131" s="31"/>
      <c r="J131" s="31"/>
      <c r="K131" s="31"/>
      <c r="L131" s="31"/>
      <c r="M131" s="31"/>
      <c r="N131" s="31"/>
      <c r="O131" s="31"/>
      <c r="P131" s="32"/>
    </row>
    <row r="132" spans="2:16">
      <c r="B132" s="30"/>
      <c r="C132" s="31"/>
      <c r="D132" s="31"/>
      <c r="E132" s="31"/>
      <c r="F132" s="31"/>
      <c r="G132" s="31"/>
      <c r="H132" s="31"/>
      <c r="I132" s="31"/>
      <c r="J132" s="31"/>
      <c r="K132" s="31"/>
      <c r="L132" s="31"/>
      <c r="M132" s="31"/>
      <c r="N132" s="31"/>
      <c r="O132" s="31"/>
      <c r="P132" s="32"/>
    </row>
    <row r="133" spans="2:16">
      <c r="B133" s="30"/>
      <c r="C133" s="31"/>
      <c r="D133" s="31"/>
      <c r="E133" s="31"/>
      <c r="F133" s="31"/>
      <c r="G133" s="31"/>
      <c r="H133" s="31"/>
      <c r="I133" s="31"/>
      <c r="J133" s="31"/>
      <c r="K133" s="31"/>
      <c r="L133" s="31"/>
      <c r="M133" s="31"/>
      <c r="N133" s="31"/>
      <c r="O133" s="31"/>
      <c r="P133" s="32"/>
    </row>
    <row r="134" spans="2:16">
      <c r="B134" s="30"/>
      <c r="C134" s="31"/>
      <c r="D134" s="31"/>
      <c r="E134" s="31"/>
      <c r="F134" s="31"/>
      <c r="G134" s="31"/>
      <c r="H134" s="31"/>
      <c r="I134" s="31"/>
      <c r="J134" s="31"/>
      <c r="K134" s="31"/>
      <c r="L134" s="31"/>
      <c r="M134" s="31"/>
      <c r="N134" s="31"/>
      <c r="O134" s="31"/>
      <c r="P134" s="32"/>
    </row>
    <row r="135" spans="2:16">
      <c r="B135" s="30"/>
      <c r="C135" s="31"/>
      <c r="D135" s="31"/>
      <c r="E135" s="31"/>
      <c r="F135" s="31"/>
      <c r="G135" s="31"/>
      <c r="H135" s="31"/>
      <c r="I135" s="31"/>
      <c r="J135" s="31"/>
      <c r="K135" s="31"/>
      <c r="L135" s="31"/>
      <c r="M135" s="31"/>
      <c r="N135" s="31"/>
      <c r="O135" s="31"/>
      <c r="P135" s="32"/>
    </row>
    <row r="136" spans="2:16">
      <c r="B136" s="30"/>
      <c r="C136" s="31"/>
      <c r="D136" s="31"/>
      <c r="E136" s="31"/>
      <c r="F136" s="31"/>
      <c r="G136" s="31"/>
      <c r="H136" s="31"/>
      <c r="I136" s="31"/>
      <c r="J136" s="31"/>
      <c r="K136" s="31"/>
      <c r="L136" s="31"/>
      <c r="M136" s="31"/>
      <c r="N136" s="31"/>
      <c r="O136" s="31"/>
      <c r="P136" s="32"/>
    </row>
    <row r="137" spans="2:16">
      <c r="B137" s="30"/>
      <c r="C137" s="31"/>
      <c r="D137" s="31"/>
      <c r="E137" s="31"/>
      <c r="F137" s="31"/>
      <c r="G137" s="31"/>
      <c r="H137" s="31"/>
      <c r="I137" s="31"/>
      <c r="J137" s="31"/>
      <c r="K137" s="31"/>
      <c r="L137" s="31"/>
      <c r="M137" s="31"/>
      <c r="N137" s="31"/>
      <c r="O137" s="31"/>
      <c r="P137" s="32"/>
    </row>
    <row r="138" spans="2:16">
      <c r="B138" s="30"/>
      <c r="C138" s="31"/>
      <c r="D138" s="31"/>
      <c r="E138" s="31"/>
      <c r="F138" s="31"/>
      <c r="G138" s="31"/>
      <c r="H138" s="31"/>
      <c r="I138" s="31"/>
      <c r="J138" s="31"/>
      <c r="K138" s="31"/>
      <c r="L138" s="31"/>
      <c r="M138" s="31"/>
      <c r="N138" s="31"/>
      <c r="O138" s="31"/>
      <c r="P138" s="32"/>
    </row>
    <row r="139" spans="2:16">
      <c r="B139" s="30"/>
      <c r="C139" s="31"/>
      <c r="D139" s="31"/>
      <c r="E139" s="31"/>
      <c r="F139" s="31"/>
      <c r="G139" s="31"/>
      <c r="H139" s="31"/>
      <c r="I139" s="31"/>
      <c r="J139" s="31"/>
      <c r="K139" s="31"/>
      <c r="L139" s="31"/>
      <c r="M139" s="31"/>
      <c r="N139" s="31"/>
      <c r="O139" s="31"/>
      <c r="P139" s="32"/>
    </row>
    <row r="140" spans="2:16">
      <c r="B140" s="30"/>
      <c r="C140" s="31"/>
      <c r="D140" s="31"/>
      <c r="E140" s="31"/>
      <c r="F140" s="31"/>
      <c r="G140" s="31"/>
      <c r="H140" s="31"/>
      <c r="I140" s="31"/>
      <c r="J140" s="31"/>
      <c r="K140" s="31"/>
      <c r="L140" s="31"/>
      <c r="M140" s="31"/>
      <c r="N140" s="31"/>
      <c r="O140" s="31"/>
      <c r="P140" s="32"/>
    </row>
    <row r="141" spans="2:16">
      <c r="B141" s="30"/>
      <c r="C141" s="31"/>
      <c r="D141" s="31"/>
      <c r="E141" s="31"/>
      <c r="F141" s="31"/>
      <c r="G141" s="31"/>
      <c r="H141" s="31"/>
      <c r="I141" s="31"/>
      <c r="J141" s="31"/>
      <c r="K141" s="31"/>
      <c r="L141" s="31"/>
      <c r="M141" s="31"/>
      <c r="N141" s="31"/>
      <c r="O141" s="31"/>
      <c r="P141" s="32"/>
    </row>
    <row r="142" spans="2:16">
      <c r="B142" s="30"/>
      <c r="C142" s="31"/>
      <c r="D142" s="31"/>
      <c r="E142" s="31"/>
      <c r="F142" s="31"/>
      <c r="G142" s="31"/>
      <c r="H142" s="31"/>
      <c r="I142" s="31"/>
      <c r="J142" s="31"/>
      <c r="K142" s="31"/>
      <c r="L142" s="31"/>
      <c r="M142" s="31"/>
      <c r="N142" s="31"/>
      <c r="O142" s="31"/>
      <c r="P142" s="32"/>
    </row>
    <row r="143" spans="2:16">
      <c r="B143" s="30"/>
      <c r="C143" s="31"/>
      <c r="D143" s="31"/>
      <c r="E143" s="31"/>
      <c r="F143" s="31"/>
      <c r="G143" s="31"/>
      <c r="H143" s="31"/>
      <c r="I143" s="31"/>
      <c r="J143" s="31"/>
      <c r="K143" s="31"/>
      <c r="L143" s="31"/>
      <c r="M143" s="31"/>
      <c r="N143" s="31"/>
      <c r="O143" s="31"/>
      <c r="P143" s="32"/>
    </row>
    <row r="144" spans="2:16">
      <c r="B144" s="30"/>
      <c r="C144" s="31"/>
      <c r="D144" s="31"/>
      <c r="E144" s="31"/>
      <c r="F144" s="31"/>
      <c r="G144" s="31"/>
      <c r="H144" s="31"/>
      <c r="I144" s="31"/>
      <c r="J144" s="31"/>
      <c r="K144" s="31"/>
      <c r="L144" s="31"/>
      <c r="M144" s="31"/>
      <c r="N144" s="31"/>
      <c r="O144" s="31"/>
      <c r="P144" s="32"/>
    </row>
    <row r="145" spans="2:16">
      <c r="B145" s="30"/>
      <c r="C145" s="31"/>
      <c r="D145" s="31"/>
      <c r="E145" s="31"/>
      <c r="F145" s="31"/>
      <c r="G145" s="31"/>
      <c r="H145" s="31"/>
      <c r="I145" s="31"/>
      <c r="J145" s="31"/>
      <c r="K145" s="31"/>
      <c r="L145" s="31"/>
      <c r="M145" s="31"/>
      <c r="N145" s="31"/>
      <c r="O145" s="31"/>
      <c r="P145" s="32"/>
    </row>
    <row r="146" spans="2:16">
      <c r="B146" s="30"/>
      <c r="C146" s="31"/>
      <c r="D146" s="31"/>
      <c r="E146" s="31"/>
      <c r="F146" s="31"/>
      <c r="G146" s="31"/>
      <c r="H146" s="31"/>
      <c r="I146" s="31"/>
      <c r="J146" s="31"/>
      <c r="K146" s="31"/>
      <c r="L146" s="31"/>
      <c r="M146" s="31"/>
      <c r="N146" s="31"/>
      <c r="O146" s="31"/>
      <c r="P146" s="32"/>
    </row>
    <row r="147" spans="2:16">
      <c r="B147" s="30"/>
      <c r="C147" s="31"/>
      <c r="D147" s="31"/>
      <c r="E147" s="31"/>
      <c r="F147" s="31"/>
      <c r="G147" s="31"/>
      <c r="H147" s="31"/>
      <c r="I147" s="31"/>
      <c r="J147" s="31"/>
      <c r="K147" s="31"/>
      <c r="L147" s="31"/>
      <c r="M147" s="31"/>
      <c r="N147" s="31"/>
      <c r="O147" s="31"/>
      <c r="P147" s="32"/>
    </row>
    <row r="148" spans="2:16">
      <c r="B148" s="30"/>
      <c r="C148" s="31"/>
      <c r="D148" s="31"/>
      <c r="E148" s="31"/>
      <c r="F148" s="31"/>
      <c r="G148" s="31"/>
      <c r="H148" s="31"/>
      <c r="I148" s="31"/>
      <c r="J148" s="31"/>
      <c r="K148" s="31"/>
      <c r="L148" s="31"/>
      <c r="M148" s="31"/>
      <c r="N148" s="31"/>
      <c r="O148" s="31"/>
      <c r="P148" s="32"/>
    </row>
    <row r="149" spans="2:16">
      <c r="B149" s="30"/>
      <c r="C149" s="31"/>
      <c r="D149" s="31"/>
      <c r="E149" s="31"/>
      <c r="F149" s="31"/>
      <c r="G149" s="31"/>
      <c r="H149" s="31"/>
      <c r="I149" s="31"/>
      <c r="J149" s="31"/>
      <c r="K149" s="31"/>
      <c r="L149" s="31"/>
      <c r="M149" s="31"/>
      <c r="N149" s="31"/>
      <c r="O149" s="31"/>
      <c r="P149" s="32"/>
    </row>
    <row r="150" spans="2:16">
      <c r="B150" s="30"/>
      <c r="C150" s="31"/>
      <c r="D150" s="31"/>
      <c r="E150" s="31"/>
      <c r="F150" s="31"/>
      <c r="G150" s="31"/>
      <c r="H150" s="31"/>
      <c r="I150" s="31"/>
      <c r="J150" s="31"/>
      <c r="K150" s="31"/>
      <c r="L150" s="31"/>
      <c r="M150" s="31"/>
      <c r="N150" s="31"/>
      <c r="O150" s="31"/>
      <c r="P150" s="32"/>
    </row>
    <row r="151" spans="2:16">
      <c r="B151" s="30"/>
      <c r="C151" s="31"/>
      <c r="D151" s="31"/>
      <c r="E151" s="31"/>
      <c r="F151" s="31"/>
      <c r="G151" s="31"/>
      <c r="H151" s="31"/>
      <c r="I151" s="31"/>
      <c r="J151" s="31"/>
      <c r="K151" s="31"/>
      <c r="L151" s="31"/>
      <c r="M151" s="31"/>
      <c r="N151" s="31"/>
      <c r="O151" s="31"/>
      <c r="P151" s="32"/>
    </row>
    <row r="152" spans="2:16">
      <c r="B152" s="30"/>
      <c r="C152" s="31"/>
      <c r="D152" s="31"/>
      <c r="E152" s="31"/>
      <c r="F152" s="31"/>
      <c r="G152" s="31"/>
      <c r="H152" s="31"/>
      <c r="I152" s="31"/>
      <c r="J152" s="31"/>
      <c r="K152" s="31"/>
      <c r="L152" s="31"/>
      <c r="M152" s="31"/>
      <c r="N152" s="31"/>
      <c r="O152" s="31"/>
      <c r="P152" s="32"/>
    </row>
    <row r="153" spans="2:16">
      <c r="B153" s="30"/>
      <c r="C153" s="31"/>
      <c r="D153" s="31"/>
      <c r="E153" s="31"/>
      <c r="F153" s="31"/>
      <c r="G153" s="31"/>
      <c r="H153" s="31"/>
      <c r="I153" s="31"/>
      <c r="J153" s="31"/>
      <c r="K153" s="31"/>
      <c r="L153" s="31"/>
      <c r="M153" s="31"/>
      <c r="N153" s="31"/>
      <c r="O153" s="31"/>
      <c r="P153" s="32"/>
    </row>
    <row r="154" spans="2:16">
      <c r="B154" s="30"/>
      <c r="C154" s="31"/>
      <c r="D154" s="31"/>
      <c r="E154" s="31"/>
      <c r="F154" s="31"/>
      <c r="G154" s="31"/>
      <c r="H154" s="31"/>
      <c r="I154" s="31"/>
      <c r="J154" s="31"/>
      <c r="K154" s="31"/>
      <c r="L154" s="31"/>
      <c r="M154" s="31"/>
      <c r="N154" s="31"/>
      <c r="O154" s="31"/>
      <c r="P154" s="32"/>
    </row>
    <row r="155" spans="2:16">
      <c r="B155" s="30"/>
      <c r="C155" s="31"/>
      <c r="D155" s="31"/>
      <c r="E155" s="31"/>
      <c r="F155" s="31"/>
      <c r="G155" s="31"/>
      <c r="H155" s="31"/>
      <c r="I155" s="31"/>
      <c r="J155" s="31"/>
      <c r="K155" s="31"/>
      <c r="L155" s="31"/>
      <c r="M155" s="31"/>
      <c r="N155" s="31"/>
      <c r="O155" s="31"/>
      <c r="P155" s="32"/>
    </row>
    <row r="156" spans="2:16">
      <c r="B156" s="30"/>
      <c r="C156" s="31"/>
      <c r="D156" s="31"/>
      <c r="E156" s="31"/>
      <c r="F156" s="31"/>
      <c r="G156" s="31"/>
      <c r="H156" s="31"/>
      <c r="I156" s="31"/>
      <c r="J156" s="31"/>
      <c r="K156" s="31"/>
      <c r="L156" s="31"/>
      <c r="M156" s="31"/>
      <c r="N156" s="31"/>
      <c r="O156" s="31"/>
      <c r="P156" s="32"/>
    </row>
    <row r="157" spans="2:16">
      <c r="B157" s="30"/>
      <c r="C157" s="31"/>
      <c r="D157" s="31"/>
      <c r="E157" s="31"/>
      <c r="F157" s="31"/>
      <c r="G157" s="31"/>
      <c r="H157" s="31"/>
      <c r="I157" s="31"/>
      <c r="J157" s="31"/>
      <c r="K157" s="31"/>
      <c r="L157" s="31"/>
      <c r="M157" s="31"/>
      <c r="N157" s="31"/>
      <c r="O157" s="31"/>
      <c r="P157" s="32"/>
    </row>
    <row r="158" spans="2:16">
      <c r="B158" s="30"/>
      <c r="C158" s="31"/>
      <c r="D158" s="31"/>
      <c r="E158" s="31"/>
      <c r="F158" s="31"/>
      <c r="G158" s="31"/>
      <c r="H158" s="31"/>
      <c r="I158" s="31"/>
      <c r="J158" s="31"/>
      <c r="K158" s="31"/>
      <c r="L158" s="31"/>
      <c r="M158" s="31"/>
      <c r="N158" s="31"/>
      <c r="O158" s="31"/>
      <c r="P158" s="32"/>
    </row>
    <row r="159" spans="2:16">
      <c r="B159" s="30"/>
      <c r="C159" s="31"/>
      <c r="D159" s="31"/>
      <c r="E159" s="31"/>
      <c r="F159" s="31"/>
      <c r="G159" s="31"/>
      <c r="H159" s="31"/>
      <c r="I159" s="31"/>
      <c r="J159" s="31"/>
      <c r="K159" s="31"/>
      <c r="L159" s="31"/>
      <c r="M159" s="31"/>
      <c r="N159" s="31"/>
      <c r="O159" s="31"/>
      <c r="P159" s="32"/>
    </row>
    <row r="160" spans="2:16">
      <c r="B160" s="30"/>
      <c r="C160" s="31"/>
      <c r="D160" s="31"/>
      <c r="E160" s="31"/>
      <c r="F160" s="31"/>
      <c r="G160" s="31"/>
      <c r="H160" s="31"/>
      <c r="I160" s="31"/>
      <c r="J160" s="31"/>
      <c r="K160" s="31"/>
      <c r="L160" s="31"/>
      <c r="M160" s="31"/>
      <c r="N160" s="31"/>
      <c r="O160" s="31"/>
      <c r="P160" s="32"/>
    </row>
    <row r="161" spans="2:16">
      <c r="B161" s="30"/>
      <c r="C161" s="31"/>
      <c r="D161" s="31"/>
      <c r="E161" s="31"/>
      <c r="F161" s="31"/>
      <c r="G161" s="31"/>
      <c r="H161" s="31"/>
      <c r="I161" s="31"/>
      <c r="J161" s="31"/>
      <c r="K161" s="31"/>
      <c r="L161" s="31"/>
      <c r="M161" s="31"/>
      <c r="N161" s="31"/>
      <c r="O161" s="31"/>
      <c r="P161" s="32"/>
    </row>
    <row r="162" spans="2:16">
      <c r="B162" s="30"/>
      <c r="C162" s="31"/>
      <c r="D162" s="31"/>
      <c r="E162" s="31"/>
      <c r="F162" s="31"/>
      <c r="G162" s="31"/>
      <c r="H162" s="31"/>
      <c r="I162" s="31"/>
      <c r="J162" s="31"/>
      <c r="K162" s="31"/>
      <c r="L162" s="31"/>
      <c r="M162" s="31"/>
      <c r="N162" s="31"/>
      <c r="O162" s="31"/>
      <c r="P162" s="32"/>
    </row>
    <row r="163" spans="2:16">
      <c r="B163" s="30"/>
      <c r="C163" s="31"/>
      <c r="D163" s="31"/>
      <c r="E163" s="31"/>
      <c r="F163" s="31"/>
      <c r="G163" s="31"/>
      <c r="H163" s="31"/>
      <c r="I163" s="31"/>
      <c r="J163" s="31"/>
      <c r="K163" s="31"/>
      <c r="L163" s="31"/>
      <c r="M163" s="31"/>
      <c r="N163" s="31"/>
      <c r="O163" s="31"/>
      <c r="P163" s="32"/>
    </row>
    <row r="164" spans="2:16">
      <c r="B164" s="30"/>
      <c r="C164" s="31"/>
      <c r="D164" s="31"/>
      <c r="E164" s="31"/>
      <c r="F164" s="31"/>
      <c r="G164" s="31"/>
      <c r="H164" s="31"/>
      <c r="I164" s="31"/>
      <c r="J164" s="31"/>
      <c r="K164" s="31"/>
      <c r="L164" s="31"/>
      <c r="M164" s="31"/>
      <c r="N164" s="31"/>
      <c r="O164" s="31"/>
      <c r="P164" s="32"/>
    </row>
    <row r="165" spans="2:16">
      <c r="B165" s="30"/>
      <c r="C165" s="31"/>
      <c r="D165" s="31"/>
      <c r="E165" s="31"/>
      <c r="F165" s="31"/>
      <c r="G165" s="31"/>
      <c r="H165" s="31"/>
      <c r="I165" s="31"/>
      <c r="J165" s="31"/>
      <c r="K165" s="31"/>
      <c r="L165" s="31"/>
      <c r="M165" s="31"/>
      <c r="N165" s="31"/>
      <c r="O165" s="31"/>
      <c r="P165" s="32"/>
    </row>
    <row r="166" spans="2:16">
      <c r="B166" s="30"/>
      <c r="C166" s="31"/>
      <c r="D166" s="31"/>
      <c r="E166" s="31"/>
      <c r="F166" s="31"/>
      <c r="G166" s="31"/>
      <c r="H166" s="31"/>
      <c r="I166" s="31"/>
      <c r="J166" s="31"/>
      <c r="K166" s="31"/>
      <c r="L166" s="31"/>
      <c r="M166" s="31"/>
      <c r="N166" s="31"/>
      <c r="O166" s="31"/>
      <c r="P166" s="32"/>
    </row>
    <row r="167" spans="2:16">
      <c r="B167" s="30"/>
      <c r="C167" s="31"/>
      <c r="D167" s="31"/>
      <c r="E167" s="31"/>
      <c r="F167" s="31"/>
      <c r="G167" s="31"/>
      <c r="H167" s="31"/>
      <c r="I167" s="31"/>
      <c r="J167" s="31"/>
      <c r="K167" s="31"/>
      <c r="L167" s="31"/>
      <c r="M167" s="31"/>
      <c r="N167" s="31"/>
      <c r="O167" s="31"/>
      <c r="P167" s="32"/>
    </row>
    <row r="168" spans="2:16">
      <c r="B168" s="30"/>
      <c r="C168" s="31"/>
      <c r="D168" s="31"/>
      <c r="E168" s="31"/>
      <c r="F168" s="31"/>
      <c r="G168" s="31"/>
      <c r="H168" s="31"/>
      <c r="I168" s="31"/>
      <c r="J168" s="31"/>
      <c r="K168" s="31"/>
      <c r="L168" s="31"/>
      <c r="M168" s="31"/>
      <c r="N168" s="31"/>
      <c r="O168" s="31"/>
      <c r="P168" s="32"/>
    </row>
    <row r="169" spans="2:16">
      <c r="B169" s="30"/>
      <c r="C169" s="31"/>
      <c r="D169" s="31"/>
      <c r="E169" s="31"/>
      <c r="F169" s="31"/>
      <c r="G169" s="31"/>
      <c r="H169" s="31"/>
      <c r="I169" s="31"/>
      <c r="J169" s="31"/>
      <c r="K169" s="31"/>
      <c r="L169" s="31"/>
      <c r="M169" s="31"/>
      <c r="N169" s="31"/>
      <c r="O169" s="31"/>
      <c r="P169" s="32"/>
    </row>
    <row r="170" spans="2:16">
      <c r="B170" s="30"/>
      <c r="C170" s="31"/>
      <c r="D170" s="31"/>
      <c r="E170" s="31"/>
      <c r="F170" s="31"/>
      <c r="G170" s="31"/>
      <c r="H170" s="31"/>
      <c r="I170" s="31"/>
      <c r="J170" s="31"/>
      <c r="K170" s="31"/>
      <c r="L170" s="31"/>
      <c r="M170" s="31"/>
      <c r="N170" s="31"/>
      <c r="O170" s="31"/>
      <c r="P170" s="32"/>
    </row>
    <row r="171" spans="2:16">
      <c r="B171" s="30"/>
      <c r="C171" s="31"/>
      <c r="D171" s="31"/>
      <c r="E171" s="31"/>
      <c r="F171" s="31"/>
      <c r="G171" s="31"/>
      <c r="H171" s="31"/>
      <c r="I171" s="31"/>
      <c r="J171" s="31"/>
      <c r="K171" s="31"/>
      <c r="L171" s="31"/>
      <c r="M171" s="31"/>
      <c r="N171" s="31"/>
      <c r="O171" s="31"/>
      <c r="P171" s="32"/>
    </row>
    <row r="172" spans="2:16">
      <c r="B172" s="30"/>
      <c r="C172" s="31"/>
      <c r="D172" s="31"/>
      <c r="E172" s="31"/>
      <c r="F172" s="31"/>
      <c r="G172" s="31"/>
      <c r="H172" s="31"/>
      <c r="I172" s="31"/>
      <c r="J172" s="31"/>
      <c r="K172" s="31"/>
      <c r="L172" s="31"/>
      <c r="M172" s="31"/>
      <c r="N172" s="31"/>
      <c r="O172" s="31"/>
      <c r="P172" s="32"/>
    </row>
    <row r="173" spans="2:16">
      <c r="B173" s="30"/>
      <c r="C173" s="31"/>
      <c r="D173" s="31"/>
      <c r="E173" s="31"/>
      <c r="F173" s="31"/>
      <c r="G173" s="31"/>
      <c r="H173" s="31"/>
      <c r="I173" s="31"/>
      <c r="J173" s="31"/>
      <c r="K173" s="31"/>
      <c r="L173" s="31"/>
      <c r="M173" s="31"/>
      <c r="N173" s="31"/>
      <c r="O173" s="31"/>
      <c r="P173" s="32"/>
    </row>
    <row r="174" spans="2:16">
      <c r="B174" s="30"/>
      <c r="C174" s="31"/>
      <c r="D174" s="31"/>
      <c r="E174" s="31"/>
      <c r="F174" s="31"/>
      <c r="G174" s="31"/>
      <c r="H174" s="31"/>
      <c r="I174" s="31"/>
      <c r="J174" s="31"/>
      <c r="K174" s="31"/>
      <c r="L174" s="31"/>
      <c r="M174" s="31"/>
      <c r="N174" s="31"/>
      <c r="O174" s="31"/>
      <c r="P174" s="32"/>
    </row>
    <row r="175" spans="2:16">
      <c r="B175" s="30"/>
      <c r="C175" s="31"/>
      <c r="D175" s="31"/>
      <c r="E175" s="31"/>
      <c r="F175" s="31"/>
      <c r="G175" s="31"/>
      <c r="H175" s="31"/>
      <c r="I175" s="31"/>
      <c r="J175" s="31"/>
      <c r="K175" s="31"/>
      <c r="L175" s="31"/>
      <c r="M175" s="31"/>
      <c r="N175" s="31"/>
      <c r="O175" s="31"/>
      <c r="P175" s="32"/>
    </row>
    <row r="176" spans="2:16">
      <c r="B176" s="30"/>
      <c r="C176" s="31"/>
      <c r="D176" s="31"/>
      <c r="E176" s="31"/>
      <c r="F176" s="31"/>
      <c r="G176" s="31"/>
      <c r="H176" s="31"/>
      <c r="I176" s="31"/>
      <c r="J176" s="31"/>
      <c r="K176" s="31"/>
      <c r="L176" s="31"/>
      <c r="M176" s="31"/>
      <c r="N176" s="31"/>
      <c r="O176" s="31"/>
      <c r="P176" s="32"/>
    </row>
    <row r="177" spans="2:16">
      <c r="B177" s="30"/>
      <c r="C177" s="31"/>
      <c r="D177" s="31"/>
      <c r="E177" s="31"/>
      <c r="F177" s="31"/>
      <c r="G177" s="31"/>
      <c r="H177" s="31"/>
      <c r="I177" s="31"/>
      <c r="J177" s="31"/>
      <c r="K177" s="31"/>
      <c r="L177" s="31"/>
      <c r="M177" s="31"/>
      <c r="N177" s="31"/>
      <c r="O177" s="31"/>
      <c r="P177" s="32"/>
    </row>
    <row r="178" spans="2:16">
      <c r="B178" s="30"/>
      <c r="C178" s="31"/>
      <c r="D178" s="31"/>
      <c r="E178" s="31"/>
      <c r="F178" s="31"/>
      <c r="G178" s="31"/>
      <c r="H178" s="31"/>
      <c r="I178" s="31"/>
      <c r="J178" s="31"/>
      <c r="K178" s="31"/>
      <c r="L178" s="31"/>
      <c r="M178" s="31"/>
      <c r="N178" s="31"/>
      <c r="O178" s="31"/>
      <c r="P178" s="32"/>
    </row>
    <row r="179" spans="2:16">
      <c r="B179" s="30"/>
      <c r="C179" s="31"/>
      <c r="D179" s="31"/>
      <c r="E179" s="31"/>
      <c r="F179" s="31"/>
      <c r="G179" s="31"/>
      <c r="H179" s="31"/>
      <c r="I179" s="31"/>
      <c r="J179" s="31"/>
      <c r="K179" s="31"/>
      <c r="L179" s="31"/>
      <c r="M179" s="31"/>
      <c r="N179" s="31"/>
      <c r="O179" s="31"/>
      <c r="P179" s="32"/>
    </row>
    <row r="180" spans="2:16">
      <c r="B180" s="30"/>
      <c r="C180" s="31"/>
      <c r="D180" s="31"/>
      <c r="E180" s="31"/>
      <c r="F180" s="31"/>
      <c r="G180" s="31"/>
      <c r="H180" s="31"/>
      <c r="I180" s="31"/>
      <c r="J180" s="31"/>
      <c r="K180" s="31"/>
      <c r="L180" s="31"/>
      <c r="M180" s="31"/>
      <c r="N180" s="31"/>
      <c r="O180" s="31"/>
      <c r="P180" s="32"/>
    </row>
    <row r="181" spans="2:16">
      <c r="B181" s="30"/>
      <c r="C181" s="31"/>
      <c r="D181" s="31"/>
      <c r="E181" s="31"/>
      <c r="F181" s="31"/>
      <c r="G181" s="31"/>
      <c r="H181" s="31"/>
      <c r="I181" s="31"/>
      <c r="J181" s="31"/>
      <c r="K181" s="31"/>
      <c r="L181" s="31"/>
      <c r="M181" s="31"/>
      <c r="N181" s="31"/>
      <c r="O181" s="31"/>
      <c r="P181" s="32"/>
    </row>
    <row r="182" spans="2:16">
      <c r="B182" s="30"/>
      <c r="C182" s="31"/>
      <c r="D182" s="31"/>
      <c r="E182" s="31"/>
      <c r="F182" s="31"/>
      <c r="G182" s="31"/>
      <c r="H182" s="31"/>
      <c r="I182" s="31"/>
      <c r="J182" s="31"/>
      <c r="K182" s="31"/>
      <c r="L182" s="31"/>
      <c r="M182" s="31"/>
      <c r="N182" s="31"/>
      <c r="O182" s="31"/>
      <c r="P182" s="32"/>
    </row>
    <row r="183" spans="2:16">
      <c r="B183" s="30"/>
      <c r="C183" s="31"/>
      <c r="D183" s="31"/>
      <c r="E183" s="31"/>
      <c r="F183" s="31"/>
      <c r="G183" s="31"/>
      <c r="H183" s="31"/>
      <c r="I183" s="31"/>
      <c r="J183" s="31"/>
      <c r="K183" s="31"/>
      <c r="L183" s="31"/>
      <c r="M183" s="31"/>
      <c r="N183" s="31"/>
      <c r="O183" s="31"/>
      <c r="P183" s="32"/>
    </row>
    <row r="184" spans="2:16">
      <c r="B184" s="30"/>
      <c r="C184" s="31"/>
      <c r="D184" s="31"/>
      <c r="E184" s="31"/>
      <c r="F184" s="31"/>
      <c r="G184" s="31"/>
      <c r="H184" s="31"/>
      <c r="I184" s="31"/>
      <c r="J184" s="31"/>
      <c r="K184" s="31"/>
      <c r="L184" s="31"/>
      <c r="M184" s="31"/>
      <c r="N184" s="31"/>
      <c r="O184" s="31"/>
      <c r="P184" s="32"/>
    </row>
    <row r="185" spans="2:16">
      <c r="B185" s="30"/>
      <c r="C185" s="31"/>
      <c r="D185" s="31"/>
      <c r="E185" s="31"/>
      <c r="F185" s="31"/>
      <c r="G185" s="31"/>
      <c r="H185" s="31"/>
      <c r="I185" s="31"/>
      <c r="J185" s="31"/>
      <c r="K185" s="31"/>
      <c r="L185" s="31"/>
      <c r="M185" s="31"/>
      <c r="N185" s="31"/>
      <c r="O185" s="31"/>
      <c r="P185" s="32"/>
    </row>
    <row r="186" spans="2:16">
      <c r="B186" s="30"/>
      <c r="C186" s="31"/>
      <c r="D186" s="31"/>
      <c r="E186" s="31"/>
      <c r="F186" s="31"/>
      <c r="G186" s="31"/>
      <c r="H186" s="31"/>
      <c r="I186" s="31"/>
      <c r="J186" s="31"/>
      <c r="K186" s="31"/>
      <c r="L186" s="31"/>
      <c r="M186" s="31"/>
      <c r="N186" s="31"/>
      <c r="O186" s="31"/>
      <c r="P186" s="32"/>
    </row>
    <row r="187" spans="2:16">
      <c r="B187" s="30"/>
      <c r="C187" s="31"/>
      <c r="D187" s="31"/>
      <c r="E187" s="31"/>
      <c r="F187" s="31"/>
      <c r="G187" s="31"/>
      <c r="H187" s="31"/>
      <c r="I187" s="31"/>
      <c r="J187" s="31"/>
      <c r="K187" s="31"/>
      <c r="L187" s="31"/>
      <c r="M187" s="31"/>
      <c r="N187" s="31"/>
      <c r="O187" s="31"/>
      <c r="P187" s="32"/>
    </row>
    <row r="188" spans="2:16">
      <c r="B188" s="30"/>
      <c r="C188" s="31"/>
      <c r="D188" s="31"/>
      <c r="E188" s="31"/>
      <c r="F188" s="31"/>
      <c r="G188" s="31"/>
      <c r="H188" s="31"/>
      <c r="I188" s="31"/>
      <c r="J188" s="31"/>
      <c r="K188" s="31"/>
      <c r="L188" s="31"/>
      <c r="M188" s="31"/>
      <c r="N188" s="31"/>
      <c r="O188" s="31"/>
      <c r="P188" s="32"/>
    </row>
    <row r="189" spans="2:16">
      <c r="B189" s="30"/>
      <c r="C189" s="31"/>
      <c r="D189" s="31"/>
      <c r="E189" s="31"/>
      <c r="F189" s="31"/>
      <c r="G189" s="31"/>
      <c r="H189" s="31"/>
      <c r="I189" s="31"/>
      <c r="J189" s="31"/>
      <c r="K189" s="31"/>
      <c r="L189" s="31"/>
      <c r="M189" s="31"/>
      <c r="N189" s="31"/>
      <c r="O189" s="31"/>
      <c r="P189" s="32"/>
    </row>
    <row r="190" spans="2:16">
      <c r="B190" s="38"/>
      <c r="C190" s="36"/>
      <c r="D190" s="36"/>
      <c r="E190" s="36"/>
      <c r="F190" s="36"/>
      <c r="G190" s="36"/>
      <c r="H190" s="36"/>
      <c r="I190" s="36"/>
      <c r="J190" s="36"/>
      <c r="K190" s="36"/>
      <c r="L190" s="36"/>
      <c r="M190" s="36"/>
      <c r="N190" s="36"/>
      <c r="O190" s="36"/>
      <c r="P190" s="39"/>
    </row>
  </sheetData>
  <sheetProtection algorithmName="SHA-512" hashValue="bwqDrby2kHlF1s3lnGZtS7loN5Upv14X8n18cMDqP68Sp/eTx6KJJkVUZVTGk+p5PJRQMIBGxUdWsNu+KkLidg==" saltValue="pSSrbxqiRXuR8rzHF9vdEg==" spinCount="100000" sheet="1" scenarios="1"/>
  <mergeCells count="2">
    <mergeCell ref="C2:E2"/>
    <mergeCell ref="F2:G2"/>
  </mergeCells>
  <phoneticPr fontId="2" type="noConversion"/>
  <conditionalFormatting sqref="L28:L33">
    <cfRule type="cellIs" dxfId="294" priority="29" stopIfTrue="1" operator="greaterThanOrEqual">
      <formula>100</formula>
    </cfRule>
    <cfRule type="cellIs" dxfId="293" priority="30" stopIfTrue="1" operator="lessThan">
      <formula>100</formula>
    </cfRule>
  </conditionalFormatting>
  <conditionalFormatting sqref="L34">
    <cfRule type="cellIs" dxfId="292" priority="7" stopIfTrue="1" operator="equal">
      <formula>"NA"</formula>
    </cfRule>
    <cfRule type="cellIs" dxfId="291" priority="20" stopIfTrue="1" operator="between">
      <formula>100.1</formula>
      <formula>200</formula>
    </cfRule>
    <cfRule type="cellIs" dxfId="290" priority="31" stopIfTrue="1" operator="greaterThan">
      <formula>200</formula>
    </cfRule>
    <cfRule type="cellIs" dxfId="289" priority="32" stopIfTrue="1" operator="lessThanOrEqual">
      <formula>100</formula>
    </cfRule>
  </conditionalFormatting>
  <conditionalFormatting sqref="L27">
    <cfRule type="cellIs" dxfId="288" priority="33" stopIfTrue="1" operator="greaterThanOrEqual">
      <formula>100</formula>
    </cfRule>
    <cfRule type="cellIs" dxfId="287" priority="34" stopIfTrue="1" operator="lessThan">
      <formula>50</formula>
    </cfRule>
    <cfRule type="cellIs" dxfId="286" priority="35" stopIfTrue="1" operator="between">
      <formula>50</formula>
      <formula>100</formula>
    </cfRule>
  </conditionalFormatting>
  <conditionalFormatting sqref="E27:E33 E35">
    <cfRule type="cellIs" dxfId="285" priority="19" stopIfTrue="1" operator="lessThan">
      <formula>0.95*$C27*(E$14/$C$14)</formula>
    </cfRule>
  </conditionalFormatting>
  <conditionalFormatting sqref="F27:F33">
    <cfRule type="cellIs" dxfId="284" priority="18" stopIfTrue="1" operator="lessThan">
      <formula>0.95*$C27*(F$14/$C$14)</formula>
    </cfRule>
  </conditionalFormatting>
  <conditionalFormatting sqref="G27:G33">
    <cfRule type="cellIs" dxfId="283" priority="17" stopIfTrue="1" operator="lessThan">
      <formula>0.95*$C27*(G$14/$C$14)</formula>
    </cfRule>
  </conditionalFormatting>
  <conditionalFormatting sqref="F35">
    <cfRule type="cellIs" dxfId="282" priority="16" stopIfTrue="1" operator="lessThan">
      <formula>0.95*$C35*(F$14/$C$14)</formula>
    </cfRule>
  </conditionalFormatting>
  <conditionalFormatting sqref="G35">
    <cfRule type="cellIs" dxfId="281" priority="15" stopIfTrue="1" operator="lessThan">
      <formula>0.95*$C35*(G$14/$C$14)</formula>
    </cfRule>
  </conditionalFormatting>
  <conditionalFormatting sqref="L35">
    <cfRule type="cellIs" dxfId="280" priority="11" stopIfTrue="1" operator="greaterThanOrEqual">
      <formula>100</formula>
    </cfRule>
    <cfRule type="cellIs" dxfId="279" priority="12" stopIfTrue="1" operator="lessThan">
      <formula>100</formula>
    </cfRule>
  </conditionalFormatting>
  <conditionalFormatting sqref="J27">
    <cfRule type="cellIs" dxfId="278" priority="9" stopIfTrue="1" operator="lessThan">
      <formula>$C$27/3</formula>
    </cfRule>
  </conditionalFormatting>
  <conditionalFormatting sqref="I22">
    <cfRule type="cellIs" dxfId="277" priority="5" stopIfTrue="1" operator="greaterThan">
      <formula>320</formula>
    </cfRule>
    <cfRule type="cellIs" dxfId="276" priority="6" stopIfTrue="1" operator="greaterThan">
      <formula>320</formula>
    </cfRule>
  </conditionalFormatting>
  <conditionalFormatting sqref="E16">
    <cfRule type="cellIs" dxfId="275" priority="4" stopIfTrue="1" operator="lessThan">
      <formula>1.2</formula>
    </cfRule>
  </conditionalFormatting>
  <conditionalFormatting sqref="F16:G16">
    <cfRule type="cellIs" dxfId="274" priority="3" stopIfTrue="1" operator="lessThan">
      <formula>1.2</formula>
    </cfRule>
  </conditionalFormatting>
  <conditionalFormatting sqref="I27">
    <cfRule type="cellIs" dxfId="273" priority="1" stopIfTrue="1" operator="lessThan">
      <formula>$C$27*(2/3)</formula>
    </cfRule>
  </conditionalFormatting>
  <dataValidations count="7">
    <dataValidation type="list" allowBlank="1" showInputMessage="1" showErrorMessage="1" sqref="F2" xr:uid="{00000000-0002-0000-0E00-000000000000}">
      <formula1>ConstructionType</formula1>
    </dataValidation>
    <dataValidation type="list" allowBlank="1" showInputMessage="1" showErrorMessage="1" promptTitle="Select Material" sqref="D5:D6 C5" xr:uid="{00000000-0002-0000-0E00-000001000000}">
      <formula1>Materials</formula1>
    </dataValidation>
    <dataValidation type="list" allowBlank="1" showInputMessage="1" showErrorMessage="1" promptTitle="Select Material" sqref="E6:G6" xr:uid="{00000000-0002-0000-0E00-000002000000}">
      <formula1>Tube_Type</formula1>
    </dataValidation>
    <dataValidation allowBlank="1" showInputMessage="1" showErrorMessage="1" promptTitle="Select Material" sqref="I6:J6 C6 K13 K14" xr:uid="{00000000-0002-0000-0E00-000003000000}"/>
    <dataValidation type="list" allowBlank="1" showInputMessage="1" showErrorMessage="1" sqref="E13" xr:uid="{00000000-0002-0000-0E00-000004000000}">
      <formula1>"Straight, Bent/Multi"</formula1>
    </dataValidation>
    <dataValidation type="list" allowBlank="1" showInputMessage="1" showErrorMessage="1" sqref="J5 I5" xr:uid="{00000000-0002-0000-0E00-000005000000}">
      <formula1>Material</formula1>
    </dataValidation>
    <dataValidation type="list" allowBlank="1" showInputMessage="1" showErrorMessage="1" promptTitle="Select Material" sqref="E5 F5 G5" xr:uid="{2F889FB7-AF03-4B6F-AF26-3F64CBE566E0}">
      <formula1>Metallic_Mats</formula1>
    </dataValidation>
  </dataValidations>
  <hyperlinks>
    <hyperlink ref="B39" location="'T3.15 T3.5 Guidance Notes'!A1" display="Link to guidance notes for laminated structures" xr:uid="{00000000-0004-0000-0E00-000000000000}"/>
    <hyperlink ref="N35" location="'Cover Sheet'!A1" display="BACK to COVER SHEET" xr:uid="{00000000-0004-0000-0E00-000001000000}"/>
    <hyperlink ref="N35:P35" location="'Cover Sheet'!A1" display="BACK to COVER SHEET" xr:uid="{00000000-0004-0000-0E00-000002000000}"/>
  </hyperlinks>
  <pageMargins left="0.75" right="0.75" top="1" bottom="1" header="0.5" footer="0.5"/>
  <pageSetup paperSize="9" scale="41" fitToHeight="2" orientation="portrait" horizontalDpi="4294967294"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CCFF99"/>
  </sheetPr>
  <dimension ref="B1:P190"/>
  <sheetViews>
    <sheetView showGridLines="0" workbookViewId="0">
      <selection activeCell="B1" sqref="B1"/>
    </sheetView>
  </sheetViews>
  <sheetFormatPr defaultColWidth="11.42578125" defaultRowHeight="12.75"/>
  <cols>
    <col min="1" max="1" width="3.42578125" style="53" customWidth="1"/>
    <col min="2" max="2" width="45.5703125" style="53" customWidth="1"/>
    <col min="3" max="3" width="11.42578125" style="53" customWidth="1"/>
    <col min="4" max="4" width="3.5703125" style="97" customWidth="1"/>
    <col min="5" max="5" width="11.7109375" style="53" customWidth="1"/>
    <col min="6" max="6" width="15.28515625" style="53" customWidth="1"/>
    <col min="7" max="7" width="11.7109375" style="53" customWidth="1"/>
    <col min="8" max="8" width="6.85546875" style="53" customWidth="1"/>
    <col min="9" max="9" width="8.7109375" style="53" customWidth="1"/>
    <col min="10" max="12" width="11.42578125" style="53" customWidth="1"/>
    <col min="13" max="13" width="3.5703125" style="53" customWidth="1"/>
    <col min="14" max="16384" width="11.42578125" style="53"/>
  </cols>
  <sheetData>
    <row r="1" spans="2:12" ht="15.75">
      <c r="B1" s="52" t="s">
        <v>173</v>
      </c>
    </row>
    <row r="2" spans="2:12">
      <c r="C2" s="1138" t="s">
        <v>37</v>
      </c>
      <c r="D2" s="1139"/>
      <c r="E2" s="1140"/>
      <c r="F2" s="1117" t="s">
        <v>38</v>
      </c>
      <c r="G2" s="1118"/>
    </row>
    <row r="4" spans="2:12">
      <c r="B4" s="54" t="s">
        <v>28</v>
      </c>
      <c r="C4" s="54" t="s">
        <v>11</v>
      </c>
      <c r="D4" s="98"/>
      <c r="E4" s="54" t="s">
        <v>12</v>
      </c>
      <c r="F4" s="110" t="s">
        <v>31</v>
      </c>
      <c r="G4" s="54" t="s">
        <v>32</v>
      </c>
      <c r="I4" s="119"/>
      <c r="J4" s="230" t="s">
        <v>286</v>
      </c>
      <c r="K4" s="230" t="s">
        <v>285</v>
      </c>
    </row>
    <row r="5" spans="2:12">
      <c r="B5" s="55" t="s">
        <v>40</v>
      </c>
      <c r="C5" s="41" t="s">
        <v>17</v>
      </c>
      <c r="E5" s="22" t="s">
        <v>17</v>
      </c>
      <c r="F5" s="49" t="s">
        <v>218</v>
      </c>
      <c r="G5" s="101"/>
      <c r="I5" s="216" t="s">
        <v>245</v>
      </c>
      <c r="J5" s="53">
        <f>F22/1000</f>
        <v>0.1</v>
      </c>
      <c r="K5" s="226">
        <f>J5</f>
        <v>0.1</v>
      </c>
    </row>
    <row r="6" spans="2:12">
      <c r="B6" s="55" t="s">
        <v>56</v>
      </c>
      <c r="C6" s="41" t="s">
        <v>54</v>
      </c>
      <c r="E6" s="3" t="s">
        <v>54</v>
      </c>
      <c r="F6" s="104" t="s">
        <v>159</v>
      </c>
      <c r="G6" s="101"/>
      <c r="I6" s="216" t="s">
        <v>246</v>
      </c>
      <c r="J6" s="53">
        <f>F21/1000</f>
        <v>2E-3</v>
      </c>
      <c r="K6" s="226">
        <f>F20/1000</f>
        <v>2E-3</v>
      </c>
    </row>
    <row r="7" spans="2:12">
      <c r="B7" s="56" t="s">
        <v>29</v>
      </c>
      <c r="C7" s="43" t="str">
        <f>HLOOKUP(C5,MaterialData!$C$3:$O$4,2,FALSE)</f>
        <v>Steel</v>
      </c>
      <c r="D7" s="102"/>
      <c r="E7" s="43" t="str">
        <f>HLOOKUP(E5,MaterialData!$C$3:$R$4,2,FALSE)</f>
        <v>Steel</v>
      </c>
      <c r="F7" s="43" t="str">
        <f>HLOOKUP(F5,MaterialData!$C$3:$R$4,2,FALSE)</f>
        <v>SHB</v>
      </c>
      <c r="G7" s="103"/>
    </row>
    <row r="8" spans="2:12" ht="15.75">
      <c r="B8" s="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5</v>
      </c>
      <c r="G8" s="103"/>
      <c r="I8" s="216" t="s">
        <v>248</v>
      </c>
      <c r="J8" s="57">
        <f>J5*J6</f>
        <v>2.0000000000000001E-4</v>
      </c>
      <c r="K8" s="216" t="s">
        <v>267</v>
      </c>
      <c r="L8" s="57">
        <f>(J5*J6^3)/12</f>
        <v>6.6666666666666682E-11</v>
      </c>
    </row>
    <row r="9" spans="2:12" ht="15.75">
      <c r="B9" s="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5</v>
      </c>
      <c r="G9" s="103"/>
      <c r="I9" s="216" t="s">
        <v>249</v>
      </c>
      <c r="J9" s="57">
        <f>K5*K6</f>
        <v>2.0000000000000001E-4</v>
      </c>
      <c r="K9" s="216" t="s">
        <v>268</v>
      </c>
      <c r="L9" s="57">
        <f>(K5*K6^3)/12</f>
        <v>6.6666666666666682E-11</v>
      </c>
    </row>
    <row r="10" spans="2:12" ht="15.75">
      <c r="B10" s="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5</v>
      </c>
      <c r="G10" s="103"/>
      <c r="I10" s="216" t="s">
        <v>261</v>
      </c>
      <c r="J10" s="53">
        <f>J6/2</f>
        <v>1E-3</v>
      </c>
      <c r="K10" s="216" t="s">
        <v>252</v>
      </c>
      <c r="L10" s="57">
        <f>L8+(J8*($J$12-J10)^2)</f>
        <v>2.0066666666666661E-8</v>
      </c>
    </row>
    <row r="11" spans="2:12" ht="15.75">
      <c r="B11" s="56" t="s">
        <v>19</v>
      </c>
      <c r="C11" s="43">
        <f>INDEX(Innertable,MATCH($B11,MaterialData!$B$6:$B$11,0),MATCH(C$7,MaterialData!$C$4:$O$4,0))</f>
        <v>180000000</v>
      </c>
      <c r="D11" s="102"/>
      <c r="E11" s="43">
        <f>INDEX(Innertable,MATCH($B11,MaterialData!$B$6:$B$11,0),MATCH(E$7,MaterialData!$C$4:$R$4,0))</f>
        <v>180000000</v>
      </c>
      <c r="F11" s="43" t="str">
        <f>INDEX(Innertable,MATCH($B11,MaterialData!$B$6:$B$11,0),MATCH(F$7,MaterialData!$C$4:$R$4,0))</f>
        <v>N/A</v>
      </c>
      <c r="G11" s="103"/>
      <c r="I11" s="216" t="s">
        <v>262</v>
      </c>
      <c r="J11" s="53">
        <f>(F18-0.5*F20)*0.001</f>
        <v>2.1000000000000001E-2</v>
      </c>
      <c r="K11" s="216" t="s">
        <v>253</v>
      </c>
      <c r="L11" s="57">
        <f>L9+(J9*($J$12-J11)^2)</f>
        <v>2.0066666666666678E-8</v>
      </c>
    </row>
    <row r="12" spans="2:12" ht="15.75">
      <c r="B12" s="56" t="s">
        <v>18</v>
      </c>
      <c r="C12" s="43">
        <f>INDEX(Innertable,MATCH($B12,MaterialData!$B$6:$B$11,0),MATCH(C$7,MaterialData!$C$4:$O$4,0))</f>
        <v>300000000</v>
      </c>
      <c r="D12" s="102"/>
      <c r="E12" s="43">
        <f>INDEX(Innertable,MATCH($B12,MaterialData!$B$6:$B$11,0),MATCH(E$7,MaterialData!$C$4:$R$4,0))</f>
        <v>300000000</v>
      </c>
      <c r="F12" s="43" t="str">
        <f>INDEX(Innertable,MATCH($B12,MaterialData!$B$6:$B$11,0),MATCH(F$7,MaterialData!$C$4:$R$4,0))</f>
        <v>N/A</v>
      </c>
      <c r="G12" s="103"/>
      <c r="I12" s="216" t="s">
        <v>247</v>
      </c>
      <c r="J12" s="227">
        <f>(J8*J10+J9*J11)/(J8+J9)</f>
        <v>1.0999999999999999E-2</v>
      </c>
      <c r="K12" s="216" t="s">
        <v>258</v>
      </c>
      <c r="L12" s="237">
        <f>SUM(L10:L11)</f>
        <v>4.0133333333333335E-8</v>
      </c>
    </row>
    <row r="13" spans="2:12">
      <c r="C13" s="97"/>
      <c r="D13" s="53"/>
      <c r="E13" s="101"/>
      <c r="G13" s="101"/>
      <c r="L13" s="57"/>
    </row>
    <row r="14" spans="2:12">
      <c r="B14" s="56" t="s">
        <v>41</v>
      </c>
      <c r="C14" s="41">
        <v>1</v>
      </c>
      <c r="D14" s="53"/>
      <c r="E14" s="22">
        <v>1</v>
      </c>
      <c r="G14" s="101"/>
      <c r="L14" s="57"/>
    </row>
    <row r="15" spans="2:12">
      <c r="B15" s="56" t="s">
        <v>171</v>
      </c>
      <c r="C15" s="41">
        <f>IF(AND(E15&gt;=25,E15&lt;25.4,E16&gt;=2.5),25,25.4)</f>
        <v>25</v>
      </c>
      <c r="E15" s="22">
        <v>25</v>
      </c>
      <c r="F15" s="97"/>
      <c r="G15" s="101"/>
      <c r="L15" s="57"/>
    </row>
    <row r="16" spans="2:12">
      <c r="B16" s="56" t="s">
        <v>172</v>
      </c>
      <c r="C16" s="41">
        <f>IF(AND(E15&gt;=25,E15&lt;25.4,E16&gt;=2.5),2.5,2.4)</f>
        <v>2.5</v>
      </c>
      <c r="E16" s="22">
        <v>2.5</v>
      </c>
      <c r="F16" s="97"/>
      <c r="G16" s="101"/>
      <c r="L16" s="57"/>
    </row>
    <row r="17" spans="2:16">
      <c r="B17" s="97"/>
      <c r="C17" s="97"/>
      <c r="E17" s="101"/>
      <c r="F17" s="97"/>
      <c r="G17" s="101"/>
      <c r="L17" s="57"/>
    </row>
    <row r="18" spans="2:16">
      <c r="B18" s="91" t="s">
        <v>34</v>
      </c>
      <c r="C18" s="97"/>
      <c r="E18" s="101"/>
      <c r="F18" s="217">
        <f>F19+F20+F21</f>
        <v>22</v>
      </c>
      <c r="G18" s="101"/>
      <c r="L18" s="57"/>
    </row>
    <row r="19" spans="2:16">
      <c r="B19" s="91" t="s">
        <v>35</v>
      </c>
      <c r="C19" s="97"/>
      <c r="E19" s="101"/>
      <c r="F19" s="49">
        <v>18</v>
      </c>
      <c r="G19" s="101"/>
      <c r="L19" s="57"/>
    </row>
    <row r="20" spans="2:16">
      <c r="B20" s="91" t="s">
        <v>283</v>
      </c>
      <c r="E20" s="101"/>
      <c r="F20" s="49">
        <v>2</v>
      </c>
      <c r="G20" s="101"/>
      <c r="L20" s="57"/>
    </row>
    <row r="21" spans="2:16">
      <c r="B21" s="235" t="s">
        <v>282</v>
      </c>
      <c r="E21" s="101"/>
      <c r="F21" s="49">
        <v>2</v>
      </c>
      <c r="G21" s="101"/>
      <c r="L21" s="57"/>
    </row>
    <row r="22" spans="2:16">
      <c r="B22" s="191" t="s">
        <v>36</v>
      </c>
      <c r="E22" s="101"/>
      <c r="F22" s="49">
        <v>100</v>
      </c>
      <c r="G22" s="101"/>
      <c r="L22" s="57"/>
    </row>
    <row r="23" spans="2:16">
      <c r="B23" s="97"/>
      <c r="C23" s="97"/>
      <c r="E23" s="105"/>
      <c r="F23" s="97"/>
      <c r="G23" s="101"/>
      <c r="L23" s="57"/>
    </row>
    <row r="24" spans="2:16">
      <c r="B24" s="56" t="s">
        <v>14</v>
      </c>
      <c r="C24" s="41">
        <f>C15/1000</f>
        <v>2.5000000000000001E-2</v>
      </c>
      <c r="E24" s="41">
        <f>IF(F2="Composite only","No tubes",E15/1000)</f>
        <v>2.5000000000000001E-2</v>
      </c>
      <c r="F24" s="97"/>
      <c r="G24" s="101"/>
      <c r="L24" s="57"/>
    </row>
    <row r="25" spans="2:16">
      <c r="B25" s="56" t="s">
        <v>164</v>
      </c>
      <c r="C25" s="41">
        <f>C16/1000</f>
        <v>2.5000000000000001E-3</v>
      </c>
      <c r="E25" s="41">
        <f>IF(F2="Composite only","",E16/1000)</f>
        <v>2.5000000000000001E-3</v>
      </c>
      <c r="F25" s="97"/>
      <c r="G25" s="105"/>
      <c r="L25" s="57"/>
      <c r="P25" s="58"/>
    </row>
    <row r="26" spans="2:16">
      <c r="B26" s="56" t="s">
        <v>13</v>
      </c>
      <c r="C26" s="43">
        <f>IF(C6="Round",((C24)^4-((C24-2*C25))^4)*3.142/64,((C24)^4-((C24-2*C25))^4)/12)</f>
        <v>1.1322246093750008E-8</v>
      </c>
      <c r="E26" s="43">
        <f>IF(F2="Composite only","",IF(E6="Round",((E24)^4-((E24-2*E25))^4)*3.142/64,IF(E6="Square",((E24)^4-((E24-2*E25))^4)/12,"")))</f>
        <v>1.1322246093750008E-8</v>
      </c>
      <c r="F26" s="106" t="str">
        <f>IF($F$2="Tubing only","Tubing Only",L12)</f>
        <v>Tubing Only</v>
      </c>
      <c r="G26" s="43">
        <f t="shared" ref="G26:G33" si="0">IF($F$2="Tubing only",E26,IF($F$2="Composite only",F26,IF($F$2="Tubes + Composite",E26+F26,"No Type Selected")))</f>
        <v>1.1322246093750008E-8</v>
      </c>
      <c r="L26" s="57"/>
      <c r="O26" s="57"/>
      <c r="P26" s="58"/>
    </row>
    <row r="27" spans="2:16">
      <c r="B27" s="56" t="s">
        <v>10</v>
      </c>
      <c r="C27" s="43">
        <f>C8*C26*C14</f>
        <v>2264.4492187500018</v>
      </c>
      <c r="D27" s="102"/>
      <c r="E27" s="43">
        <f>IF(F2="Composite only","",E8*E26*E14)</f>
        <v>2264.4492187500018</v>
      </c>
      <c r="F27" s="107" t="str">
        <f>IF(F26="Tubing Only","",F26*F8)</f>
        <v/>
      </c>
      <c r="G27" s="43">
        <f t="shared" si="0"/>
        <v>2264.4492187500018</v>
      </c>
      <c r="H27" s="51">
        <f t="shared" ref="H27:H35" si="1">100*G27/C27</f>
        <v>100</v>
      </c>
    </row>
    <row r="28" spans="2:16">
      <c r="B28" s="56" t="s">
        <v>165</v>
      </c>
      <c r="C28" s="44">
        <f>IF(C24="no tubes","",IF(C14=0,"",IF(C6="Round",C14*((C15^2-(C15-2*C16)^2)*PI()/4),IF(C6="Square",C14*(C15^2-(C15-2*C16)^2),""))))</f>
        <v>176.71458676442586</v>
      </c>
      <c r="D28" s="108"/>
      <c r="E28" s="44">
        <f>IF(E24="no tubes","",IF(E14=0,"",IF(E6="Round",E14*((E15^2-(E15-2*E16)^2)*PI()/4),IF(E6="Square",E14*(E15^2-(E15-2*E16)^2),""))))</f>
        <v>176.71458676442586</v>
      </c>
      <c r="F28" s="44" t="str">
        <f>IF(F26="Tubing Only","",(F18-F19)*F22)</f>
        <v/>
      </c>
      <c r="G28" s="44">
        <f t="shared" si="0"/>
        <v>176.71458676442586</v>
      </c>
      <c r="H28" s="51">
        <f t="shared" si="1"/>
        <v>100.00000000000001</v>
      </c>
      <c r="I28" s="53" t="str">
        <f>IF(AND(95&lt;H28,H28&lt;100),"Provided your actual tube measures &gt;= your nominal OD and wall this is OK","")</f>
        <v/>
      </c>
      <c r="O28" s="57"/>
    </row>
    <row r="29" spans="2:16">
      <c r="B29" s="56" t="s">
        <v>166</v>
      </c>
      <c r="C29" s="43">
        <f>C$28*C9/1000000</f>
        <v>53897.948963149887</v>
      </c>
      <c r="D29" s="102"/>
      <c r="E29" s="43">
        <f>IF(F2="Composite only","",E$28*E9/1000000)</f>
        <v>53897.948963149887</v>
      </c>
      <c r="F29" s="43" t="str">
        <f>IF(F26="Tubing Only","",F28*F9/1000000)</f>
        <v/>
      </c>
      <c r="G29" s="43">
        <f t="shared" si="0"/>
        <v>53897.948963149887</v>
      </c>
      <c r="H29" s="51">
        <f t="shared" si="1"/>
        <v>100</v>
      </c>
      <c r="I29" s="53" t="str">
        <f>IF(AND(95&lt;H29,H29&lt;100),"Provided your actual tube measures &gt;= your nominal OD and wall this is OK","")</f>
        <v/>
      </c>
    </row>
    <row r="30" spans="2:16">
      <c r="B30" s="56" t="s">
        <v>15</v>
      </c>
      <c r="C30" s="43">
        <f>C$28*C10/1000000</f>
        <v>64500.824169015439</v>
      </c>
      <c r="D30" s="102"/>
      <c r="E30" s="43">
        <f>IF(F2="Composite only","",E$28*E10/1000000)</f>
        <v>64500.824169015439</v>
      </c>
      <c r="F30" s="43" t="str">
        <f>IF(F26="Tubing Only","",F28*F10/1000000)</f>
        <v/>
      </c>
      <c r="G30" s="43">
        <f t="shared" si="0"/>
        <v>64500.824169015439</v>
      </c>
      <c r="H30" s="51">
        <f t="shared" si="1"/>
        <v>100</v>
      </c>
      <c r="I30" s="53" t="str">
        <f>IF(AND(95&lt;H30,H30&lt;100),"Provided your actual tube measures &gt;= your nominal OD and wall this is OK","")</f>
        <v/>
      </c>
      <c r="O30" s="57"/>
    </row>
    <row r="31" spans="2:16">
      <c r="B31" s="56" t="s">
        <v>167</v>
      </c>
      <c r="C31" s="43">
        <f>C$28*C11/1000000</f>
        <v>31808.625617596652</v>
      </c>
      <c r="D31" s="102"/>
      <c r="E31" s="43">
        <f>IF(F2="Composite only","",E$28*E11/1000000)</f>
        <v>31808.625617596652</v>
      </c>
      <c r="F31" s="43" t="str">
        <f>IF(F26="Tubing Only","",F28*F9/1000000)</f>
        <v/>
      </c>
      <c r="G31" s="43">
        <f t="shared" si="0"/>
        <v>31808.625617596652</v>
      </c>
      <c r="H31" s="51">
        <f t="shared" si="1"/>
        <v>100</v>
      </c>
      <c r="I31" s="53" t="str">
        <f>IF(AND(95&lt;H31,H31&lt;100),"Provided your actual tube measures &gt;= your nominal OD and wall this is OK","")</f>
        <v/>
      </c>
      <c r="O31" s="57"/>
    </row>
    <row r="32" spans="2:16">
      <c r="B32" s="56" t="s">
        <v>16</v>
      </c>
      <c r="C32" s="43">
        <f>IF(C14=0,"",C$28*C12/1000000)</f>
        <v>53014.376029327759</v>
      </c>
      <c r="D32" s="102"/>
      <c r="E32" s="43">
        <f>IF(F2="Composite only","",E$28*E12/1000000)</f>
        <v>53014.376029327759</v>
      </c>
      <c r="F32" s="43" t="str">
        <f>IF(F26="tubing only","",F28*F10/1000000)</f>
        <v/>
      </c>
      <c r="G32" s="43">
        <f t="shared" si="0"/>
        <v>53014.376029327759</v>
      </c>
      <c r="H32" s="51">
        <f t="shared" si="1"/>
        <v>100.00000000000001</v>
      </c>
      <c r="I32" s="53" t="str">
        <f>IF(AND(95&lt;H32,H32&lt;100),"Provided your actual tube measures &gt;= your nominal OD and wall this is OK","")</f>
        <v/>
      </c>
      <c r="O32" s="57"/>
    </row>
    <row r="33" spans="2:12">
      <c r="B33" s="56" t="s">
        <v>168</v>
      </c>
      <c r="C33" s="43">
        <f>C14*4*C10*C26/(0.5*C24*1)</f>
        <v>1322.4383437500007</v>
      </c>
      <c r="E33" s="43">
        <f>IF(F2="Composite only","",E14*4*E10*E26/(0.5*E24*1))</f>
        <v>1322.4383437500007</v>
      </c>
      <c r="F33" s="43" t="str">
        <f>IF(F26="tubing only","",4*F10*(F26*2/(F18/1000))/1)</f>
        <v/>
      </c>
      <c r="G33" s="43">
        <f t="shared" si="0"/>
        <v>1322.4383437500007</v>
      </c>
      <c r="H33" s="51">
        <f t="shared" si="1"/>
        <v>99.999999999999986</v>
      </c>
    </row>
    <row r="34" spans="2:12">
      <c r="B34" s="56" t="s">
        <v>169</v>
      </c>
      <c r="C34" s="43">
        <f>IF(C14=0,"",C33*1^3/(48*C27))</f>
        <v>1.2166666666666664E-2</v>
      </c>
      <c r="E34" s="43">
        <f>IF($F$2="tubing only",$C$33*1^3/(48*E27),"")</f>
        <v>1.2166666666666664E-2</v>
      </c>
      <c r="F34" s="43" t="str">
        <f>IF(NOT($F$2="tubing only"),$C$33*1^3/(48*F27),"")</f>
        <v/>
      </c>
      <c r="G34" s="43">
        <f>$C$33*1^3/(48*G27)</f>
        <v>1.2166666666666664E-2</v>
      </c>
      <c r="H34" s="51">
        <f>100*G34/C34</f>
        <v>100</v>
      </c>
    </row>
    <row r="35" spans="2:12">
      <c r="B35" s="56" t="s">
        <v>170</v>
      </c>
      <c r="C35" s="43">
        <f>0.5*C33*(C33*1^3/(48*C27))</f>
        <v>8.0448332578125026</v>
      </c>
      <c r="D35" s="66"/>
      <c r="E35" s="43">
        <f>IF(E24="no tubes","",0.5*E33*(E33*1^3/(48*E27)))</f>
        <v>8.0448332578125026</v>
      </c>
      <c r="F35" s="43" t="str">
        <f>IF(F26="tubing only","",0.5*F33*(F33*1^3/(48*F27)))</f>
        <v/>
      </c>
      <c r="G35" s="43">
        <f>IF($F$2="Tubing only",E35,IF($F$2="Composite only",F35,IF($F$2="Tubes + Composite",E35+F35,"No Type Selected")))</f>
        <v>8.0448332578125026</v>
      </c>
      <c r="H35" s="51">
        <f t="shared" si="1"/>
        <v>100</v>
      </c>
      <c r="J35" s="264" t="s">
        <v>485</v>
      </c>
      <c r="K35" s="264"/>
      <c r="L35" s="264"/>
    </row>
    <row r="37" spans="2:12" s="183" customFormat="1">
      <c r="B37" s="119" t="s">
        <v>278</v>
      </c>
      <c r="C37" s="53"/>
      <c r="D37" s="97"/>
      <c r="E37" s="57"/>
      <c r="F37" s="53"/>
      <c r="G37" s="53"/>
      <c r="H37" s="53"/>
    </row>
    <row r="38" spans="2:12" s="183" customFormat="1">
      <c r="B38" s="24"/>
      <c r="C38" s="25"/>
      <c r="D38" s="25"/>
      <c r="E38" s="25"/>
      <c r="F38" s="25"/>
      <c r="G38" s="25"/>
      <c r="H38" s="25"/>
      <c r="I38" s="25"/>
      <c r="J38" s="25"/>
      <c r="K38" s="25"/>
      <c r="L38" s="26"/>
    </row>
    <row r="39" spans="2:12" s="183" customFormat="1">
      <c r="B39" s="30"/>
      <c r="C39" s="31"/>
      <c r="D39" s="31"/>
      <c r="E39" s="31"/>
      <c r="F39" s="31"/>
      <c r="G39" s="31"/>
      <c r="H39" s="31"/>
      <c r="I39" s="31"/>
      <c r="J39" s="31"/>
      <c r="K39" s="31"/>
      <c r="L39" s="32"/>
    </row>
    <row r="40" spans="2:12" s="183" customFormat="1">
      <c r="B40" s="30"/>
      <c r="C40" s="31"/>
      <c r="D40" s="31"/>
      <c r="E40" s="31"/>
      <c r="F40" s="31"/>
      <c r="G40" s="31"/>
      <c r="H40" s="31"/>
      <c r="I40" s="31"/>
      <c r="J40" s="31"/>
      <c r="K40" s="31"/>
      <c r="L40" s="32"/>
    </row>
    <row r="41" spans="2:12" s="183" customFormat="1">
      <c r="B41" s="30"/>
      <c r="C41" s="31"/>
      <c r="D41" s="31"/>
      <c r="E41" s="31"/>
      <c r="F41" s="31"/>
      <c r="G41" s="31"/>
      <c r="H41" s="31"/>
      <c r="I41" s="31"/>
      <c r="J41" s="31"/>
      <c r="K41" s="31"/>
      <c r="L41" s="32"/>
    </row>
    <row r="42" spans="2:12" s="183" customFormat="1">
      <c r="B42" s="30"/>
      <c r="C42" s="31"/>
      <c r="D42" s="31"/>
      <c r="E42" s="31"/>
      <c r="F42" s="31"/>
      <c r="G42" s="31"/>
      <c r="H42" s="31"/>
      <c r="I42" s="31"/>
      <c r="J42" s="31"/>
      <c r="K42" s="31"/>
      <c r="L42" s="32"/>
    </row>
    <row r="43" spans="2:12" s="183" customFormat="1">
      <c r="B43" s="30"/>
      <c r="C43" s="31"/>
      <c r="D43" s="31"/>
      <c r="E43" s="31"/>
      <c r="F43" s="31"/>
      <c r="G43" s="31"/>
      <c r="H43" s="31"/>
      <c r="I43" s="31"/>
      <c r="J43" s="31"/>
      <c r="K43" s="31"/>
      <c r="L43" s="32"/>
    </row>
    <row r="44" spans="2:12" s="183" customFormat="1">
      <c r="B44" s="30"/>
      <c r="C44" s="31"/>
      <c r="D44" s="31"/>
      <c r="E44" s="31"/>
      <c r="F44" s="31"/>
      <c r="G44" s="31"/>
      <c r="H44" s="31"/>
      <c r="I44" s="31"/>
      <c r="J44" s="31"/>
      <c r="K44" s="31"/>
      <c r="L44" s="32"/>
    </row>
    <row r="45" spans="2:12" s="183" customFormat="1">
      <c r="B45" s="30"/>
      <c r="C45" s="31"/>
      <c r="D45" s="31"/>
      <c r="E45" s="31"/>
      <c r="F45" s="31"/>
      <c r="G45" s="31"/>
      <c r="H45" s="31"/>
      <c r="I45" s="31"/>
      <c r="J45" s="31"/>
      <c r="K45" s="31"/>
      <c r="L45" s="32"/>
    </row>
    <row r="46" spans="2:12" s="183" customFormat="1">
      <c r="B46" s="30"/>
      <c r="C46" s="31"/>
      <c r="D46" s="31"/>
      <c r="E46" s="31"/>
      <c r="F46" s="31"/>
      <c r="G46" s="31"/>
      <c r="H46" s="31"/>
      <c r="I46" s="31"/>
      <c r="J46" s="31"/>
      <c r="K46" s="31"/>
      <c r="L46" s="32"/>
    </row>
    <row r="47" spans="2:12" s="183" customFormat="1">
      <c r="B47" s="30"/>
      <c r="C47" s="31"/>
      <c r="D47" s="31"/>
      <c r="E47" s="31"/>
      <c r="F47" s="31"/>
      <c r="G47" s="31"/>
      <c r="H47" s="31"/>
      <c r="I47" s="31"/>
      <c r="J47" s="31"/>
      <c r="K47" s="31"/>
      <c r="L47" s="32"/>
    </row>
    <row r="48" spans="2:12" s="183" customFormat="1">
      <c r="B48" s="30"/>
      <c r="C48" s="31"/>
      <c r="D48" s="31"/>
      <c r="E48" s="31"/>
      <c r="F48" s="31"/>
      <c r="G48" s="31"/>
      <c r="H48" s="31"/>
      <c r="I48" s="31"/>
      <c r="J48" s="31"/>
      <c r="K48" s="31"/>
      <c r="L48" s="32"/>
    </row>
    <row r="49" spans="2:12" s="183" customFormat="1">
      <c r="B49" s="30"/>
      <c r="C49" s="31"/>
      <c r="D49" s="31"/>
      <c r="E49" s="31"/>
      <c r="F49" s="31"/>
      <c r="G49" s="31"/>
      <c r="H49" s="31"/>
      <c r="I49" s="31"/>
      <c r="J49" s="31"/>
      <c r="K49" s="31"/>
      <c r="L49" s="32"/>
    </row>
    <row r="50" spans="2:12" s="183" customFormat="1">
      <c r="B50" s="30"/>
      <c r="C50" s="31"/>
      <c r="D50" s="31"/>
      <c r="E50" s="31"/>
      <c r="F50" s="31"/>
      <c r="G50" s="31"/>
      <c r="H50" s="31"/>
      <c r="I50" s="31"/>
      <c r="J50" s="31"/>
      <c r="K50" s="31"/>
      <c r="L50" s="32"/>
    </row>
    <row r="51" spans="2:12" s="183" customFormat="1">
      <c r="B51" s="30"/>
      <c r="C51" s="31"/>
      <c r="D51" s="31"/>
      <c r="E51" s="31"/>
      <c r="F51" s="31"/>
      <c r="G51" s="31"/>
      <c r="H51" s="31"/>
      <c r="I51" s="31"/>
      <c r="J51" s="31"/>
      <c r="K51" s="31"/>
      <c r="L51" s="32"/>
    </row>
    <row r="52" spans="2:12" s="183" customFormat="1">
      <c r="B52" s="30"/>
      <c r="C52" s="31"/>
      <c r="D52" s="31"/>
      <c r="E52" s="31"/>
      <c r="F52" s="31"/>
      <c r="G52" s="31"/>
      <c r="H52" s="31"/>
      <c r="I52" s="31"/>
      <c r="J52" s="31"/>
      <c r="K52" s="31"/>
      <c r="L52" s="32"/>
    </row>
    <row r="53" spans="2:12" s="183" customFormat="1">
      <c r="B53" s="30"/>
      <c r="C53" s="31"/>
      <c r="D53" s="31"/>
      <c r="E53" s="31"/>
      <c r="F53" s="31"/>
      <c r="G53" s="31"/>
      <c r="H53" s="31"/>
      <c r="I53" s="31"/>
      <c r="J53" s="31"/>
      <c r="K53" s="31"/>
      <c r="L53" s="32"/>
    </row>
    <row r="54" spans="2:12" s="183" customFormat="1">
      <c r="B54" s="30"/>
      <c r="C54" s="31"/>
      <c r="D54" s="31"/>
      <c r="E54" s="31"/>
      <c r="F54" s="31"/>
      <c r="G54" s="31"/>
      <c r="H54" s="31"/>
      <c r="I54" s="31"/>
      <c r="J54" s="31"/>
      <c r="K54" s="31"/>
      <c r="L54" s="32"/>
    </row>
    <row r="55" spans="2:12" s="183" customFormat="1">
      <c r="B55" s="30"/>
      <c r="C55" s="31"/>
      <c r="D55" s="31"/>
      <c r="E55" s="31"/>
      <c r="F55" s="31"/>
      <c r="G55" s="31"/>
      <c r="H55" s="31"/>
      <c r="I55" s="31"/>
      <c r="J55" s="31"/>
      <c r="K55" s="31"/>
      <c r="L55" s="32"/>
    </row>
    <row r="56" spans="2:12" s="183" customFormat="1">
      <c r="B56" s="30"/>
      <c r="C56" s="31"/>
      <c r="D56" s="31"/>
      <c r="E56" s="31"/>
      <c r="F56" s="31"/>
      <c r="G56" s="31"/>
      <c r="H56" s="31"/>
      <c r="I56" s="31"/>
      <c r="J56" s="31"/>
      <c r="K56" s="31"/>
      <c r="L56" s="32"/>
    </row>
    <row r="57" spans="2:12" s="183" customFormat="1">
      <c r="B57" s="30"/>
      <c r="C57" s="31"/>
      <c r="D57" s="31"/>
      <c r="E57" s="31"/>
      <c r="F57" s="31"/>
      <c r="G57" s="31"/>
      <c r="H57" s="31"/>
      <c r="I57" s="31"/>
      <c r="J57" s="31"/>
      <c r="K57" s="31"/>
      <c r="L57" s="32"/>
    </row>
    <row r="58" spans="2:12" s="183" customFormat="1">
      <c r="B58" s="30"/>
      <c r="C58" s="31"/>
      <c r="D58" s="31"/>
      <c r="E58" s="31"/>
      <c r="F58" s="31"/>
      <c r="G58" s="31"/>
      <c r="H58" s="31"/>
      <c r="I58" s="31"/>
      <c r="J58" s="31"/>
      <c r="K58" s="31"/>
      <c r="L58" s="32"/>
    </row>
    <row r="59" spans="2:12" s="183" customFormat="1">
      <c r="B59" s="30"/>
      <c r="C59" s="31"/>
      <c r="D59" s="31"/>
      <c r="E59" s="31"/>
      <c r="F59" s="31"/>
      <c r="G59" s="31"/>
      <c r="H59" s="31"/>
      <c r="I59" s="31"/>
      <c r="J59" s="31"/>
      <c r="K59" s="31"/>
      <c r="L59" s="32"/>
    </row>
    <row r="60" spans="2:12" s="183" customFormat="1">
      <c r="B60" s="30"/>
      <c r="C60" s="31"/>
      <c r="D60" s="31"/>
      <c r="E60" s="31"/>
      <c r="F60" s="31"/>
      <c r="G60" s="31"/>
      <c r="H60" s="31"/>
      <c r="I60" s="31"/>
      <c r="J60" s="31"/>
      <c r="K60" s="31"/>
      <c r="L60" s="32"/>
    </row>
    <row r="61" spans="2:12" s="183" customFormat="1">
      <c r="B61" s="30"/>
      <c r="C61" s="31"/>
      <c r="D61" s="31"/>
      <c r="E61" s="31"/>
      <c r="F61" s="31"/>
      <c r="G61" s="31"/>
      <c r="H61" s="31"/>
      <c r="I61" s="31"/>
      <c r="J61" s="31"/>
      <c r="K61" s="31"/>
      <c r="L61" s="32"/>
    </row>
    <row r="62" spans="2:12" s="183" customFormat="1">
      <c r="B62" s="30"/>
      <c r="C62" s="31"/>
      <c r="D62" s="31"/>
      <c r="E62" s="31"/>
      <c r="F62" s="31"/>
      <c r="G62" s="31"/>
      <c r="H62" s="31"/>
      <c r="I62" s="31"/>
      <c r="J62" s="31"/>
      <c r="K62" s="31"/>
      <c r="L62" s="32"/>
    </row>
    <row r="63" spans="2:12" s="183" customFormat="1">
      <c r="B63" s="30"/>
      <c r="C63" s="31"/>
      <c r="D63" s="31"/>
      <c r="E63" s="31"/>
      <c r="F63" s="31"/>
      <c r="G63" s="31"/>
      <c r="H63" s="31"/>
      <c r="I63" s="31"/>
      <c r="J63" s="31"/>
      <c r="K63" s="31"/>
      <c r="L63" s="32"/>
    </row>
    <row r="64" spans="2:12" s="183" customFormat="1">
      <c r="B64" s="30"/>
      <c r="C64" s="31"/>
      <c r="D64" s="31"/>
      <c r="E64" s="31"/>
      <c r="F64" s="31"/>
      <c r="G64" s="31"/>
      <c r="H64" s="31"/>
      <c r="I64" s="31"/>
      <c r="J64" s="31"/>
      <c r="K64" s="31"/>
      <c r="L64" s="32"/>
    </row>
    <row r="65" spans="2:12" s="183" customFormat="1">
      <c r="B65" s="30"/>
      <c r="C65" s="31"/>
      <c r="D65" s="31"/>
      <c r="E65" s="31"/>
      <c r="F65" s="31"/>
      <c r="G65" s="31"/>
      <c r="H65" s="31"/>
      <c r="I65" s="31"/>
      <c r="J65" s="31"/>
      <c r="K65" s="31"/>
      <c r="L65" s="32"/>
    </row>
    <row r="66" spans="2:12" s="183" customFormat="1">
      <c r="B66" s="30"/>
      <c r="C66" s="31"/>
      <c r="D66" s="31"/>
      <c r="E66" s="31"/>
      <c r="F66" s="31"/>
      <c r="G66" s="31"/>
      <c r="H66" s="31"/>
      <c r="I66" s="31"/>
      <c r="J66" s="31"/>
      <c r="K66" s="31"/>
      <c r="L66" s="32"/>
    </row>
    <row r="67" spans="2:12" s="183" customFormat="1">
      <c r="B67" s="30"/>
      <c r="C67" s="31"/>
      <c r="D67" s="31"/>
      <c r="E67" s="31"/>
      <c r="F67" s="31"/>
      <c r="G67" s="31"/>
      <c r="H67" s="31"/>
      <c r="I67" s="31"/>
      <c r="J67" s="31"/>
      <c r="K67" s="31"/>
      <c r="L67" s="32"/>
    </row>
    <row r="68" spans="2:12" s="183" customFormat="1">
      <c r="B68" s="30"/>
      <c r="C68" s="31"/>
      <c r="D68" s="31"/>
      <c r="E68" s="31"/>
      <c r="F68" s="31"/>
      <c r="G68" s="31"/>
      <c r="H68" s="31"/>
      <c r="I68" s="31"/>
      <c r="J68" s="31"/>
      <c r="K68" s="31"/>
      <c r="L68" s="32"/>
    </row>
    <row r="69" spans="2:12" s="183" customFormat="1">
      <c r="B69" s="30"/>
      <c r="C69" s="31"/>
      <c r="D69" s="31"/>
      <c r="E69" s="31"/>
      <c r="F69" s="31"/>
      <c r="G69" s="31"/>
      <c r="H69" s="31"/>
      <c r="I69" s="31"/>
      <c r="J69" s="31"/>
      <c r="K69" s="31"/>
      <c r="L69" s="32"/>
    </row>
    <row r="70" spans="2:12" s="183" customFormat="1">
      <c r="B70" s="30"/>
      <c r="C70" s="31"/>
      <c r="D70" s="31"/>
      <c r="E70" s="31"/>
      <c r="F70" s="31"/>
      <c r="G70" s="31"/>
      <c r="H70" s="31"/>
      <c r="I70" s="31"/>
      <c r="J70" s="31"/>
      <c r="K70" s="31"/>
      <c r="L70" s="32"/>
    </row>
    <row r="71" spans="2:12" s="183" customFormat="1">
      <c r="B71" s="30"/>
      <c r="C71" s="31"/>
      <c r="D71" s="31"/>
      <c r="E71" s="31"/>
      <c r="F71" s="31"/>
      <c r="G71" s="31"/>
      <c r="H71" s="31"/>
      <c r="I71" s="31"/>
      <c r="J71" s="31"/>
      <c r="K71" s="31"/>
      <c r="L71" s="32"/>
    </row>
    <row r="72" spans="2:12" s="183" customFormat="1">
      <c r="B72" s="30"/>
      <c r="C72" s="31"/>
      <c r="D72" s="31"/>
      <c r="E72" s="31"/>
      <c r="F72" s="31"/>
      <c r="G72" s="31"/>
      <c r="H72" s="31"/>
      <c r="I72" s="31"/>
      <c r="J72" s="31"/>
      <c r="K72" s="31"/>
      <c r="L72" s="32"/>
    </row>
    <row r="73" spans="2:12" s="183" customFormat="1">
      <c r="B73" s="30"/>
      <c r="C73" s="31"/>
      <c r="D73" s="31"/>
      <c r="E73" s="31"/>
      <c r="F73" s="31"/>
      <c r="G73" s="31"/>
      <c r="H73" s="31"/>
      <c r="I73" s="31"/>
      <c r="J73" s="31"/>
      <c r="K73" s="31"/>
      <c r="L73" s="32"/>
    </row>
    <row r="74" spans="2:12" s="183" customFormat="1">
      <c r="B74" s="30"/>
      <c r="C74" s="31"/>
      <c r="D74" s="31"/>
      <c r="E74" s="31"/>
      <c r="F74" s="31"/>
      <c r="G74" s="31"/>
      <c r="H74" s="31"/>
      <c r="I74" s="31"/>
      <c r="J74" s="31"/>
      <c r="K74" s="31"/>
      <c r="L74" s="32"/>
    </row>
    <row r="75" spans="2:12" s="183" customFormat="1">
      <c r="B75" s="30"/>
      <c r="C75" s="31"/>
      <c r="D75" s="31"/>
      <c r="E75" s="31"/>
      <c r="F75" s="31"/>
      <c r="G75" s="31"/>
      <c r="H75" s="31"/>
      <c r="I75" s="31"/>
      <c r="J75" s="31"/>
      <c r="K75" s="31"/>
      <c r="L75" s="32"/>
    </row>
    <row r="76" spans="2:12" s="183" customFormat="1">
      <c r="B76" s="30"/>
      <c r="C76" s="31"/>
      <c r="D76" s="31"/>
      <c r="E76" s="31"/>
      <c r="F76" s="31"/>
      <c r="G76" s="31"/>
      <c r="H76" s="31"/>
      <c r="I76" s="31"/>
      <c r="J76" s="31"/>
      <c r="K76" s="31"/>
      <c r="L76" s="32"/>
    </row>
    <row r="77" spans="2:12" s="183" customFormat="1">
      <c r="B77" s="30"/>
      <c r="C77" s="31"/>
      <c r="D77" s="31"/>
      <c r="E77" s="31"/>
      <c r="F77" s="31"/>
      <c r="G77" s="31"/>
      <c r="H77" s="31"/>
      <c r="I77" s="31"/>
      <c r="J77" s="31"/>
      <c r="K77" s="31"/>
      <c r="L77" s="32"/>
    </row>
    <row r="78" spans="2:12" s="183" customFormat="1">
      <c r="B78" s="30"/>
      <c r="C78" s="31"/>
      <c r="D78" s="31"/>
      <c r="E78" s="31"/>
      <c r="F78" s="31"/>
      <c r="G78" s="31"/>
      <c r="H78" s="31"/>
      <c r="I78" s="31"/>
      <c r="J78" s="31"/>
      <c r="K78" s="31"/>
      <c r="L78" s="32"/>
    </row>
    <row r="79" spans="2:12" s="183" customFormat="1">
      <c r="B79" s="30"/>
      <c r="C79" s="31"/>
      <c r="D79" s="31"/>
      <c r="E79" s="31"/>
      <c r="F79" s="31"/>
      <c r="G79" s="31"/>
      <c r="H79" s="31"/>
      <c r="I79" s="31"/>
      <c r="J79" s="31"/>
      <c r="K79" s="31"/>
      <c r="L79" s="32"/>
    </row>
    <row r="80" spans="2:12" s="183" customFormat="1">
      <c r="B80" s="30"/>
      <c r="C80" s="31"/>
      <c r="D80" s="31"/>
      <c r="E80" s="31"/>
      <c r="F80" s="31"/>
      <c r="G80" s="31"/>
      <c r="H80" s="31"/>
      <c r="I80" s="31"/>
      <c r="J80" s="31"/>
      <c r="K80" s="31"/>
      <c r="L80" s="32"/>
    </row>
    <row r="81" spans="2:12" s="183" customFormat="1">
      <c r="B81" s="30"/>
      <c r="C81" s="31"/>
      <c r="D81" s="31"/>
      <c r="E81" s="31"/>
      <c r="F81" s="31"/>
      <c r="G81" s="31"/>
      <c r="H81" s="31"/>
      <c r="I81" s="31"/>
      <c r="J81" s="31"/>
      <c r="K81" s="31"/>
      <c r="L81" s="32"/>
    </row>
    <row r="82" spans="2:12" s="183" customFormat="1">
      <c r="B82" s="30"/>
      <c r="C82" s="31"/>
      <c r="D82" s="31"/>
      <c r="E82" s="31"/>
      <c r="F82" s="31"/>
      <c r="G82" s="31"/>
      <c r="H82" s="31"/>
      <c r="I82" s="31"/>
      <c r="J82" s="31"/>
      <c r="K82" s="31"/>
      <c r="L82" s="32"/>
    </row>
    <row r="83" spans="2:12" s="183" customFormat="1">
      <c r="B83" s="30"/>
      <c r="C83" s="31"/>
      <c r="D83" s="31"/>
      <c r="E83" s="31"/>
      <c r="F83" s="31"/>
      <c r="G83" s="31"/>
      <c r="H83" s="31"/>
      <c r="I83" s="31"/>
      <c r="J83" s="31"/>
      <c r="K83" s="31"/>
      <c r="L83" s="32"/>
    </row>
    <row r="84" spans="2:12" s="183" customFormat="1">
      <c r="B84" s="30"/>
      <c r="C84" s="31"/>
      <c r="D84" s="31"/>
      <c r="E84" s="31"/>
      <c r="F84" s="31"/>
      <c r="G84" s="31"/>
      <c r="H84" s="31"/>
      <c r="I84" s="31"/>
      <c r="J84" s="31"/>
      <c r="K84" s="31"/>
      <c r="L84" s="32"/>
    </row>
    <row r="85" spans="2:12" s="183" customFormat="1">
      <c r="B85" s="30"/>
      <c r="C85" s="31"/>
      <c r="D85" s="31"/>
      <c r="E85" s="31"/>
      <c r="F85" s="31"/>
      <c r="G85" s="31"/>
      <c r="H85" s="31"/>
      <c r="I85" s="31"/>
      <c r="J85" s="31"/>
      <c r="K85" s="31"/>
      <c r="L85" s="32"/>
    </row>
    <row r="86" spans="2:12" s="183" customFormat="1">
      <c r="B86" s="30"/>
      <c r="C86" s="31"/>
      <c r="D86" s="31"/>
      <c r="E86" s="31"/>
      <c r="F86" s="31"/>
      <c r="G86" s="31"/>
      <c r="H86" s="31"/>
      <c r="I86" s="31"/>
      <c r="J86" s="31"/>
      <c r="K86" s="31"/>
      <c r="L86" s="32"/>
    </row>
    <row r="87" spans="2:12" s="183" customFormat="1">
      <c r="B87" s="30"/>
      <c r="C87" s="31"/>
      <c r="D87" s="31"/>
      <c r="E87" s="31"/>
      <c r="F87" s="31"/>
      <c r="G87" s="31"/>
      <c r="H87" s="31"/>
      <c r="I87" s="31"/>
      <c r="J87" s="31"/>
      <c r="K87" s="31"/>
      <c r="L87" s="32"/>
    </row>
    <row r="88" spans="2:12" s="183" customFormat="1">
      <c r="B88" s="30"/>
      <c r="C88" s="31"/>
      <c r="D88" s="31"/>
      <c r="E88" s="31"/>
      <c r="F88" s="31"/>
      <c r="G88" s="31"/>
      <c r="H88" s="31"/>
      <c r="I88" s="31"/>
      <c r="J88" s="31"/>
      <c r="K88" s="31"/>
      <c r="L88" s="32"/>
    </row>
    <row r="89" spans="2:12" s="183" customFormat="1">
      <c r="B89" s="30"/>
      <c r="C89" s="31"/>
      <c r="D89" s="31"/>
      <c r="E89" s="31"/>
      <c r="F89" s="31"/>
      <c r="G89" s="31"/>
      <c r="H89" s="31"/>
      <c r="I89" s="31"/>
      <c r="J89" s="31"/>
      <c r="K89" s="31"/>
      <c r="L89" s="32"/>
    </row>
    <row r="90" spans="2:12" s="183" customFormat="1">
      <c r="B90" s="30"/>
      <c r="C90" s="31"/>
      <c r="D90" s="31"/>
      <c r="E90" s="31"/>
      <c r="F90" s="31"/>
      <c r="G90" s="31"/>
      <c r="H90" s="31"/>
      <c r="I90" s="31"/>
      <c r="J90" s="31"/>
      <c r="K90" s="31"/>
      <c r="L90" s="32"/>
    </row>
    <row r="91" spans="2:12" s="183" customFormat="1">
      <c r="B91" s="30"/>
      <c r="C91" s="31"/>
      <c r="D91" s="31"/>
      <c r="E91" s="31"/>
      <c r="F91" s="31"/>
      <c r="G91" s="31"/>
      <c r="H91" s="31"/>
      <c r="I91" s="31"/>
      <c r="J91" s="31"/>
      <c r="K91" s="31"/>
      <c r="L91" s="32"/>
    </row>
    <row r="92" spans="2:12" s="183" customFormat="1">
      <c r="B92" s="30"/>
      <c r="C92" s="31"/>
      <c r="D92" s="31"/>
      <c r="E92" s="31"/>
      <c r="F92" s="31"/>
      <c r="G92" s="31"/>
      <c r="H92" s="31"/>
      <c r="I92" s="31"/>
      <c r="J92" s="31"/>
      <c r="K92" s="31"/>
      <c r="L92" s="32"/>
    </row>
    <row r="93" spans="2:12" s="183" customFormat="1">
      <c r="B93" s="30"/>
      <c r="C93" s="31"/>
      <c r="D93" s="31"/>
      <c r="E93" s="31"/>
      <c r="F93" s="31"/>
      <c r="G93" s="31"/>
      <c r="H93" s="31"/>
      <c r="I93" s="31"/>
      <c r="J93" s="31"/>
      <c r="K93" s="31"/>
      <c r="L93" s="32"/>
    </row>
    <row r="94" spans="2:12" s="183" customFormat="1">
      <c r="B94" s="30"/>
      <c r="C94" s="31"/>
      <c r="D94" s="31"/>
      <c r="E94" s="31"/>
      <c r="F94" s="31"/>
      <c r="G94" s="31"/>
      <c r="H94" s="31"/>
      <c r="I94" s="31"/>
      <c r="J94" s="31"/>
      <c r="K94" s="31"/>
      <c r="L94" s="32"/>
    </row>
    <row r="95" spans="2:12" s="183" customFormat="1">
      <c r="B95" s="30"/>
      <c r="C95" s="31"/>
      <c r="D95" s="31"/>
      <c r="E95" s="31"/>
      <c r="F95" s="31"/>
      <c r="G95" s="31"/>
      <c r="H95" s="31"/>
      <c r="I95" s="31"/>
      <c r="J95" s="31"/>
      <c r="K95" s="31"/>
      <c r="L95" s="32"/>
    </row>
    <row r="96" spans="2:12" s="183" customFormat="1">
      <c r="B96" s="30"/>
      <c r="C96" s="31"/>
      <c r="D96" s="31"/>
      <c r="E96" s="31"/>
      <c r="F96" s="31"/>
      <c r="G96" s="31"/>
      <c r="H96" s="31"/>
      <c r="I96" s="31"/>
      <c r="J96" s="31"/>
      <c r="K96" s="31"/>
      <c r="L96" s="32"/>
    </row>
    <row r="97" spans="2:12" s="183" customFormat="1">
      <c r="B97" s="30"/>
      <c r="C97" s="31"/>
      <c r="D97" s="31"/>
      <c r="E97" s="31"/>
      <c r="F97" s="31"/>
      <c r="G97" s="31"/>
      <c r="H97" s="31"/>
      <c r="I97" s="31"/>
      <c r="J97" s="31"/>
      <c r="K97" s="31"/>
      <c r="L97" s="32"/>
    </row>
    <row r="98" spans="2:12" s="183" customFormat="1">
      <c r="B98" s="30"/>
      <c r="C98" s="31"/>
      <c r="D98" s="31"/>
      <c r="E98" s="31"/>
      <c r="F98" s="31"/>
      <c r="G98" s="31"/>
      <c r="H98" s="31"/>
      <c r="I98" s="31"/>
      <c r="J98" s="31"/>
      <c r="K98" s="31"/>
      <c r="L98" s="32"/>
    </row>
    <row r="99" spans="2:12" s="183" customFormat="1">
      <c r="B99" s="30"/>
      <c r="C99" s="31"/>
      <c r="D99" s="31"/>
      <c r="E99" s="31"/>
      <c r="F99" s="31"/>
      <c r="G99" s="31"/>
      <c r="H99" s="31"/>
      <c r="I99" s="31"/>
      <c r="J99" s="31"/>
      <c r="K99" s="31"/>
      <c r="L99" s="32"/>
    </row>
    <row r="100" spans="2:12" s="183" customFormat="1">
      <c r="B100" s="30"/>
      <c r="C100" s="31"/>
      <c r="D100" s="31"/>
      <c r="E100" s="31"/>
      <c r="F100" s="31"/>
      <c r="G100" s="31"/>
      <c r="H100" s="31"/>
      <c r="I100" s="31"/>
      <c r="J100" s="31"/>
      <c r="K100" s="31"/>
      <c r="L100" s="32"/>
    </row>
    <row r="101" spans="2:12" s="183" customFormat="1">
      <c r="B101" s="30"/>
      <c r="C101" s="31"/>
      <c r="D101" s="31"/>
      <c r="E101" s="31"/>
      <c r="F101" s="31"/>
      <c r="G101" s="31"/>
      <c r="H101" s="31"/>
      <c r="I101" s="31"/>
      <c r="J101" s="31"/>
      <c r="K101" s="31"/>
      <c r="L101" s="32"/>
    </row>
    <row r="102" spans="2:12" s="183" customFormat="1">
      <c r="B102" s="30"/>
      <c r="C102" s="31"/>
      <c r="D102" s="31"/>
      <c r="E102" s="31"/>
      <c r="F102" s="31"/>
      <c r="G102" s="31"/>
      <c r="H102" s="31"/>
      <c r="I102" s="31"/>
      <c r="J102" s="31"/>
      <c r="K102" s="31"/>
      <c r="L102" s="32"/>
    </row>
    <row r="103" spans="2:12" s="183" customFormat="1">
      <c r="B103" s="30"/>
      <c r="C103" s="31"/>
      <c r="D103" s="31"/>
      <c r="E103" s="31"/>
      <c r="F103" s="31"/>
      <c r="G103" s="31"/>
      <c r="H103" s="31"/>
      <c r="I103" s="31"/>
      <c r="J103" s="31"/>
      <c r="K103" s="31"/>
      <c r="L103" s="32"/>
    </row>
    <row r="104" spans="2:12" s="183" customFormat="1">
      <c r="B104" s="30"/>
      <c r="C104" s="31"/>
      <c r="D104" s="31"/>
      <c r="E104" s="31"/>
      <c r="F104" s="31"/>
      <c r="G104" s="31"/>
      <c r="H104" s="31"/>
      <c r="I104" s="31"/>
      <c r="J104" s="31"/>
      <c r="K104" s="31"/>
      <c r="L104" s="32"/>
    </row>
    <row r="105" spans="2:12" s="183" customFormat="1">
      <c r="B105" s="30"/>
      <c r="C105" s="31"/>
      <c r="D105" s="31"/>
      <c r="E105" s="31"/>
      <c r="F105" s="31"/>
      <c r="G105" s="31"/>
      <c r="H105" s="31"/>
      <c r="I105" s="31"/>
      <c r="J105" s="31"/>
      <c r="K105" s="31"/>
      <c r="L105" s="32"/>
    </row>
    <row r="106" spans="2:12" s="183" customFormat="1">
      <c r="B106" s="30"/>
      <c r="C106" s="31"/>
      <c r="D106" s="31"/>
      <c r="E106" s="31"/>
      <c r="F106" s="31"/>
      <c r="G106" s="31"/>
      <c r="H106" s="31"/>
      <c r="I106" s="31"/>
      <c r="J106" s="31"/>
      <c r="K106" s="31"/>
      <c r="L106" s="32"/>
    </row>
    <row r="107" spans="2:12" s="183" customFormat="1">
      <c r="B107" s="30"/>
      <c r="C107" s="31"/>
      <c r="D107" s="31"/>
      <c r="E107" s="31"/>
      <c r="F107" s="31"/>
      <c r="G107" s="31"/>
      <c r="H107" s="31"/>
      <c r="I107" s="31"/>
      <c r="J107" s="31"/>
      <c r="K107" s="31"/>
      <c r="L107" s="32"/>
    </row>
    <row r="108" spans="2:12" s="183" customFormat="1">
      <c r="B108" s="30"/>
      <c r="C108" s="31"/>
      <c r="D108" s="31"/>
      <c r="E108" s="31"/>
      <c r="F108" s="31"/>
      <c r="G108" s="31"/>
      <c r="H108" s="31"/>
      <c r="I108" s="31"/>
      <c r="J108" s="31"/>
      <c r="K108" s="31"/>
      <c r="L108" s="32"/>
    </row>
    <row r="109" spans="2:12" s="183" customFormat="1">
      <c r="B109" s="30"/>
      <c r="C109" s="31"/>
      <c r="D109" s="31"/>
      <c r="E109" s="31"/>
      <c r="F109" s="31"/>
      <c r="G109" s="31"/>
      <c r="H109" s="31"/>
      <c r="I109" s="31"/>
      <c r="J109" s="31"/>
      <c r="K109" s="31"/>
      <c r="L109" s="32"/>
    </row>
    <row r="110" spans="2:12" s="183" customFormat="1">
      <c r="B110" s="30"/>
      <c r="C110" s="31"/>
      <c r="D110" s="31"/>
      <c r="E110" s="31"/>
      <c r="F110" s="31"/>
      <c r="G110" s="31"/>
      <c r="H110" s="31"/>
      <c r="I110" s="31"/>
      <c r="J110" s="31"/>
      <c r="K110" s="31"/>
      <c r="L110" s="32"/>
    </row>
    <row r="111" spans="2:12" s="183" customFormat="1">
      <c r="B111" s="30"/>
      <c r="C111" s="31"/>
      <c r="D111" s="31"/>
      <c r="E111" s="31"/>
      <c r="F111" s="31"/>
      <c r="G111" s="31"/>
      <c r="H111" s="31"/>
      <c r="I111" s="31"/>
      <c r="J111" s="31"/>
      <c r="K111" s="31"/>
      <c r="L111" s="32"/>
    </row>
    <row r="112" spans="2:12" s="183" customFormat="1">
      <c r="B112" s="30"/>
      <c r="C112" s="31"/>
      <c r="D112" s="31"/>
      <c r="E112" s="31"/>
      <c r="F112" s="31"/>
      <c r="G112" s="31"/>
      <c r="H112" s="31"/>
      <c r="I112" s="31"/>
      <c r="J112" s="31"/>
      <c r="K112" s="31"/>
      <c r="L112" s="32"/>
    </row>
    <row r="113" spans="2:12" s="183" customFormat="1">
      <c r="B113" s="30"/>
      <c r="C113" s="31"/>
      <c r="D113" s="31"/>
      <c r="E113" s="31"/>
      <c r="F113" s="31"/>
      <c r="G113" s="31"/>
      <c r="H113" s="31"/>
      <c r="I113" s="31"/>
      <c r="J113" s="31"/>
      <c r="K113" s="31"/>
      <c r="L113" s="32"/>
    </row>
    <row r="114" spans="2:12" s="183" customFormat="1">
      <c r="B114" s="30"/>
      <c r="C114" s="31"/>
      <c r="D114" s="31"/>
      <c r="E114" s="31"/>
      <c r="F114" s="31"/>
      <c r="G114" s="31"/>
      <c r="H114" s="31"/>
      <c r="I114" s="31"/>
      <c r="J114" s="31"/>
      <c r="K114" s="31"/>
      <c r="L114" s="32"/>
    </row>
    <row r="115" spans="2:12" s="183" customFormat="1">
      <c r="B115" s="30"/>
      <c r="C115" s="31"/>
      <c r="D115" s="31"/>
      <c r="E115" s="31"/>
      <c r="F115" s="31"/>
      <c r="G115" s="31"/>
      <c r="H115" s="31"/>
      <c r="I115" s="31"/>
      <c r="J115" s="31"/>
      <c r="K115" s="31"/>
      <c r="L115" s="32"/>
    </row>
    <row r="116" spans="2:12" s="183" customFormat="1">
      <c r="B116" s="30"/>
      <c r="C116" s="31"/>
      <c r="D116" s="31"/>
      <c r="E116" s="31"/>
      <c r="F116" s="31"/>
      <c r="G116" s="31"/>
      <c r="H116" s="31"/>
      <c r="I116" s="31"/>
      <c r="J116" s="31"/>
      <c r="K116" s="31"/>
      <c r="L116" s="32"/>
    </row>
    <row r="117" spans="2:12" s="183" customFormat="1">
      <c r="B117" s="30"/>
      <c r="C117" s="31"/>
      <c r="D117" s="31"/>
      <c r="E117" s="31"/>
      <c r="F117" s="31"/>
      <c r="G117" s="31"/>
      <c r="H117" s="31"/>
      <c r="I117" s="31"/>
      <c r="J117" s="31"/>
      <c r="K117" s="31"/>
      <c r="L117" s="32"/>
    </row>
    <row r="118" spans="2:12" s="183" customFormat="1">
      <c r="B118" s="30"/>
      <c r="C118" s="31"/>
      <c r="D118" s="31"/>
      <c r="E118" s="31"/>
      <c r="F118" s="31"/>
      <c r="G118" s="31"/>
      <c r="H118" s="31"/>
      <c r="I118" s="31"/>
      <c r="J118" s="31"/>
      <c r="K118" s="31"/>
      <c r="L118" s="32"/>
    </row>
    <row r="119" spans="2:12" s="183" customFormat="1">
      <c r="B119" s="30"/>
      <c r="C119" s="31"/>
      <c r="D119" s="31"/>
      <c r="E119" s="31"/>
      <c r="F119" s="31"/>
      <c r="G119" s="31"/>
      <c r="H119" s="31"/>
      <c r="I119" s="31"/>
      <c r="J119" s="31"/>
      <c r="K119" s="31"/>
      <c r="L119" s="32"/>
    </row>
    <row r="120" spans="2:12" s="183" customFormat="1">
      <c r="B120" s="30"/>
      <c r="C120" s="31"/>
      <c r="D120" s="31"/>
      <c r="E120" s="31"/>
      <c r="F120" s="31"/>
      <c r="G120" s="31"/>
      <c r="H120" s="31"/>
      <c r="I120" s="31"/>
      <c r="J120" s="31"/>
      <c r="K120" s="31"/>
      <c r="L120" s="32"/>
    </row>
    <row r="121" spans="2:12" s="183" customFormat="1">
      <c r="B121" s="30"/>
      <c r="C121" s="31"/>
      <c r="D121" s="31"/>
      <c r="E121" s="31"/>
      <c r="F121" s="31"/>
      <c r="G121" s="31"/>
      <c r="H121" s="31"/>
      <c r="I121" s="31"/>
      <c r="J121" s="31"/>
      <c r="K121" s="31"/>
      <c r="L121" s="32"/>
    </row>
    <row r="122" spans="2:12" s="183" customFormat="1">
      <c r="B122" s="30"/>
      <c r="C122" s="31"/>
      <c r="D122" s="31"/>
      <c r="E122" s="31"/>
      <c r="F122" s="31"/>
      <c r="G122" s="31"/>
      <c r="H122" s="31"/>
      <c r="I122" s="31"/>
      <c r="J122" s="31"/>
      <c r="K122" s="31"/>
      <c r="L122" s="32"/>
    </row>
    <row r="123" spans="2:12" s="183" customFormat="1">
      <c r="B123" s="30"/>
      <c r="C123" s="31"/>
      <c r="D123" s="31"/>
      <c r="E123" s="31"/>
      <c r="F123" s="31"/>
      <c r="G123" s="31"/>
      <c r="H123" s="31"/>
      <c r="I123" s="31"/>
      <c r="J123" s="31"/>
      <c r="K123" s="31"/>
      <c r="L123" s="32"/>
    </row>
    <row r="124" spans="2:12" s="183" customFormat="1">
      <c r="B124" s="30"/>
      <c r="C124" s="31"/>
      <c r="D124" s="31"/>
      <c r="E124" s="31"/>
      <c r="F124" s="31"/>
      <c r="G124" s="31"/>
      <c r="H124" s="31"/>
      <c r="I124" s="31"/>
      <c r="J124" s="31"/>
      <c r="K124" s="31"/>
      <c r="L124" s="32"/>
    </row>
    <row r="125" spans="2:12" s="183" customFormat="1">
      <c r="B125" s="30"/>
      <c r="C125" s="31"/>
      <c r="D125" s="31"/>
      <c r="E125" s="31"/>
      <c r="F125" s="31"/>
      <c r="G125" s="31"/>
      <c r="H125" s="31"/>
      <c r="I125" s="31"/>
      <c r="J125" s="31"/>
      <c r="K125" s="31"/>
      <c r="L125" s="32"/>
    </row>
    <row r="126" spans="2:12" s="183" customFormat="1">
      <c r="B126" s="30"/>
      <c r="C126" s="31"/>
      <c r="D126" s="31"/>
      <c r="E126" s="31"/>
      <c r="F126" s="31"/>
      <c r="G126" s="31"/>
      <c r="H126" s="31"/>
      <c r="I126" s="31"/>
      <c r="J126" s="31"/>
      <c r="K126" s="31"/>
      <c r="L126" s="32"/>
    </row>
    <row r="127" spans="2:12" s="183" customFormat="1">
      <c r="B127" s="30"/>
      <c r="C127" s="31"/>
      <c r="D127" s="31"/>
      <c r="E127" s="31"/>
      <c r="F127" s="31"/>
      <c r="G127" s="31"/>
      <c r="H127" s="31"/>
      <c r="I127" s="31"/>
      <c r="J127" s="31"/>
      <c r="K127" s="31"/>
      <c r="L127" s="32"/>
    </row>
    <row r="128" spans="2:12" s="183" customFormat="1">
      <c r="B128" s="30"/>
      <c r="C128" s="31"/>
      <c r="D128" s="31"/>
      <c r="E128" s="31"/>
      <c r="F128" s="31"/>
      <c r="G128" s="31"/>
      <c r="H128" s="31"/>
      <c r="I128" s="31"/>
      <c r="J128" s="31"/>
      <c r="K128" s="31"/>
      <c r="L128" s="32"/>
    </row>
    <row r="129" spans="2:12" s="183" customFormat="1">
      <c r="B129" s="30"/>
      <c r="C129" s="31"/>
      <c r="D129" s="31"/>
      <c r="E129" s="31"/>
      <c r="F129" s="31"/>
      <c r="G129" s="31"/>
      <c r="H129" s="31"/>
      <c r="I129" s="31"/>
      <c r="J129" s="31"/>
      <c r="K129" s="31"/>
      <c r="L129" s="32"/>
    </row>
    <row r="130" spans="2:12" s="183" customFormat="1">
      <c r="B130" s="30"/>
      <c r="C130" s="31"/>
      <c r="D130" s="31"/>
      <c r="E130" s="31"/>
      <c r="F130" s="31"/>
      <c r="G130" s="31"/>
      <c r="H130" s="31"/>
      <c r="I130" s="31"/>
      <c r="J130" s="31"/>
      <c r="K130" s="31"/>
      <c r="L130" s="32"/>
    </row>
    <row r="131" spans="2:12" s="183" customFormat="1">
      <c r="B131" s="30"/>
      <c r="C131" s="31"/>
      <c r="D131" s="31"/>
      <c r="E131" s="31"/>
      <c r="F131" s="31"/>
      <c r="G131" s="31"/>
      <c r="H131" s="31"/>
      <c r="I131" s="31"/>
      <c r="J131" s="31"/>
      <c r="K131" s="31"/>
      <c r="L131" s="32"/>
    </row>
    <row r="132" spans="2:12" s="183" customFormat="1">
      <c r="B132" s="30"/>
      <c r="C132" s="31"/>
      <c r="D132" s="31"/>
      <c r="E132" s="31"/>
      <c r="F132" s="31"/>
      <c r="G132" s="31"/>
      <c r="H132" s="31"/>
      <c r="I132" s="31"/>
      <c r="J132" s="31"/>
      <c r="K132" s="31"/>
      <c r="L132" s="32"/>
    </row>
    <row r="133" spans="2:12" s="183" customFormat="1">
      <c r="B133" s="30"/>
      <c r="C133" s="31"/>
      <c r="D133" s="31"/>
      <c r="E133" s="31"/>
      <c r="F133" s="31"/>
      <c r="G133" s="31"/>
      <c r="H133" s="31"/>
      <c r="I133" s="31"/>
      <c r="J133" s="31"/>
      <c r="K133" s="31"/>
      <c r="L133" s="32"/>
    </row>
    <row r="134" spans="2:12" s="183" customFormat="1">
      <c r="B134" s="30"/>
      <c r="C134" s="31"/>
      <c r="D134" s="31"/>
      <c r="E134" s="31"/>
      <c r="F134" s="31"/>
      <c r="G134" s="31"/>
      <c r="H134" s="31"/>
      <c r="I134" s="31"/>
      <c r="J134" s="31"/>
      <c r="K134" s="31"/>
      <c r="L134" s="32"/>
    </row>
    <row r="135" spans="2:12" s="183" customFormat="1">
      <c r="B135" s="30"/>
      <c r="C135" s="31"/>
      <c r="D135" s="31"/>
      <c r="E135" s="31"/>
      <c r="F135" s="31"/>
      <c r="G135" s="31"/>
      <c r="H135" s="31"/>
      <c r="I135" s="31"/>
      <c r="J135" s="31"/>
      <c r="K135" s="31"/>
      <c r="L135" s="32"/>
    </row>
    <row r="136" spans="2:12" s="183" customFormat="1">
      <c r="B136" s="30"/>
      <c r="C136" s="31"/>
      <c r="D136" s="31"/>
      <c r="E136" s="31"/>
      <c r="F136" s="31"/>
      <c r="G136" s="31"/>
      <c r="H136" s="31"/>
      <c r="I136" s="31"/>
      <c r="J136" s="31"/>
      <c r="K136" s="31"/>
      <c r="L136" s="32"/>
    </row>
    <row r="137" spans="2:12" s="183" customFormat="1">
      <c r="B137" s="30"/>
      <c r="C137" s="31"/>
      <c r="D137" s="31"/>
      <c r="E137" s="31"/>
      <c r="F137" s="31"/>
      <c r="G137" s="31"/>
      <c r="H137" s="31"/>
      <c r="I137" s="31"/>
      <c r="J137" s="31"/>
      <c r="K137" s="31"/>
      <c r="L137" s="32"/>
    </row>
    <row r="138" spans="2:12" s="183" customFormat="1">
      <c r="B138" s="30"/>
      <c r="C138" s="31"/>
      <c r="D138" s="31"/>
      <c r="E138" s="31"/>
      <c r="F138" s="31"/>
      <c r="G138" s="31"/>
      <c r="H138" s="31"/>
      <c r="I138" s="31"/>
      <c r="J138" s="31"/>
      <c r="K138" s="31"/>
      <c r="L138" s="32"/>
    </row>
    <row r="139" spans="2:12" s="183" customFormat="1">
      <c r="B139" s="30"/>
      <c r="C139" s="31"/>
      <c r="D139" s="31"/>
      <c r="E139" s="31"/>
      <c r="F139" s="31"/>
      <c r="G139" s="31"/>
      <c r="H139" s="31"/>
      <c r="I139" s="31"/>
      <c r="J139" s="31"/>
      <c r="K139" s="31"/>
      <c r="L139" s="32"/>
    </row>
    <row r="140" spans="2:12" s="183" customFormat="1">
      <c r="B140" s="30"/>
      <c r="C140" s="31"/>
      <c r="D140" s="31"/>
      <c r="E140" s="31"/>
      <c r="F140" s="31"/>
      <c r="G140" s="31"/>
      <c r="H140" s="31"/>
      <c r="I140" s="31"/>
      <c r="J140" s="31"/>
      <c r="K140" s="31"/>
      <c r="L140" s="32"/>
    </row>
    <row r="141" spans="2:12" s="183" customFormat="1">
      <c r="B141" s="30"/>
      <c r="C141" s="31"/>
      <c r="D141" s="31"/>
      <c r="E141" s="31"/>
      <c r="F141" s="31"/>
      <c r="G141" s="31"/>
      <c r="H141" s="31"/>
      <c r="I141" s="31"/>
      <c r="J141" s="31"/>
      <c r="K141" s="31"/>
      <c r="L141" s="32"/>
    </row>
    <row r="142" spans="2:12" s="183" customFormat="1">
      <c r="B142" s="30"/>
      <c r="C142" s="31"/>
      <c r="D142" s="31"/>
      <c r="E142" s="31"/>
      <c r="F142" s="31"/>
      <c r="G142" s="31"/>
      <c r="H142" s="31"/>
      <c r="I142" s="31"/>
      <c r="J142" s="31"/>
      <c r="K142" s="31"/>
      <c r="L142" s="32"/>
    </row>
    <row r="143" spans="2:12" s="183" customFormat="1">
      <c r="B143" s="30"/>
      <c r="C143" s="31"/>
      <c r="D143" s="31"/>
      <c r="E143" s="31"/>
      <c r="F143" s="31"/>
      <c r="G143" s="31"/>
      <c r="H143" s="31"/>
      <c r="I143" s="31"/>
      <c r="J143" s="31"/>
      <c r="K143" s="31"/>
      <c r="L143" s="32"/>
    </row>
    <row r="144" spans="2:12" s="183" customFormat="1">
      <c r="B144" s="30"/>
      <c r="C144" s="31"/>
      <c r="D144" s="31"/>
      <c r="E144" s="31"/>
      <c r="F144" s="31"/>
      <c r="G144" s="31"/>
      <c r="H144" s="31"/>
      <c r="I144" s="31"/>
      <c r="J144" s="31"/>
      <c r="K144" s="31"/>
      <c r="L144" s="32"/>
    </row>
    <row r="145" spans="2:12" s="183" customFormat="1">
      <c r="B145" s="30"/>
      <c r="C145" s="31"/>
      <c r="D145" s="31"/>
      <c r="E145" s="31"/>
      <c r="F145" s="31"/>
      <c r="G145" s="31"/>
      <c r="H145" s="31"/>
      <c r="I145" s="31"/>
      <c r="J145" s="31"/>
      <c r="K145" s="31"/>
      <c r="L145" s="32"/>
    </row>
    <row r="146" spans="2:12" s="183" customFormat="1">
      <c r="B146" s="30"/>
      <c r="C146" s="31"/>
      <c r="D146" s="31"/>
      <c r="E146" s="31"/>
      <c r="F146" s="31"/>
      <c r="G146" s="31"/>
      <c r="H146" s="31"/>
      <c r="I146" s="31"/>
      <c r="J146" s="31"/>
      <c r="K146" s="31"/>
      <c r="L146" s="32"/>
    </row>
    <row r="147" spans="2:12" s="183" customFormat="1">
      <c r="B147" s="30"/>
      <c r="C147" s="31"/>
      <c r="D147" s="31"/>
      <c r="E147" s="31"/>
      <c r="F147" s="31"/>
      <c r="G147" s="31"/>
      <c r="H147" s="31"/>
      <c r="I147" s="31"/>
      <c r="J147" s="31"/>
      <c r="K147" s="31"/>
      <c r="L147" s="32"/>
    </row>
    <row r="148" spans="2:12" s="183" customFormat="1">
      <c r="B148" s="30"/>
      <c r="C148" s="31"/>
      <c r="D148" s="31"/>
      <c r="E148" s="31"/>
      <c r="F148" s="31"/>
      <c r="G148" s="31"/>
      <c r="H148" s="31"/>
      <c r="I148" s="31"/>
      <c r="J148" s="31"/>
      <c r="K148" s="31"/>
      <c r="L148" s="32"/>
    </row>
    <row r="149" spans="2:12" s="183" customFormat="1">
      <c r="B149" s="30"/>
      <c r="C149" s="31"/>
      <c r="D149" s="31"/>
      <c r="E149" s="31"/>
      <c r="F149" s="31"/>
      <c r="G149" s="31"/>
      <c r="H149" s="31"/>
      <c r="I149" s="31"/>
      <c r="J149" s="31"/>
      <c r="K149" s="31"/>
      <c r="L149" s="32"/>
    </row>
    <row r="150" spans="2:12" s="183" customFormat="1">
      <c r="B150" s="30"/>
      <c r="C150" s="31"/>
      <c r="D150" s="31"/>
      <c r="E150" s="31"/>
      <c r="F150" s="31"/>
      <c r="G150" s="31"/>
      <c r="H150" s="31"/>
      <c r="I150" s="31"/>
      <c r="J150" s="31"/>
      <c r="K150" s="31"/>
      <c r="L150" s="32"/>
    </row>
    <row r="151" spans="2:12" s="183" customFormat="1">
      <c r="B151" s="30"/>
      <c r="C151" s="31"/>
      <c r="D151" s="31"/>
      <c r="E151" s="31"/>
      <c r="F151" s="31"/>
      <c r="G151" s="31"/>
      <c r="H151" s="31"/>
      <c r="I151" s="31"/>
      <c r="J151" s="31"/>
      <c r="K151" s="31"/>
      <c r="L151" s="32"/>
    </row>
    <row r="152" spans="2:12" s="183" customFormat="1">
      <c r="B152" s="30"/>
      <c r="C152" s="31"/>
      <c r="D152" s="31"/>
      <c r="E152" s="31"/>
      <c r="F152" s="31"/>
      <c r="G152" s="31"/>
      <c r="H152" s="31"/>
      <c r="I152" s="31"/>
      <c r="J152" s="31"/>
      <c r="K152" s="31"/>
      <c r="L152" s="32"/>
    </row>
    <row r="153" spans="2:12" s="183" customFormat="1">
      <c r="B153" s="30"/>
      <c r="C153" s="31"/>
      <c r="D153" s="31"/>
      <c r="E153" s="31"/>
      <c r="F153" s="31"/>
      <c r="G153" s="31"/>
      <c r="H153" s="31"/>
      <c r="I153" s="31"/>
      <c r="J153" s="31"/>
      <c r="K153" s="31"/>
      <c r="L153" s="32"/>
    </row>
    <row r="154" spans="2:12" s="183" customFormat="1">
      <c r="B154" s="30"/>
      <c r="C154" s="31"/>
      <c r="D154" s="31"/>
      <c r="E154" s="31"/>
      <c r="F154" s="31"/>
      <c r="G154" s="31"/>
      <c r="H154" s="31"/>
      <c r="I154" s="31"/>
      <c r="J154" s="31"/>
      <c r="K154" s="31"/>
      <c r="L154" s="32"/>
    </row>
    <row r="155" spans="2:12" s="183" customFormat="1">
      <c r="B155" s="30"/>
      <c r="C155" s="31"/>
      <c r="D155" s="31"/>
      <c r="E155" s="31"/>
      <c r="F155" s="31"/>
      <c r="G155" s="31"/>
      <c r="H155" s="31"/>
      <c r="I155" s="31"/>
      <c r="J155" s="31"/>
      <c r="K155" s="31"/>
      <c r="L155" s="32"/>
    </row>
    <row r="156" spans="2:12" s="183" customFormat="1">
      <c r="B156" s="30"/>
      <c r="C156" s="31"/>
      <c r="D156" s="31"/>
      <c r="E156" s="31"/>
      <c r="F156" s="31"/>
      <c r="G156" s="31"/>
      <c r="H156" s="31"/>
      <c r="I156" s="31"/>
      <c r="J156" s="31"/>
      <c r="K156" s="31"/>
      <c r="L156" s="32"/>
    </row>
    <row r="157" spans="2:12" s="183" customFormat="1">
      <c r="B157" s="30"/>
      <c r="C157" s="31"/>
      <c r="D157" s="31"/>
      <c r="E157" s="31"/>
      <c r="F157" s="31"/>
      <c r="G157" s="31"/>
      <c r="H157" s="31"/>
      <c r="I157" s="31"/>
      <c r="J157" s="31"/>
      <c r="K157" s="31"/>
      <c r="L157" s="32"/>
    </row>
    <row r="158" spans="2:12" s="183" customFormat="1">
      <c r="B158" s="30"/>
      <c r="C158" s="31"/>
      <c r="D158" s="31"/>
      <c r="E158" s="31"/>
      <c r="F158" s="31"/>
      <c r="G158" s="31"/>
      <c r="H158" s="31"/>
      <c r="I158" s="31"/>
      <c r="J158" s="31"/>
      <c r="K158" s="31"/>
      <c r="L158" s="32"/>
    </row>
    <row r="159" spans="2:12" s="183" customFormat="1">
      <c r="B159" s="30"/>
      <c r="C159" s="31"/>
      <c r="D159" s="31"/>
      <c r="E159" s="31"/>
      <c r="F159" s="31"/>
      <c r="G159" s="31"/>
      <c r="H159" s="31"/>
      <c r="I159" s="31"/>
      <c r="J159" s="31"/>
      <c r="K159" s="31"/>
      <c r="L159" s="32"/>
    </row>
    <row r="160" spans="2:12" s="183" customFormat="1">
      <c r="B160" s="30"/>
      <c r="C160" s="31"/>
      <c r="D160" s="31"/>
      <c r="E160" s="31"/>
      <c r="F160" s="31"/>
      <c r="G160" s="31"/>
      <c r="H160" s="31"/>
      <c r="I160" s="31"/>
      <c r="J160" s="31"/>
      <c r="K160" s="31"/>
      <c r="L160" s="32"/>
    </row>
    <row r="161" spans="2:12" s="183" customFormat="1">
      <c r="B161" s="30"/>
      <c r="C161" s="31"/>
      <c r="D161" s="31"/>
      <c r="E161" s="31"/>
      <c r="F161" s="31"/>
      <c r="G161" s="31"/>
      <c r="H161" s="31"/>
      <c r="I161" s="31"/>
      <c r="J161" s="31"/>
      <c r="K161" s="31"/>
      <c r="L161" s="32"/>
    </row>
    <row r="162" spans="2:12" s="183" customFormat="1">
      <c r="B162" s="30"/>
      <c r="C162" s="31"/>
      <c r="D162" s="31"/>
      <c r="E162" s="31"/>
      <c r="F162" s="31"/>
      <c r="G162" s="31"/>
      <c r="H162" s="31"/>
      <c r="I162" s="31"/>
      <c r="J162" s="31"/>
      <c r="K162" s="31"/>
      <c r="L162" s="32"/>
    </row>
    <row r="163" spans="2:12" s="183" customFormat="1">
      <c r="B163" s="30"/>
      <c r="C163" s="31"/>
      <c r="D163" s="31"/>
      <c r="E163" s="31"/>
      <c r="F163" s="31"/>
      <c r="G163" s="31"/>
      <c r="H163" s="31"/>
      <c r="I163" s="31"/>
      <c r="J163" s="31"/>
      <c r="K163" s="31"/>
      <c r="L163" s="32"/>
    </row>
    <row r="164" spans="2:12" s="183" customFormat="1">
      <c r="B164" s="30"/>
      <c r="C164" s="31"/>
      <c r="D164" s="31"/>
      <c r="E164" s="31"/>
      <c r="F164" s="31"/>
      <c r="G164" s="31"/>
      <c r="H164" s="31"/>
      <c r="I164" s="31"/>
      <c r="J164" s="31"/>
      <c r="K164" s="31"/>
      <c r="L164" s="32"/>
    </row>
    <row r="165" spans="2:12" s="183" customFormat="1">
      <c r="B165" s="30"/>
      <c r="C165" s="31"/>
      <c r="D165" s="31"/>
      <c r="E165" s="31"/>
      <c r="F165" s="31"/>
      <c r="G165" s="31"/>
      <c r="H165" s="31"/>
      <c r="I165" s="31"/>
      <c r="J165" s="31"/>
      <c r="K165" s="31"/>
      <c r="L165" s="32"/>
    </row>
    <row r="166" spans="2:12" s="183" customFormat="1">
      <c r="B166" s="30"/>
      <c r="C166" s="31"/>
      <c r="D166" s="31"/>
      <c r="E166" s="31"/>
      <c r="F166" s="31"/>
      <c r="G166" s="31"/>
      <c r="H166" s="31"/>
      <c r="I166" s="31"/>
      <c r="J166" s="31"/>
      <c r="K166" s="31"/>
      <c r="L166" s="32"/>
    </row>
    <row r="167" spans="2:12" s="183" customFormat="1">
      <c r="B167" s="30"/>
      <c r="C167" s="31"/>
      <c r="D167" s="31"/>
      <c r="E167" s="31"/>
      <c r="F167" s="31"/>
      <c r="G167" s="31"/>
      <c r="H167" s="31"/>
      <c r="I167" s="31"/>
      <c r="J167" s="31"/>
      <c r="K167" s="31"/>
      <c r="L167" s="32"/>
    </row>
    <row r="168" spans="2:12" s="183" customFormat="1">
      <c r="B168" s="30"/>
      <c r="C168" s="31"/>
      <c r="D168" s="31"/>
      <c r="E168" s="31"/>
      <c r="F168" s="31"/>
      <c r="G168" s="31"/>
      <c r="H168" s="31"/>
      <c r="I168" s="31"/>
      <c r="J168" s="31"/>
      <c r="K168" s="31"/>
      <c r="L168" s="32"/>
    </row>
    <row r="169" spans="2:12" s="183" customFormat="1">
      <c r="B169" s="30"/>
      <c r="C169" s="31"/>
      <c r="D169" s="31"/>
      <c r="E169" s="31"/>
      <c r="F169" s="31"/>
      <c r="G169" s="31"/>
      <c r="H169" s="31"/>
      <c r="I169" s="31"/>
      <c r="J169" s="31"/>
      <c r="K169" s="31"/>
      <c r="L169" s="32"/>
    </row>
    <row r="170" spans="2:12" s="183" customFormat="1">
      <c r="B170" s="30"/>
      <c r="C170" s="31"/>
      <c r="D170" s="31"/>
      <c r="E170" s="31"/>
      <c r="F170" s="31"/>
      <c r="G170" s="31"/>
      <c r="H170" s="31"/>
      <c r="I170" s="31"/>
      <c r="J170" s="31"/>
      <c r="K170" s="31"/>
      <c r="L170" s="32"/>
    </row>
    <row r="171" spans="2:12" s="183" customFormat="1">
      <c r="B171" s="30"/>
      <c r="C171" s="31"/>
      <c r="D171" s="31"/>
      <c r="E171" s="31"/>
      <c r="F171" s="31"/>
      <c r="G171" s="31"/>
      <c r="H171" s="31"/>
      <c r="I171" s="31"/>
      <c r="J171" s="31"/>
      <c r="K171" s="31"/>
      <c r="L171" s="32"/>
    </row>
    <row r="172" spans="2:12" s="183" customFormat="1">
      <c r="B172" s="30"/>
      <c r="C172" s="31"/>
      <c r="D172" s="31"/>
      <c r="E172" s="31"/>
      <c r="F172" s="31"/>
      <c r="G172" s="31"/>
      <c r="H172" s="31"/>
      <c r="I172" s="31"/>
      <c r="J172" s="31"/>
      <c r="K172" s="31"/>
      <c r="L172" s="32"/>
    </row>
    <row r="173" spans="2:12" s="183" customFormat="1">
      <c r="B173" s="30"/>
      <c r="C173" s="31"/>
      <c r="D173" s="31"/>
      <c r="E173" s="31"/>
      <c r="F173" s="31"/>
      <c r="G173" s="31"/>
      <c r="H173" s="31"/>
      <c r="I173" s="31"/>
      <c r="J173" s="31"/>
      <c r="K173" s="31"/>
      <c r="L173" s="32"/>
    </row>
    <row r="174" spans="2:12" s="183" customFormat="1">
      <c r="B174" s="30"/>
      <c r="C174" s="31"/>
      <c r="D174" s="31"/>
      <c r="E174" s="31"/>
      <c r="F174" s="31"/>
      <c r="G174" s="31"/>
      <c r="H174" s="31"/>
      <c r="I174" s="31"/>
      <c r="J174" s="31"/>
      <c r="K174" s="31"/>
      <c r="L174" s="32"/>
    </row>
    <row r="175" spans="2:12" s="183" customFormat="1">
      <c r="B175" s="30"/>
      <c r="C175" s="31"/>
      <c r="D175" s="31"/>
      <c r="E175" s="31"/>
      <c r="F175" s="31"/>
      <c r="G175" s="31"/>
      <c r="H175" s="31"/>
      <c r="I175" s="31"/>
      <c r="J175" s="31"/>
      <c r="K175" s="31"/>
      <c r="L175" s="32"/>
    </row>
    <row r="176" spans="2:12" s="183" customFormat="1">
      <c r="B176" s="30"/>
      <c r="C176" s="31"/>
      <c r="D176" s="31"/>
      <c r="E176" s="31"/>
      <c r="F176" s="31"/>
      <c r="G176" s="31"/>
      <c r="H176" s="31"/>
      <c r="I176" s="31"/>
      <c r="J176" s="31"/>
      <c r="K176" s="31"/>
      <c r="L176" s="32"/>
    </row>
    <row r="177" spans="2:12" s="183" customFormat="1">
      <c r="B177" s="30"/>
      <c r="C177" s="31"/>
      <c r="D177" s="31"/>
      <c r="E177" s="31"/>
      <c r="F177" s="31"/>
      <c r="G177" s="31"/>
      <c r="H177" s="31"/>
      <c r="I177" s="31"/>
      <c r="J177" s="31"/>
      <c r="K177" s="31"/>
      <c r="L177" s="32"/>
    </row>
    <row r="178" spans="2:12" s="183" customFormat="1">
      <c r="B178" s="30"/>
      <c r="C178" s="31"/>
      <c r="D178" s="31"/>
      <c r="E178" s="31"/>
      <c r="F178" s="31"/>
      <c r="G178" s="31"/>
      <c r="H178" s="31"/>
      <c r="I178" s="31"/>
      <c r="J178" s="31"/>
      <c r="K178" s="31"/>
      <c r="L178" s="32"/>
    </row>
    <row r="179" spans="2:12" s="183" customFormat="1">
      <c r="B179" s="30"/>
      <c r="C179" s="31"/>
      <c r="D179" s="31"/>
      <c r="E179" s="31"/>
      <c r="F179" s="31"/>
      <c r="G179" s="31"/>
      <c r="H179" s="31"/>
      <c r="I179" s="31"/>
      <c r="J179" s="31"/>
      <c r="K179" s="31"/>
      <c r="L179" s="32"/>
    </row>
    <row r="180" spans="2:12" s="183" customFormat="1">
      <c r="B180" s="30"/>
      <c r="C180" s="31"/>
      <c r="D180" s="31"/>
      <c r="E180" s="31"/>
      <c r="F180" s="31"/>
      <c r="G180" s="31"/>
      <c r="H180" s="31"/>
      <c r="I180" s="31"/>
      <c r="J180" s="31"/>
      <c r="K180" s="31"/>
      <c r="L180" s="32"/>
    </row>
    <row r="181" spans="2:12" s="183" customFormat="1">
      <c r="B181" s="30"/>
      <c r="C181" s="31"/>
      <c r="D181" s="31"/>
      <c r="E181" s="31"/>
      <c r="F181" s="31"/>
      <c r="G181" s="31"/>
      <c r="H181" s="31"/>
      <c r="I181" s="31"/>
      <c r="J181" s="31"/>
      <c r="K181" s="31"/>
      <c r="L181" s="32"/>
    </row>
    <row r="182" spans="2:12" s="183" customFormat="1">
      <c r="B182" s="30"/>
      <c r="C182" s="31"/>
      <c r="D182" s="31"/>
      <c r="E182" s="31"/>
      <c r="F182" s="31"/>
      <c r="G182" s="31"/>
      <c r="H182" s="31"/>
      <c r="I182" s="31"/>
      <c r="J182" s="31"/>
      <c r="K182" s="31"/>
      <c r="L182" s="32"/>
    </row>
    <row r="183" spans="2:12" s="183" customFormat="1">
      <c r="B183" s="30"/>
      <c r="C183" s="31"/>
      <c r="D183" s="31"/>
      <c r="E183" s="31"/>
      <c r="F183" s="31"/>
      <c r="G183" s="31"/>
      <c r="H183" s="31"/>
      <c r="I183" s="31"/>
      <c r="J183" s="31"/>
      <c r="K183" s="31"/>
      <c r="L183" s="32"/>
    </row>
    <row r="184" spans="2:12" s="183" customFormat="1">
      <c r="B184" s="30"/>
      <c r="C184" s="31"/>
      <c r="D184" s="31"/>
      <c r="E184" s="31"/>
      <c r="F184" s="31"/>
      <c r="G184" s="31"/>
      <c r="H184" s="31"/>
      <c r="I184" s="31"/>
      <c r="J184" s="31"/>
      <c r="K184" s="31"/>
      <c r="L184" s="32"/>
    </row>
    <row r="185" spans="2:12" s="183" customFormat="1">
      <c r="B185" s="30"/>
      <c r="C185" s="31"/>
      <c r="D185" s="31"/>
      <c r="E185" s="31"/>
      <c r="F185" s="31"/>
      <c r="G185" s="31"/>
      <c r="H185" s="31"/>
      <c r="I185" s="31"/>
      <c r="J185" s="31"/>
      <c r="K185" s="31"/>
      <c r="L185" s="32"/>
    </row>
    <row r="186" spans="2:12" s="183" customFormat="1">
      <c r="B186" s="30"/>
      <c r="C186" s="31"/>
      <c r="D186" s="31"/>
      <c r="E186" s="31"/>
      <c r="F186" s="31"/>
      <c r="G186" s="31"/>
      <c r="H186" s="31"/>
      <c r="I186" s="31"/>
      <c r="J186" s="31"/>
      <c r="K186" s="31"/>
      <c r="L186" s="32"/>
    </row>
    <row r="187" spans="2:12" s="183" customFormat="1">
      <c r="B187" s="30"/>
      <c r="C187" s="31"/>
      <c r="D187" s="31"/>
      <c r="E187" s="31"/>
      <c r="F187" s="31"/>
      <c r="G187" s="31"/>
      <c r="H187" s="31"/>
      <c r="I187" s="31"/>
      <c r="J187" s="31"/>
      <c r="K187" s="31"/>
      <c r="L187" s="32"/>
    </row>
    <row r="188" spans="2:12" s="183" customFormat="1">
      <c r="B188" s="30"/>
      <c r="C188" s="31"/>
      <c r="D188" s="31"/>
      <c r="E188" s="31"/>
      <c r="F188" s="31"/>
      <c r="G188" s="31"/>
      <c r="H188" s="31"/>
      <c r="I188" s="31"/>
      <c r="J188" s="31"/>
      <c r="K188" s="31"/>
      <c r="L188" s="32"/>
    </row>
    <row r="189" spans="2:12" s="183" customFormat="1">
      <c r="B189" s="38"/>
      <c r="C189" s="36"/>
      <c r="D189" s="36"/>
      <c r="E189" s="36"/>
      <c r="F189" s="36"/>
      <c r="G189" s="36"/>
      <c r="H189" s="36"/>
      <c r="I189" s="36"/>
      <c r="J189" s="36"/>
      <c r="K189" s="36"/>
      <c r="L189" s="39"/>
    </row>
    <row r="190" spans="2:12" s="183" customFormat="1">
      <c r="D190" s="184"/>
    </row>
  </sheetData>
  <sheetProtection algorithmName="SHA-512" hashValue="oZHEmEYNrsw5f04EYxeqi1pM6OgDrSCl4zGhLX0hCAbLz4O+uu17VBG/Qc3KfhSvRUQtsv/zEYjX3mk7Wqmcfg==" saltValue="ykfQdh+qQzL5oczoVKuwHA==" spinCount="100000" sheet="1" scenarios="1"/>
  <mergeCells count="2">
    <mergeCell ref="C2:E2"/>
    <mergeCell ref="F2:G2"/>
  </mergeCells>
  <phoneticPr fontId="2" type="noConversion"/>
  <conditionalFormatting sqref="H34">
    <cfRule type="cellIs" dxfId="272" priority="1" stopIfTrue="1" operator="greaterThanOrEqual">
      <formula>100.01</formula>
    </cfRule>
    <cfRule type="cellIs" dxfId="271" priority="2" stopIfTrue="1" operator="lessThan">
      <formula>100.01</formula>
    </cfRule>
  </conditionalFormatting>
  <conditionalFormatting sqref="H27:H28">
    <cfRule type="cellIs" dxfId="270" priority="3" stopIfTrue="1" operator="greaterThanOrEqual">
      <formula>100</formula>
    </cfRule>
    <cfRule type="cellIs" dxfId="269" priority="4" stopIfTrue="1" operator="lessThan">
      <formula>100</formula>
    </cfRule>
  </conditionalFormatting>
  <conditionalFormatting sqref="H29:H33 H35">
    <cfRule type="cellIs" dxfId="268" priority="5" stopIfTrue="1" operator="greaterThan">
      <formula>99.9</formula>
    </cfRule>
    <cfRule type="cellIs" dxfId="267" priority="6" stopIfTrue="1" operator="lessThan">
      <formula>99.9</formula>
    </cfRule>
  </conditionalFormatting>
  <dataValidations count="6">
    <dataValidation type="list" allowBlank="1" showInputMessage="1" showErrorMessage="1" promptTitle="Select Material" sqref="D5:D6 C5" xr:uid="{00000000-0002-0000-0F00-000000000000}">
      <formula1>Materials</formula1>
    </dataValidation>
    <dataValidation type="list" allowBlank="1" showInputMessage="1" showErrorMessage="1" sqref="F2" xr:uid="{00000000-0002-0000-0F00-000001000000}">
      <formula1>ConstructionType</formula1>
    </dataValidation>
    <dataValidation type="list" allowBlank="1" showInputMessage="1" showErrorMessage="1" sqref="E6" xr:uid="{00000000-0002-0000-0F00-000002000000}">
      <formula1>Tube_Type</formula1>
    </dataValidation>
    <dataValidation type="list" allowBlank="1" showInputMessage="1" showErrorMessage="1" sqref="F5" xr:uid="{00000000-0002-0000-0F00-000003000000}">
      <formula1>Material</formula1>
    </dataValidation>
    <dataValidation type="list" allowBlank="1" showInputMessage="1" showErrorMessage="1" promptTitle="Select Material" sqref="E5" xr:uid="{FE0C8A69-8BD7-4A93-965C-77A25DF4907E}">
      <formula1>Metallic_Mats</formula1>
    </dataValidation>
    <dataValidation allowBlank="1" showInputMessage="1" showErrorMessage="1" promptTitle="Select Material" sqref="G13 G14" xr:uid="{E4BC278D-BC92-4B1C-B834-1D48C02886C9}"/>
  </dataValidations>
  <hyperlinks>
    <hyperlink ref="J35" location="'Cover Sheet'!A1" display="BACK to COVER SHEET" xr:uid="{00000000-0004-0000-0F00-000000000000}"/>
    <hyperlink ref="J35:L35" location="'Cover Sheet'!A1" display="BACK to COVER SHEET" xr:uid="{00000000-0004-0000-0F00-000001000000}"/>
  </hyperlinks>
  <pageMargins left="0.75" right="0.75" top="1" bottom="1" header="0.5" footer="0.5"/>
  <pageSetup paperSize="9" orientation="portrait" horizontalDpi="4294967294" verticalDpi="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tabColor rgb="FFCCFF99"/>
  </sheetPr>
  <dimension ref="A1:T191"/>
  <sheetViews>
    <sheetView showGridLines="0" zoomScaleNormal="100" workbookViewId="0">
      <selection activeCell="B1" sqref="B1"/>
    </sheetView>
  </sheetViews>
  <sheetFormatPr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 min="17" max="16384" width="11.42578125" style="53"/>
  </cols>
  <sheetData>
    <row r="1" spans="2:15" ht="15.75">
      <c r="B1" s="2" t="s">
        <v>231</v>
      </c>
    </row>
    <row r="2" spans="2:15">
      <c r="C2" s="1141" t="s">
        <v>37</v>
      </c>
      <c r="D2" s="1142"/>
      <c r="E2" s="1143"/>
      <c r="F2" s="1117" t="s">
        <v>38</v>
      </c>
      <c r="G2" s="1118"/>
      <c r="L2" s="264" t="s">
        <v>485</v>
      </c>
      <c r="M2" s="264"/>
    </row>
    <row r="4" spans="2:15" ht="25.5" customHeight="1">
      <c r="B4" s="562" t="s">
        <v>28</v>
      </c>
      <c r="C4" s="562" t="s">
        <v>11</v>
      </c>
      <c r="D4" s="5"/>
      <c r="E4" s="563" t="s">
        <v>43</v>
      </c>
      <c r="F4" s="563" t="s">
        <v>44</v>
      </c>
      <c r="G4" s="563" t="s">
        <v>45</v>
      </c>
      <c r="H4" s="563" t="s">
        <v>42</v>
      </c>
      <c r="I4" s="564" t="s">
        <v>31</v>
      </c>
      <c r="J4" s="563" t="s">
        <v>32</v>
      </c>
      <c r="L4" s="5"/>
      <c r="M4" s="548" t="s">
        <v>286</v>
      </c>
      <c r="N4" s="548" t="s">
        <v>285</v>
      </c>
    </row>
    <row r="5" spans="2:15">
      <c r="B5" s="565" t="s">
        <v>40</v>
      </c>
      <c r="C5" s="566" t="s">
        <v>17</v>
      </c>
      <c r="E5" s="22" t="s">
        <v>17</v>
      </c>
      <c r="F5" s="22" t="s">
        <v>17</v>
      </c>
      <c r="G5" s="22" t="s">
        <v>17</v>
      </c>
      <c r="H5" s="567"/>
      <c r="I5" s="49" t="s">
        <v>284</v>
      </c>
      <c r="J5" s="567"/>
      <c r="L5" s="557" t="s">
        <v>245</v>
      </c>
      <c r="M5">
        <f>I22/1000</f>
        <v>0.32</v>
      </c>
      <c r="N5" s="558">
        <f>M5</f>
        <v>0.32</v>
      </c>
    </row>
    <row r="6" spans="2:15">
      <c r="B6" s="565" t="s">
        <v>56</v>
      </c>
      <c r="C6" s="566" t="s">
        <v>54</v>
      </c>
      <c r="E6" s="22" t="s">
        <v>54</v>
      </c>
      <c r="F6" s="22" t="s">
        <v>54</v>
      </c>
      <c r="G6" s="22" t="s">
        <v>54</v>
      </c>
      <c r="H6" s="460"/>
      <c r="I6" s="568" t="s">
        <v>33</v>
      </c>
      <c r="J6" s="569"/>
      <c r="L6" s="557" t="s">
        <v>246</v>
      </c>
      <c r="M6">
        <f>I21/1000</f>
        <v>1E-3</v>
      </c>
      <c r="N6" s="558">
        <f>I20/1000</f>
        <v>1E-3</v>
      </c>
    </row>
    <row r="7" spans="2:15">
      <c r="B7" s="456" t="s">
        <v>29</v>
      </c>
      <c r="C7" s="43" t="str">
        <f>HLOOKUP(C5,MaterialData!$C$3:$O$4,2,FALSE)</f>
        <v>Steel</v>
      </c>
      <c r="D7" s="102"/>
      <c r="E7" s="43" t="str">
        <f>HLOOKUP(E5,MaterialData!$C$3:$R$4,2,FALSE)</f>
        <v>Steel</v>
      </c>
      <c r="F7" s="43" t="str">
        <f>HLOOKUP(F5,MaterialData!$C$3:$R$4,2,FALSE)</f>
        <v>Steel</v>
      </c>
      <c r="G7" s="43" t="str">
        <f>HLOOKUP(G5,MaterialData!$C$3:$R$4,2,FALSE)</f>
        <v>Steel</v>
      </c>
      <c r="H7" s="569"/>
      <c r="I7" s="262" t="str">
        <f>HLOOKUP(I5,MaterialData!$C$3:$R$4,2,FALSE)</f>
        <v>T3.5_Laminate</v>
      </c>
      <c r="J7" s="460"/>
    </row>
    <row r="8" spans="2:15" ht="15.75">
      <c r="B8" s="4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200000000000</v>
      </c>
      <c r="G8" s="43">
        <f>INDEX(Innertable,MATCH($B8,MaterialData!$B$6:$B$11,0),MATCH(G$7,MaterialData!$C$4:$R$4,0))</f>
        <v>200000000000</v>
      </c>
      <c r="H8" s="569"/>
      <c r="I8" s="262">
        <f>INDEX(Innertable,MATCH($B8,MaterialData!$B$6:$B$11,0),MATCH(I$7,MaterialData!$C$4:$R$4,0))</f>
        <v>0</v>
      </c>
      <c r="J8" s="569"/>
      <c r="L8" s="557" t="s">
        <v>248</v>
      </c>
      <c r="M8" s="559">
        <f>M5*M6</f>
        <v>3.2000000000000003E-4</v>
      </c>
      <c r="N8" s="557" t="s">
        <v>267</v>
      </c>
      <c r="O8" s="559">
        <f>(M5*M6^3)/12</f>
        <v>2.6666666666666668E-11</v>
      </c>
    </row>
    <row r="9" spans="2:15" ht="15.75">
      <c r="B9" s="4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305000000</v>
      </c>
      <c r="G9" s="43">
        <f>INDEX(Innertable,MATCH($B9,MaterialData!$B$6:$B$11,0),MATCH(G$7,MaterialData!$C$4:$R$4,0))</f>
        <v>305000000</v>
      </c>
      <c r="H9" s="569"/>
      <c r="I9" s="262">
        <f>INDEX(Innertable,MATCH($B9,MaterialData!$B$6:$B$11,0),MATCH(I$7,MaterialData!$C$4:$R$4,0))</f>
        <v>0</v>
      </c>
      <c r="J9" s="569"/>
      <c r="L9" s="557" t="s">
        <v>249</v>
      </c>
      <c r="M9" s="559">
        <f>N5*N6</f>
        <v>3.2000000000000003E-4</v>
      </c>
      <c r="N9" s="557" t="s">
        <v>268</v>
      </c>
      <c r="O9" s="559">
        <f>(N5*N6^3)/12</f>
        <v>2.6666666666666668E-11</v>
      </c>
    </row>
    <row r="10" spans="2:15" ht="15.75">
      <c r="B10" s="4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365000000</v>
      </c>
      <c r="G10" s="43">
        <f>INDEX(Innertable,MATCH($B10,MaterialData!$B$6:$B$11,0),MATCH(G$7,MaterialData!$C$4:$R$4,0))</f>
        <v>365000000</v>
      </c>
      <c r="H10" s="569"/>
      <c r="I10" s="262">
        <f>INDEX(Innertable,MATCH($B10,MaterialData!$B$6:$B$11,0),MATCH(I$7,MaterialData!$C$4:$R$4,0))</f>
        <v>0</v>
      </c>
      <c r="J10" s="569"/>
      <c r="L10" s="557" t="s">
        <v>390</v>
      </c>
      <c r="M10">
        <f>M6/2</f>
        <v>5.0000000000000001E-4</v>
      </c>
      <c r="N10" s="557" t="s">
        <v>252</v>
      </c>
      <c r="O10" s="559">
        <f>O8+(M8*($M$12-M10)^2)</f>
        <v>2.8906666666666669E-8</v>
      </c>
    </row>
    <row r="11" spans="2:15" ht="15.75">
      <c r="B11" s="456" t="s">
        <v>19</v>
      </c>
      <c r="C11" s="43">
        <f>INDEX(Innertable,MATCH($B11,MaterialData!$B$6:$B$11,0),MATCH(C$7,MaterialData!$C$4:$O$4,0))</f>
        <v>180000000</v>
      </c>
      <c r="D11" s="102"/>
      <c r="E11" s="43">
        <f>INDEX(Innertable,MATCH($B11,MaterialData!$B$6:$B$11,0),MATCH(E$7,MaterialData!$C$4:$R$4,0))</f>
        <v>180000000</v>
      </c>
      <c r="F11" s="43">
        <f>INDEX(Innertable,MATCH($B11,MaterialData!$B$6:$B$11,0),MATCH(F$7,MaterialData!$C$4:$R$4,0))</f>
        <v>180000000</v>
      </c>
      <c r="G11" s="43">
        <f>INDEX(Innertable,MATCH($B11,MaterialData!$B$6:$B$11,0),MATCH(G$7,MaterialData!$C$4:$R$4,0))</f>
        <v>180000000</v>
      </c>
      <c r="H11" s="569"/>
      <c r="I11" s="262" t="str">
        <f>INDEX(Innertable,MATCH($B11,MaterialData!$B$6:$B$11,0),MATCH(I$7,MaterialData!$C$4:$R$4,0))</f>
        <v>N/A</v>
      </c>
      <c r="J11" s="569"/>
      <c r="L11" s="557" t="s">
        <v>391</v>
      </c>
      <c r="M11">
        <f>(I18-0.5*I20)*0.001</f>
        <v>1.95E-2</v>
      </c>
      <c r="N11" s="557" t="s">
        <v>253</v>
      </c>
      <c r="O11" s="559">
        <f>O9+(M9*($M$12-M11)^2)</f>
        <v>2.8906666666666669E-8</v>
      </c>
    </row>
    <row r="12" spans="2:15" ht="15.75">
      <c r="B12" s="456" t="s">
        <v>18</v>
      </c>
      <c r="C12" s="43">
        <f>INDEX(Innertable,MATCH($B12,MaterialData!$B$6:$B$11,0),MATCH(C$7,MaterialData!$C$4:$O$4,0))</f>
        <v>300000000</v>
      </c>
      <c r="D12" s="102"/>
      <c r="E12" s="43">
        <f>INDEX(Innertable,MATCH($B12,MaterialData!$B$6:$B$11,0),MATCH(E$7,MaterialData!$C$4:$R$4,0))</f>
        <v>300000000</v>
      </c>
      <c r="F12" s="43">
        <f>INDEX(Innertable,MATCH($B12,MaterialData!$B$6:$B$11,0),MATCH(F$7,MaterialData!$C$4:$R$4,0))</f>
        <v>300000000</v>
      </c>
      <c r="G12" s="43">
        <f>INDEX(Innertable,MATCH($B12,MaterialData!$B$6:$B$11,0),MATCH(G$7,MaterialData!$C$4:$R$4,0))</f>
        <v>300000000</v>
      </c>
      <c r="H12" s="569"/>
      <c r="I12" s="262" t="str">
        <f>INDEX(Innertable,MATCH($B12,MaterialData!$B$6:$B$11,0),MATCH(I$7,MaterialData!$C$4:$R$4,0))</f>
        <v>N/A</v>
      </c>
      <c r="J12" s="569"/>
      <c r="L12" s="557" t="s">
        <v>247</v>
      </c>
      <c r="M12" s="560">
        <f>(M8*M10+M9*M11)/(M8+M9)</f>
        <v>0.01</v>
      </c>
      <c r="N12" s="557" t="s">
        <v>258</v>
      </c>
      <c r="O12" s="561">
        <f>SUM(O10:O11)</f>
        <v>5.7813333333333339E-8</v>
      </c>
    </row>
    <row r="13" spans="2:15">
      <c r="E13" s="8"/>
      <c r="G13" s="20"/>
      <c r="H13" s="460"/>
      <c r="J13" s="460"/>
      <c r="O13" s="559"/>
    </row>
    <row r="14" spans="2:15">
      <c r="B14" s="456" t="s">
        <v>41</v>
      </c>
      <c r="C14" s="566">
        <v>3</v>
      </c>
      <c r="E14" s="22">
        <v>3</v>
      </c>
      <c r="F14" s="22">
        <v>0</v>
      </c>
      <c r="G14" s="22">
        <v>0</v>
      </c>
      <c r="H14" s="460"/>
      <c r="J14" s="460"/>
      <c r="O14" s="559"/>
    </row>
    <row r="15" spans="2:15">
      <c r="B15" s="456" t="s">
        <v>171</v>
      </c>
      <c r="C15" s="566">
        <v>25.4</v>
      </c>
      <c r="E15" s="22">
        <v>25.4</v>
      </c>
      <c r="F15" s="22">
        <v>25.4</v>
      </c>
      <c r="G15" s="22">
        <v>25.4</v>
      </c>
      <c r="H15" s="460"/>
      <c r="J15" s="460"/>
      <c r="O15" s="559"/>
    </row>
    <row r="16" spans="2:15">
      <c r="B16" s="456" t="s">
        <v>172</v>
      </c>
      <c r="C16" s="566">
        <v>1.6</v>
      </c>
      <c r="E16" s="22">
        <v>1.6</v>
      </c>
      <c r="F16" s="22">
        <v>1.6</v>
      </c>
      <c r="G16" s="22">
        <v>1.6</v>
      </c>
      <c r="H16" s="460"/>
      <c r="J16" s="460"/>
      <c r="L16" s="302"/>
      <c r="O16" s="559"/>
    </row>
    <row r="17" spans="2:20">
      <c r="E17" s="50"/>
      <c r="F17" s="571" t="s">
        <v>162</v>
      </c>
      <c r="G17" s="572" t="str">
        <f>IF(AND(K27&gt;=100,F2="tubing only",NOT(OR(E18="NO",F18="NO",G18="NO"))),"YES","NO")</f>
        <v>YES</v>
      </c>
      <c r="H17" s="460"/>
      <c r="J17" s="460"/>
      <c r="O17" s="559"/>
    </row>
    <row r="18" spans="2:20" ht="12.75" customHeight="1">
      <c r="B18" s="456" t="s">
        <v>34</v>
      </c>
      <c r="E18" s="573" t="str">
        <f>IF(E14=0,"N/A",IF(AND(E5=$C$5,E15&gt;=25.4,E16&gt;=1.6),"YES","NO"))</f>
        <v>YES</v>
      </c>
      <c r="F18" s="574" t="str">
        <f>IF(F14=0,"N/A",IF(AND(F5=$C$5,F15&gt;=25.4,F16&gt;=1.6),"YES","NO"))</f>
        <v>N/A</v>
      </c>
      <c r="G18" s="575" t="str">
        <f>IF(G14=0,"N/A",IF(AND(G5=$C$5,G15&gt;=25.4,G16&gt;=1.6),"YES","NO"))</f>
        <v>N/A</v>
      </c>
      <c r="H18" s="460"/>
      <c r="I18" s="576">
        <f>I19+I20+I21</f>
        <v>20</v>
      </c>
      <c r="J18" s="460"/>
      <c r="O18" s="559"/>
    </row>
    <row r="19" spans="2:20" ht="12.75" customHeight="1">
      <c r="B19" s="456" t="s">
        <v>35</v>
      </c>
      <c r="E19" s="1144"/>
      <c r="F19" s="1145"/>
      <c r="G19" s="1146"/>
      <c r="H19" s="460"/>
      <c r="I19" s="49">
        <v>18</v>
      </c>
      <c r="J19" s="460"/>
      <c r="O19" s="559"/>
    </row>
    <row r="20" spans="2:20" ht="12.75" customHeight="1">
      <c r="B20" s="456" t="s">
        <v>283</v>
      </c>
      <c r="E20" s="1144"/>
      <c r="F20" s="1145"/>
      <c r="G20" s="1146"/>
      <c r="H20" s="460"/>
      <c r="I20" s="49">
        <v>1</v>
      </c>
      <c r="J20" s="460"/>
      <c r="O20" s="559"/>
    </row>
    <row r="21" spans="2:20" ht="12.75" customHeight="1">
      <c r="B21" s="565" t="s">
        <v>282</v>
      </c>
      <c r="E21" s="1144"/>
      <c r="F21" s="1145"/>
      <c r="G21" s="1146"/>
      <c r="H21" s="460"/>
      <c r="I21" s="49">
        <v>1</v>
      </c>
      <c r="J21" s="460"/>
      <c r="O21" s="559"/>
    </row>
    <row r="22" spans="2:20" ht="12.75" customHeight="1">
      <c r="B22" s="456" t="s">
        <v>36</v>
      </c>
      <c r="E22" s="1144"/>
      <c r="F22" s="1145"/>
      <c r="G22" s="1146"/>
      <c r="H22" s="460"/>
      <c r="I22" s="49">
        <v>320</v>
      </c>
      <c r="J22" s="460"/>
      <c r="K22" s="6"/>
      <c r="O22" s="559"/>
    </row>
    <row r="23" spans="2:20">
      <c r="E23" s="577"/>
      <c r="F23" s="555"/>
      <c r="G23" s="556"/>
      <c r="H23" s="460"/>
      <c r="J23" s="460"/>
      <c r="O23" s="559"/>
    </row>
    <row r="24" spans="2:20">
      <c r="B24" s="456" t="s">
        <v>14</v>
      </c>
      <c r="C24" s="566">
        <f>C15/1000</f>
        <v>2.5399999999999999E-2</v>
      </c>
      <c r="E24" s="566">
        <f>IF($F$2="composite only","No tubes",IF(E14=0,"No tubes",E15/1000))</f>
        <v>2.5399999999999999E-2</v>
      </c>
      <c r="F24" s="566" t="str">
        <f>IF($F$2="composite only","No tubes",IF(F14=0,"No tubes",F15/1000))</f>
        <v>No tubes</v>
      </c>
      <c r="G24" s="566" t="str">
        <f>IF($F$2="composite only","No tubes",IF(G14=0,"No tubes",G15/1000))</f>
        <v>No tubes</v>
      </c>
      <c r="H24" s="460"/>
      <c r="J24" s="460"/>
      <c r="O24" s="559"/>
    </row>
    <row r="25" spans="2:20">
      <c r="B25" s="456" t="s">
        <v>164</v>
      </c>
      <c r="C25" s="566">
        <f>C16/1000</f>
        <v>1.6000000000000001E-3</v>
      </c>
      <c r="E25" s="566">
        <f>IF(E24="no tubes","",IF(E14=0,"",E16/1000))</f>
        <v>1.6000000000000001E-3</v>
      </c>
      <c r="F25" s="566" t="str">
        <f>IF(F24="no tubes","",IF(F14=0,"",F16/1000))</f>
        <v/>
      </c>
      <c r="G25" s="566" t="str">
        <f>IF(G24="no tubes","",IF(G14=0,"",G16/1000))</f>
        <v/>
      </c>
      <c r="H25" s="461"/>
      <c r="J25" s="461"/>
      <c r="O25" s="559"/>
      <c r="T25" s="58"/>
    </row>
    <row r="26" spans="2:20">
      <c r="B26" s="456" t="s">
        <v>13</v>
      </c>
      <c r="C26" s="570">
        <f>IF(C6="Round",((C24)^4-((C24-2*C25))^4)*3.142/64,((C24)^4-((C24-2*C25))^4)/12)</f>
        <v>8.5099184800000022E-9</v>
      </c>
      <c r="E26" s="570">
        <f>IF(E24="no tubes","",IF(E14=0,"",IF(E6="Round",(((E24)^4-((E24-2*E25))^4)*3.142/64),IF(E6="Square",(((E24)^4-((E24-2*E25))^4)/12),""))))</f>
        <v>8.5099184800000022E-9</v>
      </c>
      <c r="F26" s="570" t="str">
        <f>IF(F24="no tubes","",IF(F14=0,"",IF(F6="Round",(((F24)^4-((F24-2*F25))^4)*3.142/64),IF(F6="Square",(((F24)^4-((F24-2*F25))^4)/12),""))))</f>
        <v/>
      </c>
      <c r="G26" s="570" t="str">
        <f>IF(G24="no tubes","",IF(G14=0,"",IF(G6="Round",(((G24)^4-((G24-2*G25))^4)*3.142/64),IF(G6="Square",(((G24)^4-((G24-2*G25))^4)/12),""))))</f>
        <v/>
      </c>
      <c r="H26" s="570">
        <f>IF(SUM(E26:G26)&gt;0,SUM(E26:G26),"")</f>
        <v>8.5099184800000022E-9</v>
      </c>
      <c r="I26" s="578" t="str">
        <f>IF($F$2="Tubing only","Tubing Only",O12)</f>
        <v>Tubing Only</v>
      </c>
      <c r="J26" s="570">
        <f t="shared" ref="J26:J33" si="0">IF($F$2="Tubing only",H26,IF($F$2="Composite only",I26,IF($F$2="Tubes + Composite",H26+I26,"No Type Selected")))</f>
        <v>8.5099184800000022E-9</v>
      </c>
      <c r="O26" s="559"/>
      <c r="S26" s="57"/>
      <c r="T26" s="58"/>
    </row>
    <row r="27" spans="2:20">
      <c r="B27" s="456" t="s">
        <v>10</v>
      </c>
      <c r="C27" s="570">
        <f>C8*C26*C14</f>
        <v>5105.9510880000016</v>
      </c>
      <c r="D27" s="559"/>
      <c r="E27" s="570">
        <f>IF(E24="no tubes","",IF(E14=0,"",E8*E26*E14))</f>
        <v>5105.9510880000016</v>
      </c>
      <c r="F27" s="570" t="str">
        <f>IF(F24="no tubes","",IF(F14=0,"",F8*F26*F14))</f>
        <v/>
      </c>
      <c r="G27" s="570" t="str">
        <f>IF(G24="no tubes","",IF(G14=0,"",G8*G26*G14))</f>
        <v/>
      </c>
      <c r="H27" s="570">
        <f t="shared" ref="H27:H35" si="1">IF(SUM(E27:G27)&gt;0,SUM(E27:G27),"")</f>
        <v>5105.9510880000016</v>
      </c>
      <c r="I27" s="578" t="str">
        <f>IF(I26="Tubing Only","",I26*I8)</f>
        <v/>
      </c>
      <c r="J27" s="570">
        <f t="shared" si="0"/>
        <v>5105.9510880000016</v>
      </c>
      <c r="K27" s="579">
        <f>IF(AND(NOT($F$2="tubes + composite"),OR(AND($G$14&gt;0,G27&lt;(C27/3)),AND($F$14&gt;0,F27&lt;(C27/3)),AND($E$14&gt;0,E27&lt;(C27/3)))),0,100*J27/C27)</f>
        <v>100</v>
      </c>
      <c r="L27" t="str">
        <f>IF((99.9&gt;K27)*AND(K27&gt;33.3),"For Composites Only, Additional Proof Required","")</f>
        <v/>
      </c>
    </row>
    <row r="28" spans="2:20">
      <c r="B28" s="456" t="s">
        <v>165</v>
      </c>
      <c r="C28" s="580">
        <f>IF(C24="no tubes","",IF(C14=0,"",IF(C6="Round",C14*((C15^2-(C15-2*C16)^2)*PI()/4),IF(C6="Square",C14*(C15^2-(C15-2*C16)^2),""))))</f>
        <v>358.89554474609793</v>
      </c>
      <c r="D28" s="581"/>
      <c r="E28" s="580">
        <f>IF(E24="no tubes","",IF(E14=0,"",IF(E6="Round",E14*((E15^2-(E15-2*E16)^2)*PI()/4),IF(E6="Square",E14*(E15^2-(E15-2*E16)^2),""))))</f>
        <v>358.89554474609793</v>
      </c>
      <c r="F28" s="580" t="str">
        <f>IF(F24="no tubes","",IF(F14=0,"",IF(F6="Round",F14*((F15^2-(F15-2*F16)^2)*PI()/4),IF(F6="Square",F14*(F15^2-(F15-2*F16)^2),""))))</f>
        <v/>
      </c>
      <c r="G28" s="580" t="str">
        <f>IF(G24="no tubes","",IF(G14=0,"",IF(G6="Round",G14*((G15^2-(G15-2*G16)^2)*PI()/4),IF(G6="Square",G14*(G15^2-(G15-2*G16)^2),""))))</f>
        <v/>
      </c>
      <c r="H28" s="580">
        <f t="shared" si="1"/>
        <v>358.89554474609793</v>
      </c>
      <c r="I28" s="580" t="str">
        <f>IF(I26="Tubing Only","",(I18-I19)*I22)</f>
        <v/>
      </c>
      <c r="J28" s="580">
        <f t="shared" si="0"/>
        <v>358.89554474609793</v>
      </c>
      <c r="K28" s="579">
        <f>IF(AND($F$2="tubing only",AND(E5="steel",F5="steel",G5="steel")),100*J28/C28,"NA")</f>
        <v>100</v>
      </c>
      <c r="L28" t="str">
        <f>IF(AND(95&lt;K28,K28&lt;100),"For tubes only, provided your actual tube measures &gt;= your nominal OD and wall this is OK","")</f>
        <v/>
      </c>
      <c r="S28" s="57"/>
    </row>
    <row r="29" spans="2:20">
      <c r="B29" s="456" t="s">
        <v>166</v>
      </c>
      <c r="C29" s="570">
        <f>C$28*C9/1000000</f>
        <v>109463.14114755986</v>
      </c>
      <c r="D29" s="559"/>
      <c r="E29" s="570">
        <f>IF(E24="no tubes","",IF(E14=0,"",E$28*E9/1000000))</f>
        <v>109463.14114755986</v>
      </c>
      <c r="F29" s="570" t="str">
        <f>IF(F24="no tubes","",IF(F14=0,"",F$28*F9/1000000))</f>
        <v/>
      </c>
      <c r="G29" s="570" t="str">
        <f>IF(G24="no tubes","",IF(G14=0,"",G$28*G9/1000000))</f>
        <v/>
      </c>
      <c r="H29" s="570">
        <f t="shared" si="1"/>
        <v>109463.14114755986</v>
      </c>
      <c r="I29" s="570" t="str">
        <f>IF(I26="Tubing Only","",I28*I9/1000000)</f>
        <v/>
      </c>
      <c r="J29" s="570">
        <f t="shared" si="0"/>
        <v>109463.14114755986</v>
      </c>
      <c r="K29" s="579">
        <f>IF(AND($F$2="tubing only",OR($E29&lt;0.95*($E$14/$C$14)*$C29,$F29&lt;0.95*($F$14/$C$14)*$C29,$G29&lt;0.95*($G$14/$C$14)*$C29)),0,100*J29/C29)</f>
        <v>100</v>
      </c>
      <c r="L29" t="str">
        <f>IF(AND(95&lt;K29,K29&lt;100),"For tubes only, provided your actual tube measures &gt;= your nominal OD and wall this is OK","")</f>
        <v/>
      </c>
    </row>
    <row r="30" spans="2:20">
      <c r="B30" s="456" t="s">
        <v>15</v>
      </c>
      <c r="C30" s="570">
        <f>C$28*C10/1000000</f>
        <v>130996.87383232574</v>
      </c>
      <c r="D30" s="559"/>
      <c r="E30" s="570">
        <f>IF(E24="no tubes","",IF(E14=0,"",E$28*E10/1000000))</f>
        <v>130996.87383232574</v>
      </c>
      <c r="F30" s="570" t="str">
        <f>IF(F24="no tubes","",IF(F14=0,"",F$28*F10/1000000))</f>
        <v/>
      </c>
      <c r="G30" s="570" t="str">
        <f>IF(G24="no tubes","",IF(G14=0,"",G$28*G10/1000000))</f>
        <v/>
      </c>
      <c r="H30" s="570">
        <f t="shared" si="1"/>
        <v>130996.87383232574</v>
      </c>
      <c r="I30" s="570" t="str">
        <f>IF(I26="Tubing Only","",I28*I10/1000000)</f>
        <v/>
      </c>
      <c r="J30" s="570">
        <f t="shared" si="0"/>
        <v>130996.87383232574</v>
      </c>
      <c r="K30" s="579">
        <f>IF(AND($F$2="tubing only",OR($E30&lt;0.95*($E$14/$C$14)*$C30,$F30&lt;0.95*($F$14/$C$14)*$C30,$G30&lt;0.95*($G$14/$C$14)*$C30)),0,100*J30/C30)</f>
        <v>100</v>
      </c>
      <c r="L30" t="str">
        <f>IF(AND(95&lt;K30,K30&lt;100),"For tubes only, provided your actual tube measures &gt;= your nominal OD and wall this is OK","")</f>
        <v/>
      </c>
      <c r="S30" s="57"/>
    </row>
    <row r="31" spans="2:20">
      <c r="B31" s="456" t="s">
        <v>167</v>
      </c>
      <c r="C31" s="570">
        <f>C$28*C11/1000000</f>
        <v>64601.198054297631</v>
      </c>
      <c r="D31" s="559"/>
      <c r="E31" s="570">
        <f>IF(E24="no tubes","",IF(E14=0,"",E$28*E11/1000000))</f>
        <v>64601.198054297631</v>
      </c>
      <c r="F31" s="570" t="str">
        <f>IF(F24="no tubes","",IF(F14=0,"",F$28*F11/1000000))</f>
        <v/>
      </c>
      <c r="G31" s="570" t="str">
        <f>IF(G24="no tubes","",IF(G14=0,"",G$28*G11/1000000))</f>
        <v/>
      </c>
      <c r="H31" s="570">
        <f t="shared" si="1"/>
        <v>64601.198054297631</v>
      </c>
      <c r="I31" s="570" t="str">
        <f>IF(I26="Tubing Only","",I28*I9/1000000)</f>
        <v/>
      </c>
      <c r="J31" s="570">
        <f t="shared" si="0"/>
        <v>64601.198054297631</v>
      </c>
      <c r="K31" s="579">
        <f>IF(AND($F$2="tubing only",OR($E31&lt;0.95*($E$14/$C$14)*$C31,$F31&lt;0.95*($F$14/$C$14)*$C31,$G31&lt;0.95*($G$14/$C$14)*$C31)),0,100*J31/C31)</f>
        <v>100</v>
      </c>
      <c r="L31" t="str">
        <f>IF(AND(95&lt;K31,K31&lt;100),"For tubes only, provided your actual tube measures &gt;= your nominal OD and wall this is OK","")</f>
        <v/>
      </c>
      <c r="S31" s="57"/>
    </row>
    <row r="32" spans="2:20">
      <c r="B32" s="456" t="s">
        <v>16</v>
      </c>
      <c r="C32" s="570">
        <f>IF(C14=0,"",C$28*C12/1000000)</f>
        <v>107668.66342382938</v>
      </c>
      <c r="D32" s="559"/>
      <c r="E32" s="570">
        <f>IF(E24="no tubes","",IF(E14=0,"",E$28*E12/1000000))</f>
        <v>107668.66342382938</v>
      </c>
      <c r="F32" s="570" t="str">
        <f>IF(F24="no tubes","",IF(F14=0,"",F$28*F12/1000000))</f>
        <v/>
      </c>
      <c r="G32" s="570" t="str">
        <f>IF(G24="no tubes","",IF(G14=0,"",G$28*G12/1000000))</f>
        <v/>
      </c>
      <c r="H32" s="570">
        <f t="shared" si="1"/>
        <v>107668.66342382938</v>
      </c>
      <c r="I32" s="570" t="str">
        <f>IF(I26="tubing only","",I28*I10/1000000)</f>
        <v/>
      </c>
      <c r="J32" s="570">
        <f t="shared" si="0"/>
        <v>107668.66342382938</v>
      </c>
      <c r="K32" s="579">
        <f>IF(AND($F$2="tubing only",OR($E32&lt;0.95*($E$14/$C$14)*$C32,$F32&lt;0.95*($F$14/$C$14)*$C32,$G32&lt;0.95*($G$14/$C$14)*$C32)),0,100*J32/C32)</f>
        <v>100</v>
      </c>
      <c r="L32" t="str">
        <f>IF(AND(95&lt;K32,K32&lt;100),"For tubes only, provided your actual tube measures &gt;= your nominal OD and wall this is OK","")</f>
        <v/>
      </c>
      <c r="S32" s="57"/>
    </row>
    <row r="33" spans="2:17">
      <c r="B33" s="456" t="s">
        <v>168</v>
      </c>
      <c r="C33" s="570">
        <f>C14*4*C10*C26/(0.5*C24*1)</f>
        <v>2934.9167671181112</v>
      </c>
      <c r="E33" s="570">
        <f>IF(E24="no tubes","",IF(E14=0,"",E14*4*E10*E26/(0.5*E24*1)))</f>
        <v>2934.9167671181112</v>
      </c>
      <c r="F33" s="570" t="str">
        <f>IF(F24="no tubes","",IF(F14=0,"",F14*4*F10*F26/(0.5*F24*1)))</f>
        <v/>
      </c>
      <c r="G33" s="570" t="str">
        <f>IF(G24="no tubes","",IF(G14=0,"",G14*4*G10*G26/(0.5*G24*1)))</f>
        <v/>
      </c>
      <c r="H33" s="570">
        <f t="shared" si="1"/>
        <v>2934.9167671181112</v>
      </c>
      <c r="I33" s="570" t="str">
        <f>IF(I26="tubing only","",4*I10*(I26*2/(I18/1000))/1)</f>
        <v/>
      </c>
      <c r="J33" s="570">
        <f t="shared" si="0"/>
        <v>2934.9167671181112</v>
      </c>
      <c r="K33" s="579">
        <f>IF(AND($F$2="tubing only",OR($E33&lt;0.95*($E$14/$C$14)*$C33,$F33&lt;0.95*($F$14/$C$14)*$C33,$G33&lt;0.95*($G$14/$C$14)*$C33)),0,100*J33/C33)</f>
        <v>99.999999999999986</v>
      </c>
      <c r="L33" t="str">
        <f>IF((99.9&gt;K33)*AND(K33&gt;33.3),"For Composites Only, Additional Proof Required","")</f>
        <v/>
      </c>
    </row>
    <row r="34" spans="2:17">
      <c r="B34" s="456" t="s">
        <v>169</v>
      </c>
      <c r="C34" s="570">
        <f>IF(C14=0,"",C33*1^3/(48*C27))</f>
        <v>1.1975065616797901E-2</v>
      </c>
      <c r="E34" s="570">
        <f>IF(E24="no tubes","",IF(E14=0,"",($C$33*1^3/(48*E27))))</f>
        <v>1.1975065616797901E-2</v>
      </c>
      <c r="F34" s="570" t="str">
        <f>IF(F24="no tubes","",IF(F14=0,"",($C$33*1^3/(48*F27))))</f>
        <v/>
      </c>
      <c r="G34" s="570" t="str">
        <f>IF(G24="no tubes","",IF(G14=0,"",($C$33*1^3/(48*G27))))</f>
        <v/>
      </c>
      <c r="H34" s="570">
        <f>IF(F2="composite only","",$C$33*1^3/(48*H27))</f>
        <v>1.1975065616797901E-2</v>
      </c>
      <c r="I34" s="570" t="str">
        <f>IF(NOT($F$2="tubing only"),$C$33*1^3/(48*I27),"")</f>
        <v/>
      </c>
      <c r="J34" s="570">
        <f>IF($F$2="Tubing only",H34,IF($F$2="Composite only",I34,IF($F$2="Tubes + Composite",$C$33*1^3/(48*J27),"No Type Selected")))</f>
        <v>1.1975065616797901E-2</v>
      </c>
      <c r="K34" s="579">
        <f>IF(AND($F$2="tubing only",J34&gt;1.05*C34),101,100*J34/C34)</f>
        <v>100.00000000000001</v>
      </c>
      <c r="L34" t="str">
        <f>IF((100.1&lt;K34)*AND(K34&lt;300.1),"For Composites Only, Additional Proof Required","")</f>
        <v/>
      </c>
      <c r="M34" s="559"/>
    </row>
    <row r="35" spans="2:17">
      <c r="B35" s="456" t="s">
        <v>170</v>
      </c>
      <c r="C35" s="570">
        <f>0.5*C33*(C33*1^3/(48*C27))</f>
        <v>17.572910433039873</v>
      </c>
      <c r="E35" s="570">
        <f>IF(E24="no tubes","",0.5*E33*(E33*1^3/(48*E27)))</f>
        <v>17.572910433039873</v>
      </c>
      <c r="F35" s="570" t="str">
        <f>IF(F24="no tubes","",0.5*F33*(F33*1^3/(48*F27)))</f>
        <v/>
      </c>
      <c r="G35" s="570" t="str">
        <f>IF(G24="no tubes","",0.5*G33*(G33*1^3/(48*G27)))</f>
        <v/>
      </c>
      <c r="H35" s="570">
        <f t="shared" si="1"/>
        <v>17.572910433039873</v>
      </c>
      <c r="I35" s="570" t="str">
        <f>IF(I26="tubing only","",0.5*I33*(I33*1^3/(48*I27)))</f>
        <v/>
      </c>
      <c r="J35" s="570">
        <f>IF($F$2="Tubing only",H35,IF($F$2="Composite only",I35,IF($F$2="Tubes + Composite",H35+I35,"No Type Selected")))</f>
        <v>17.572910433039873</v>
      </c>
      <c r="K35" s="579">
        <f>IF(AND($F$2="tubing only",OR($E$36&lt;$C$36,$F$36&lt;$C$36,$G$36&lt;$C$36)),0,100*J35/C35)</f>
        <v>100</v>
      </c>
      <c r="L35" t="str">
        <f>IF((99.9&gt;K35)*AND(K35&gt;33.3),"For Composites Only, Additional Proof Required","")</f>
        <v/>
      </c>
    </row>
    <row r="36" spans="2:17">
      <c r="C36" s="582">
        <f>0.99*C27/C14</f>
        <v>1684.9638590400007</v>
      </c>
      <c r="D36" s="583"/>
      <c r="E36" s="582">
        <f>IF(AND($F$2="tubing only",E14&gt;0),E27/E14,9E+99)</f>
        <v>1701.9836960000005</v>
      </c>
      <c r="F36" s="582">
        <f>IF(AND($F$2="tubing only",F14&gt;0),F27/F14,9E+99)</f>
        <v>8.9999999999999999E+99</v>
      </c>
      <c r="G36" s="582">
        <f>IF(AND($F$2="tubing only",G14&gt;0),G27/G14,9E+99)</f>
        <v>8.9999999999999999E+99</v>
      </c>
      <c r="H36" s="6"/>
    </row>
    <row r="37" spans="2:17">
      <c r="B37" s="5" t="s">
        <v>278</v>
      </c>
      <c r="E37" s="559"/>
    </row>
    <row r="38" spans="2:17">
      <c r="B38" s="24"/>
      <c r="C38" s="25"/>
      <c r="D38" s="25"/>
      <c r="E38" s="25"/>
      <c r="F38" s="25"/>
      <c r="G38" s="25"/>
      <c r="H38" s="25"/>
      <c r="I38" s="25"/>
      <c r="J38" s="25"/>
      <c r="K38" s="26"/>
      <c r="Q38"/>
    </row>
    <row r="39" spans="2:17">
      <c r="B39" s="717" t="s">
        <v>779</v>
      </c>
      <c r="C39" s="40"/>
      <c r="D39" s="40"/>
      <c r="E39" s="40"/>
      <c r="F39" s="40"/>
      <c r="G39" s="40"/>
      <c r="H39" s="40"/>
      <c r="I39" s="40"/>
      <c r="J39" s="40"/>
      <c r="K39" s="32"/>
      <c r="Q39"/>
    </row>
    <row r="40" spans="2:17">
      <c r="B40" s="717" t="s">
        <v>792</v>
      </c>
      <c r="C40" s="40"/>
      <c r="D40" s="40"/>
      <c r="E40" s="40"/>
      <c r="F40" s="40"/>
      <c r="G40" s="40"/>
      <c r="H40" s="40"/>
      <c r="I40" s="40"/>
      <c r="J40" s="40"/>
      <c r="K40" s="32"/>
      <c r="Q40"/>
    </row>
    <row r="41" spans="2:17">
      <c r="B41" s="30"/>
      <c r="C41" s="40"/>
      <c r="D41" s="40"/>
      <c r="E41" s="40"/>
      <c r="F41" s="40"/>
      <c r="G41" s="40"/>
      <c r="H41" s="40"/>
      <c r="I41" s="40"/>
      <c r="J41" s="40"/>
      <c r="K41" s="32"/>
      <c r="Q41"/>
    </row>
    <row r="42" spans="2:17">
      <c r="B42" s="30"/>
      <c r="C42" s="40"/>
      <c r="D42" s="40"/>
      <c r="E42" s="40"/>
      <c r="F42" s="40"/>
      <c r="G42" s="40"/>
      <c r="H42" s="40"/>
      <c r="I42" s="40"/>
      <c r="J42" s="40"/>
      <c r="K42" s="32"/>
      <c r="Q42"/>
    </row>
    <row r="43" spans="2:17">
      <c r="B43" s="30"/>
      <c r="C43" s="40"/>
      <c r="D43" s="40"/>
      <c r="E43" s="40"/>
      <c r="F43" s="40"/>
      <c r="G43" s="40"/>
      <c r="H43" s="40"/>
      <c r="I43" s="40"/>
      <c r="J43" s="40"/>
      <c r="K43" s="32"/>
      <c r="Q43"/>
    </row>
    <row r="44" spans="2:17">
      <c r="B44" s="30"/>
      <c r="C44" s="40"/>
      <c r="D44" s="40"/>
      <c r="E44" s="40"/>
      <c r="F44" s="40"/>
      <c r="G44" s="40"/>
      <c r="H44" s="40"/>
      <c r="I44" s="40"/>
      <c r="J44" s="40"/>
      <c r="K44" s="32"/>
      <c r="Q44"/>
    </row>
    <row r="45" spans="2:17">
      <c r="B45" s="30"/>
      <c r="C45" s="40"/>
      <c r="D45" s="40"/>
      <c r="E45" s="40"/>
      <c r="F45" s="40"/>
      <c r="G45" s="40"/>
      <c r="H45" s="40"/>
      <c r="I45" s="40"/>
      <c r="J45" s="40"/>
      <c r="K45" s="32"/>
      <c r="Q45"/>
    </row>
    <row r="46" spans="2:17">
      <c r="B46" s="30"/>
      <c r="C46" s="40"/>
      <c r="D46" s="40"/>
      <c r="E46" s="40"/>
      <c r="F46" s="40"/>
      <c r="G46" s="40"/>
      <c r="H46" s="40"/>
      <c r="I46" s="40"/>
      <c r="J46" s="40"/>
      <c r="K46" s="32"/>
      <c r="Q46"/>
    </row>
    <row r="47" spans="2:17">
      <c r="B47" s="30"/>
      <c r="C47" s="40"/>
      <c r="D47" s="40"/>
      <c r="E47" s="40"/>
      <c r="F47" s="40"/>
      <c r="G47" s="40"/>
      <c r="H47" s="40"/>
      <c r="I47" s="40"/>
      <c r="J47" s="40"/>
      <c r="K47" s="32"/>
      <c r="Q47"/>
    </row>
    <row r="48" spans="2:17">
      <c r="B48" s="30"/>
      <c r="C48" s="40"/>
      <c r="D48" s="40"/>
      <c r="E48" s="40"/>
      <c r="F48" s="40"/>
      <c r="G48" s="40"/>
      <c r="H48" s="40"/>
      <c r="I48" s="40"/>
      <c r="J48" s="40"/>
      <c r="K48" s="32"/>
      <c r="Q48"/>
    </row>
    <row r="49" spans="2:17">
      <c r="B49" s="30"/>
      <c r="C49" s="40"/>
      <c r="D49" s="40"/>
      <c r="E49" s="40"/>
      <c r="F49" s="40"/>
      <c r="G49" s="40"/>
      <c r="H49" s="40"/>
      <c r="I49" s="40"/>
      <c r="J49" s="40"/>
      <c r="K49" s="32"/>
      <c r="Q49"/>
    </row>
    <row r="50" spans="2:17">
      <c r="B50" s="30"/>
      <c r="C50" s="40"/>
      <c r="D50" s="40"/>
      <c r="E50" s="40"/>
      <c r="F50" s="40"/>
      <c r="G50" s="40"/>
      <c r="H50" s="40"/>
      <c r="I50" s="40"/>
      <c r="J50" s="40"/>
      <c r="K50" s="32"/>
      <c r="Q50"/>
    </row>
    <row r="51" spans="2:17">
      <c r="B51" s="30"/>
      <c r="C51" s="40"/>
      <c r="D51" s="40"/>
      <c r="E51" s="40"/>
      <c r="F51" s="40"/>
      <c r="G51" s="40"/>
      <c r="H51" s="40"/>
      <c r="I51" s="40"/>
      <c r="J51" s="40"/>
      <c r="K51" s="32"/>
      <c r="Q51"/>
    </row>
    <row r="52" spans="2:17">
      <c r="B52" s="30"/>
      <c r="C52" s="40"/>
      <c r="D52" s="40"/>
      <c r="E52" s="40"/>
      <c r="F52" s="40"/>
      <c r="G52" s="40"/>
      <c r="H52" s="40"/>
      <c r="I52" s="40"/>
      <c r="J52" s="40"/>
      <c r="K52" s="32"/>
      <c r="Q52"/>
    </row>
    <row r="53" spans="2:17">
      <c r="B53" s="30"/>
      <c r="C53" s="40"/>
      <c r="D53" s="40"/>
      <c r="E53" s="40"/>
      <c r="F53" s="40"/>
      <c r="G53" s="40"/>
      <c r="H53" s="40"/>
      <c r="I53" s="40"/>
      <c r="J53" s="40"/>
      <c r="K53" s="32"/>
      <c r="Q53"/>
    </row>
    <row r="54" spans="2:17">
      <c r="B54" s="30"/>
      <c r="C54" s="40"/>
      <c r="D54" s="40"/>
      <c r="E54" s="40"/>
      <c r="F54" s="40"/>
      <c r="G54" s="40"/>
      <c r="H54" s="40"/>
      <c r="I54" s="40"/>
      <c r="J54" s="40"/>
      <c r="K54" s="32"/>
      <c r="Q54"/>
    </row>
    <row r="55" spans="2:17">
      <c r="B55" s="30"/>
      <c r="C55" s="40"/>
      <c r="D55" s="40"/>
      <c r="E55" s="40"/>
      <c r="F55" s="40"/>
      <c r="G55" s="40"/>
      <c r="H55" s="40"/>
      <c r="I55" s="40"/>
      <c r="J55" s="40"/>
      <c r="K55" s="32"/>
      <c r="Q55"/>
    </row>
    <row r="56" spans="2:17">
      <c r="B56" s="38"/>
      <c r="C56" s="36"/>
      <c r="D56" s="36"/>
      <c r="E56" s="36"/>
      <c r="F56" s="36"/>
      <c r="G56" s="36"/>
      <c r="H56" s="36"/>
      <c r="I56" s="36"/>
      <c r="J56" s="36"/>
      <c r="K56" s="39"/>
      <c r="Q56"/>
    </row>
    <row r="57" spans="2:17">
      <c r="Q57"/>
    </row>
    <row r="58" spans="2:17">
      <c r="Q58"/>
    </row>
    <row r="59" spans="2:17">
      <c r="Q59"/>
    </row>
    <row r="60" spans="2:17">
      <c r="Q60"/>
    </row>
    <row r="61" spans="2:17">
      <c r="Q61"/>
    </row>
    <row r="62" spans="2:17">
      <c r="Q62"/>
    </row>
    <row r="63" spans="2:17">
      <c r="Q63"/>
    </row>
    <row r="64" spans="2:17">
      <c r="Q64"/>
    </row>
    <row r="65" spans="17:17">
      <c r="Q65"/>
    </row>
    <row r="66" spans="17:17">
      <c r="Q66"/>
    </row>
    <row r="67" spans="17:17">
      <c r="Q67"/>
    </row>
    <row r="68" spans="17:17">
      <c r="Q68"/>
    </row>
    <row r="69" spans="17:17">
      <c r="Q69"/>
    </row>
    <row r="70" spans="17:17">
      <c r="Q70"/>
    </row>
    <row r="71" spans="17:17">
      <c r="Q71"/>
    </row>
    <row r="72" spans="17:17">
      <c r="Q72"/>
    </row>
    <row r="73" spans="17:17">
      <c r="Q73"/>
    </row>
    <row r="74" spans="17:17">
      <c r="Q74"/>
    </row>
    <row r="75" spans="17:17">
      <c r="Q75"/>
    </row>
    <row r="76" spans="17:17">
      <c r="Q76"/>
    </row>
    <row r="77" spans="17:17">
      <c r="Q77"/>
    </row>
    <row r="78" spans="17:17">
      <c r="Q78"/>
    </row>
    <row r="79" spans="17:17">
      <c r="Q79"/>
    </row>
    <row r="80" spans="17:17">
      <c r="Q80"/>
    </row>
    <row r="81" spans="17:17">
      <c r="Q81"/>
    </row>
    <row r="82" spans="17:17">
      <c r="Q82"/>
    </row>
    <row r="83" spans="17:17">
      <c r="Q83"/>
    </row>
    <row r="84" spans="17:17">
      <c r="Q84"/>
    </row>
    <row r="85" spans="17:17">
      <c r="Q85"/>
    </row>
    <row r="86" spans="17:17">
      <c r="Q86"/>
    </row>
    <row r="87" spans="17:17">
      <c r="Q87"/>
    </row>
    <row r="88" spans="17:17">
      <c r="Q88"/>
    </row>
    <row r="89" spans="17:17">
      <c r="Q89"/>
    </row>
    <row r="90" spans="17:17">
      <c r="Q90"/>
    </row>
    <row r="91" spans="17:17">
      <c r="Q91"/>
    </row>
    <row r="92" spans="17:17">
      <c r="Q92"/>
    </row>
    <row r="93" spans="17:17">
      <c r="Q93"/>
    </row>
    <row r="94" spans="17:17">
      <c r="Q94"/>
    </row>
    <row r="95" spans="17:17">
      <c r="Q95"/>
    </row>
    <row r="96" spans="17:17">
      <c r="Q96"/>
    </row>
    <row r="97" spans="17:17">
      <c r="Q97"/>
    </row>
    <row r="98" spans="17:17">
      <c r="Q98"/>
    </row>
    <row r="99" spans="17:17">
      <c r="Q99"/>
    </row>
    <row r="100" spans="17:17">
      <c r="Q100"/>
    </row>
    <row r="101" spans="17:17">
      <c r="Q101"/>
    </row>
    <row r="102" spans="17:17">
      <c r="Q102"/>
    </row>
    <row r="103" spans="17:17">
      <c r="Q103"/>
    </row>
    <row r="104" spans="17:17">
      <c r="Q104"/>
    </row>
    <row r="105" spans="17:17">
      <c r="Q105"/>
    </row>
    <row r="106" spans="17:17">
      <c r="Q106"/>
    </row>
    <row r="107" spans="17:17">
      <c r="Q107"/>
    </row>
    <row r="108" spans="17:17">
      <c r="Q108"/>
    </row>
    <row r="109" spans="17:17">
      <c r="Q109"/>
    </row>
    <row r="110" spans="17:17">
      <c r="Q110"/>
    </row>
    <row r="111" spans="17:17">
      <c r="Q111"/>
    </row>
    <row r="112" spans="17:17">
      <c r="Q112"/>
    </row>
    <row r="113" spans="17:17">
      <c r="Q113"/>
    </row>
    <row r="114" spans="17:17">
      <c r="Q114"/>
    </row>
    <row r="115" spans="17:17">
      <c r="Q115"/>
    </row>
    <row r="116" spans="17:17">
      <c r="Q116"/>
    </row>
    <row r="117" spans="17:17">
      <c r="Q117"/>
    </row>
    <row r="118" spans="17:17">
      <c r="Q118"/>
    </row>
    <row r="119" spans="17:17">
      <c r="Q119"/>
    </row>
    <row r="120" spans="17:17">
      <c r="Q120"/>
    </row>
    <row r="121" spans="17:17">
      <c r="Q121"/>
    </row>
    <row r="122" spans="17:17">
      <c r="Q122"/>
    </row>
    <row r="123" spans="17:17">
      <c r="Q123"/>
    </row>
    <row r="124" spans="17:17">
      <c r="Q124"/>
    </row>
    <row r="125" spans="17:17">
      <c r="Q125"/>
    </row>
    <row r="126" spans="17:17">
      <c r="Q126"/>
    </row>
    <row r="127" spans="17:17">
      <c r="Q127"/>
    </row>
    <row r="128" spans="17:17">
      <c r="Q128"/>
    </row>
    <row r="129" spans="17:17">
      <c r="Q129"/>
    </row>
    <row r="130" spans="17:17">
      <c r="Q130"/>
    </row>
    <row r="131" spans="17:17">
      <c r="Q131"/>
    </row>
    <row r="132" spans="17:17">
      <c r="Q132"/>
    </row>
    <row r="133" spans="17:17">
      <c r="Q133"/>
    </row>
    <row r="134" spans="17:17">
      <c r="Q134"/>
    </row>
    <row r="135" spans="17:17">
      <c r="Q135"/>
    </row>
    <row r="136" spans="17:17">
      <c r="Q136"/>
    </row>
    <row r="137" spans="17:17">
      <c r="Q137"/>
    </row>
    <row r="138" spans="17:17">
      <c r="Q138"/>
    </row>
    <row r="139" spans="17:17">
      <c r="Q139"/>
    </row>
    <row r="140" spans="17:17">
      <c r="Q140"/>
    </row>
    <row r="141" spans="17:17">
      <c r="Q141"/>
    </row>
    <row r="142" spans="17:17">
      <c r="Q142"/>
    </row>
    <row r="143" spans="17:17">
      <c r="Q143"/>
    </row>
    <row r="144" spans="17:17">
      <c r="Q144"/>
    </row>
    <row r="145" spans="17:17">
      <c r="Q145"/>
    </row>
    <row r="146" spans="17:17">
      <c r="Q146"/>
    </row>
    <row r="147" spans="17:17">
      <c r="Q147"/>
    </row>
    <row r="148" spans="17:17">
      <c r="Q148"/>
    </row>
    <row r="149" spans="17:17">
      <c r="Q149"/>
    </row>
    <row r="150" spans="17:17">
      <c r="Q150"/>
    </row>
    <row r="151" spans="17:17">
      <c r="Q151"/>
    </row>
    <row r="152" spans="17:17">
      <c r="Q152"/>
    </row>
    <row r="153" spans="17:17">
      <c r="Q153"/>
    </row>
    <row r="154" spans="17:17">
      <c r="Q154"/>
    </row>
    <row r="155" spans="17:17">
      <c r="Q155"/>
    </row>
    <row r="156" spans="17:17">
      <c r="Q156"/>
    </row>
    <row r="157" spans="17:17">
      <c r="Q157"/>
    </row>
    <row r="158" spans="17:17">
      <c r="Q158"/>
    </row>
    <row r="159" spans="17:17">
      <c r="Q159"/>
    </row>
    <row r="160" spans="17:17">
      <c r="Q160"/>
    </row>
    <row r="161" spans="17:17">
      <c r="Q161"/>
    </row>
    <row r="162" spans="17:17">
      <c r="Q162"/>
    </row>
    <row r="163" spans="17:17">
      <c r="Q163"/>
    </row>
    <row r="164" spans="17:17">
      <c r="Q164"/>
    </row>
    <row r="165" spans="17:17">
      <c r="Q165"/>
    </row>
    <row r="166" spans="17:17">
      <c r="Q166"/>
    </row>
    <row r="167" spans="17:17">
      <c r="Q167"/>
    </row>
    <row r="168" spans="17:17">
      <c r="Q168"/>
    </row>
    <row r="169" spans="17:17">
      <c r="Q169"/>
    </row>
    <row r="170" spans="17:17">
      <c r="Q170"/>
    </row>
    <row r="171" spans="17:17">
      <c r="Q171"/>
    </row>
    <row r="172" spans="17:17">
      <c r="Q172"/>
    </row>
    <row r="173" spans="17:17">
      <c r="Q173"/>
    </row>
    <row r="174" spans="17:17">
      <c r="Q174"/>
    </row>
    <row r="175" spans="17:17">
      <c r="Q175"/>
    </row>
    <row r="176" spans="17:17">
      <c r="Q176"/>
    </row>
    <row r="177" spans="17:17">
      <c r="Q177"/>
    </row>
    <row r="178" spans="17:17">
      <c r="Q178"/>
    </row>
    <row r="179" spans="17:17">
      <c r="Q179"/>
    </row>
    <row r="180" spans="17:17">
      <c r="Q180"/>
    </row>
    <row r="181" spans="17:17">
      <c r="Q181"/>
    </row>
    <row r="182" spans="17:17">
      <c r="Q182"/>
    </row>
    <row r="183" spans="17:17">
      <c r="Q183"/>
    </row>
    <row r="184" spans="17:17">
      <c r="Q184"/>
    </row>
    <row r="185" spans="17:17">
      <c r="Q185"/>
    </row>
    <row r="186" spans="17:17">
      <c r="Q186"/>
    </row>
    <row r="187" spans="17:17">
      <c r="Q187"/>
    </row>
    <row r="188" spans="17:17">
      <c r="Q188"/>
    </row>
    <row r="189" spans="17:17">
      <c r="Q189"/>
    </row>
    <row r="190" spans="17:17">
      <c r="Q190"/>
    </row>
    <row r="191" spans="17:17">
      <c r="Q191"/>
    </row>
  </sheetData>
  <sheetProtection algorithmName="SHA-512" hashValue="QdzYTV0t1fleKhipiXBBXaZudjnDD2xhU6gt2+3QqeaAkfUHb9ya5BWsFW9ZLgjJhDdLxiwmDyfO4MnMWALbEg==" saltValue="SD4MRM0022cdG7DHUOmasw==" spinCount="100000" sheet="1" scenarios="1"/>
  <mergeCells count="3">
    <mergeCell ref="C2:E2"/>
    <mergeCell ref="F2:G2"/>
    <mergeCell ref="E19:G22"/>
  </mergeCells>
  <phoneticPr fontId="0" type="noConversion"/>
  <conditionalFormatting sqref="G35">
    <cfRule type="cellIs" dxfId="266" priority="5" stopIfTrue="1" operator="lessThan">
      <formula>0.95*$C35*(G$14/$C$14)</formula>
    </cfRule>
  </conditionalFormatting>
  <conditionalFormatting sqref="K28:K33">
    <cfRule type="cellIs" dxfId="265" priority="14" stopIfTrue="1" operator="greaterThanOrEqual">
      <formula>100</formula>
    </cfRule>
    <cfRule type="cellIs" dxfId="264" priority="15" stopIfTrue="1" operator="lessThan">
      <formula>100</formula>
    </cfRule>
  </conditionalFormatting>
  <conditionalFormatting sqref="K34">
    <cfRule type="cellIs" dxfId="263" priority="9" stopIfTrue="1" operator="between">
      <formula>100.1</formula>
      <formula>300</formula>
    </cfRule>
    <cfRule type="cellIs" dxfId="262" priority="16" stopIfTrue="1" operator="greaterThan">
      <formula>300</formula>
    </cfRule>
    <cfRule type="cellIs" dxfId="261" priority="17" stopIfTrue="1" operator="lessThanOrEqual">
      <formula>100</formula>
    </cfRule>
  </conditionalFormatting>
  <conditionalFormatting sqref="K27">
    <cfRule type="cellIs" dxfId="260" priority="18" stopIfTrue="1" operator="greaterThanOrEqual">
      <formula>100</formula>
    </cfRule>
    <cfRule type="cellIs" dxfId="259" priority="19" stopIfTrue="1" operator="lessThan">
      <formula>33.3</formula>
    </cfRule>
    <cfRule type="cellIs" dxfId="258" priority="20" stopIfTrue="1" operator="between">
      <formula>33.3</formula>
      <formula>100</formula>
    </cfRule>
  </conditionalFormatting>
  <conditionalFormatting sqref="E27:E33 E35">
    <cfRule type="cellIs" dxfId="257" priority="13" stopIfTrue="1" operator="lessThan">
      <formula>0.95*$C27*(E$14/$C$14)</formula>
    </cfRule>
  </conditionalFormatting>
  <conditionalFormatting sqref="K35">
    <cfRule type="cellIs" dxfId="256" priority="10" stopIfTrue="1" operator="greaterThanOrEqual">
      <formula>100</formula>
    </cfRule>
    <cfRule type="cellIs" dxfId="255" priority="11" stopIfTrue="1" operator="lessThan">
      <formula>33.3</formula>
    </cfRule>
    <cfRule type="cellIs" dxfId="254" priority="12" stopIfTrue="1" operator="between">
      <formula>33.3</formula>
      <formula>100</formula>
    </cfRule>
  </conditionalFormatting>
  <conditionalFormatting sqref="F27:F33">
    <cfRule type="cellIs" dxfId="253" priority="8" stopIfTrue="1" operator="lessThan">
      <formula>0.95*$C27*(F$14/$C$14)</formula>
    </cfRule>
  </conditionalFormatting>
  <conditionalFormatting sqref="G27:G33">
    <cfRule type="cellIs" dxfId="252" priority="7" stopIfTrue="1" operator="lessThan">
      <formula>0.95*$C27*(G$14/$C$14)</formula>
    </cfRule>
  </conditionalFormatting>
  <conditionalFormatting sqref="F35">
    <cfRule type="cellIs" dxfId="251" priority="6" stopIfTrue="1" operator="lessThan">
      <formula>0.95*$C35*(F$14/$C$14)</formula>
    </cfRule>
  </conditionalFormatting>
  <dataValidations count="6">
    <dataValidation allowBlank="1" showInputMessage="1" showErrorMessage="1" promptTitle="Select Material" sqref="C6 I6 J13 J14" xr:uid="{00000000-0002-0000-2300-000000000000}"/>
    <dataValidation type="list" allowBlank="1" showInputMessage="1" showErrorMessage="1" promptTitle="Select Material" sqref="E6:G6" xr:uid="{00000000-0002-0000-2300-000001000000}">
      <formula1>Tube_Type</formula1>
    </dataValidation>
    <dataValidation type="list" allowBlank="1" showInputMessage="1" showErrorMessage="1" promptTitle="Select Material" sqref="C5:D5 D6 H5:H6" xr:uid="{00000000-0002-0000-2300-000002000000}">
      <formula1>Materials</formula1>
    </dataValidation>
    <dataValidation type="list" allowBlank="1" showInputMessage="1" showErrorMessage="1" sqref="F2" xr:uid="{00000000-0002-0000-2300-000003000000}">
      <formula1>ConstructionType</formula1>
    </dataValidation>
    <dataValidation type="list" allowBlank="1" showInputMessage="1" showErrorMessage="1" sqref="I5" xr:uid="{00000000-0002-0000-2300-000004000000}">
      <formula1>Material</formula1>
    </dataValidation>
    <dataValidation type="list" allowBlank="1" showInputMessage="1" showErrorMessage="1" promptTitle="Select Material" sqref="E5:G5" xr:uid="{0CFCF04A-24D4-4342-8C2F-61AF1D000E93}">
      <formula1>Metallic_Mats</formula1>
    </dataValidation>
  </dataValidations>
  <hyperlinks>
    <hyperlink ref="L2:M2" location="'Cover Sheet'!A1" display="BACK to COVER SHEET" xr:uid="{00000000-0004-0000-2300-000000000000}"/>
  </hyperlinks>
  <pageMargins left="0.75" right="0.75" top="1" bottom="1" header="0.5" footer="0.5"/>
  <pageSetup paperSize="9" orientation="portrait" horizontalDpi="4294967294"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CCFF99"/>
  </sheetPr>
  <dimension ref="A1:S191"/>
  <sheetViews>
    <sheetView showGridLines="0" zoomScaleNormal="100" workbookViewId="0">
      <selection activeCell="B1" sqref="B1"/>
    </sheetView>
  </sheetViews>
  <sheetFormatPr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 min="17" max="16384" width="11.42578125" style="53"/>
  </cols>
  <sheetData>
    <row r="1" spans="2:15" ht="15.75">
      <c r="B1" s="2" t="s">
        <v>244</v>
      </c>
    </row>
    <row r="2" spans="2:15">
      <c r="C2" s="1147" t="s">
        <v>37</v>
      </c>
      <c r="D2" s="1147"/>
      <c r="E2" s="1147"/>
      <c r="F2" s="1117" t="s">
        <v>38</v>
      </c>
      <c r="G2" s="1118"/>
      <c r="L2" s="264" t="s">
        <v>485</v>
      </c>
      <c r="M2" s="264"/>
      <c r="N2" s="264"/>
    </row>
    <row r="4" spans="2:15" ht="25.5">
      <c r="B4" s="562" t="s">
        <v>28</v>
      </c>
      <c r="C4" s="562" t="s">
        <v>11</v>
      </c>
      <c r="D4" s="5"/>
      <c r="E4" s="563" t="s">
        <v>43</v>
      </c>
      <c r="F4" s="563" t="s">
        <v>44</v>
      </c>
      <c r="G4" s="563" t="s">
        <v>45</v>
      </c>
      <c r="H4" s="563" t="s">
        <v>42</v>
      </c>
      <c r="I4" s="564" t="s">
        <v>31</v>
      </c>
      <c r="J4" s="563" t="s">
        <v>32</v>
      </c>
      <c r="L4" s="5"/>
      <c r="M4" s="548" t="s">
        <v>286</v>
      </c>
      <c r="N4" s="548" t="s">
        <v>285</v>
      </c>
    </row>
    <row r="5" spans="2:15">
      <c r="B5" s="565" t="s">
        <v>40</v>
      </c>
      <c r="C5" s="566" t="s">
        <v>17</v>
      </c>
      <c r="E5" s="22" t="s">
        <v>17</v>
      </c>
      <c r="F5" s="22" t="s">
        <v>17</v>
      </c>
      <c r="G5" s="22" t="s">
        <v>17</v>
      </c>
      <c r="H5" s="567"/>
      <c r="I5" s="49" t="s">
        <v>284</v>
      </c>
      <c r="J5" s="567"/>
      <c r="L5" s="557" t="s">
        <v>245</v>
      </c>
      <c r="M5">
        <f>I22/1000</f>
        <v>0.2</v>
      </c>
      <c r="N5" s="558">
        <f>M5</f>
        <v>0.2</v>
      </c>
    </row>
    <row r="6" spans="2:15">
      <c r="B6" s="565" t="s">
        <v>56</v>
      </c>
      <c r="C6" s="566" t="s">
        <v>54</v>
      </c>
      <c r="E6" s="22" t="s">
        <v>54</v>
      </c>
      <c r="F6" s="22" t="s">
        <v>54</v>
      </c>
      <c r="G6" s="22" t="s">
        <v>54</v>
      </c>
      <c r="H6" s="460"/>
      <c r="I6" s="568" t="s">
        <v>33</v>
      </c>
      <c r="J6" s="460"/>
      <c r="L6" s="557" t="s">
        <v>246</v>
      </c>
      <c r="M6">
        <f>I21/1000</f>
        <v>1E-3</v>
      </c>
      <c r="N6" s="558">
        <f>I20/1000</f>
        <v>1E-3</v>
      </c>
    </row>
    <row r="7" spans="2:15">
      <c r="B7" s="456" t="s">
        <v>29</v>
      </c>
      <c r="C7" s="43" t="str">
        <f>HLOOKUP(C5,MaterialData!$C$3:$O$4,2,FALSE)</f>
        <v>Steel</v>
      </c>
      <c r="D7" s="102"/>
      <c r="E7" s="43" t="str">
        <f>HLOOKUP(E5,MaterialData!$C$3:$R$4,2,FALSE)</f>
        <v>Steel</v>
      </c>
      <c r="F7" s="43" t="str">
        <f>HLOOKUP(F5,MaterialData!$C$3:$R$4,2,FALSE)</f>
        <v>Steel</v>
      </c>
      <c r="G7" s="43" t="str">
        <f>HLOOKUP(G5,MaterialData!$C$3:$R$4,2,FALSE)</f>
        <v>Steel</v>
      </c>
      <c r="H7" s="569"/>
      <c r="I7" s="262" t="str">
        <f>HLOOKUP(I5,MaterialData!$C$3:$R$4,2,FALSE)</f>
        <v>T3.5_Laminate</v>
      </c>
      <c r="J7" s="569"/>
    </row>
    <row r="8" spans="2:15" ht="15.75">
      <c r="B8" s="456" t="s">
        <v>30</v>
      </c>
      <c r="C8" s="43">
        <f>INDEX(Innertable,MATCH($B8,MaterialData!$B$6:$B$11,0),MATCH(C$7,MaterialData!$C$4:$O$4,0))</f>
        <v>200000000000</v>
      </c>
      <c r="D8" s="102"/>
      <c r="E8" s="43">
        <f>INDEX(Innertable,MATCH($B8,MaterialData!$B$6:$B$11,0),MATCH(E$7,MaterialData!$C$4:$R$4,0))</f>
        <v>200000000000</v>
      </c>
      <c r="F8" s="43">
        <f>INDEX(Innertable,MATCH($B8,MaterialData!$B$6:$B$11,0),MATCH(F$7,MaterialData!$C$4:$R$4,0))</f>
        <v>200000000000</v>
      </c>
      <c r="G8" s="43">
        <f>INDEX(Innertable,MATCH($B8,MaterialData!$B$6:$B$11,0),MATCH(G$7,MaterialData!$C$4:$R$4,0))</f>
        <v>200000000000</v>
      </c>
      <c r="H8" s="569"/>
      <c r="I8" s="262">
        <f>INDEX(Innertable,MATCH($B8,MaterialData!$B$6:$B$11,0),MATCH(I$7,MaterialData!$C$4:$R$4,0))</f>
        <v>0</v>
      </c>
      <c r="J8" s="569"/>
      <c r="L8" s="557" t="s">
        <v>248</v>
      </c>
      <c r="M8" s="559">
        <f>M5*M6</f>
        <v>2.0000000000000001E-4</v>
      </c>
      <c r="N8" s="557" t="s">
        <v>267</v>
      </c>
      <c r="O8" s="559">
        <f>(M5*M6^3)/12</f>
        <v>1.6666666666666671E-11</v>
      </c>
    </row>
    <row r="9" spans="2:15" ht="15.75">
      <c r="B9" s="456" t="s">
        <v>20</v>
      </c>
      <c r="C9" s="43">
        <f>INDEX(Innertable,MATCH($B9,MaterialData!$B$6:$B$11,0),MATCH(C$7,MaterialData!$C$4:$O$4,0))</f>
        <v>305000000</v>
      </c>
      <c r="D9" s="102"/>
      <c r="E9" s="43">
        <f>INDEX(Innertable,MATCH($B9,MaterialData!$B$6:$B$11,0),MATCH(E$7,MaterialData!$C$4:$R$4,0))</f>
        <v>305000000</v>
      </c>
      <c r="F9" s="43">
        <f>INDEX(Innertable,MATCH($B9,MaterialData!$B$6:$B$11,0),MATCH(F$7,MaterialData!$C$4:$R$4,0))</f>
        <v>305000000</v>
      </c>
      <c r="G9" s="43">
        <f>INDEX(Innertable,MATCH($B9,MaterialData!$B$6:$B$11,0),MATCH(G$7,MaterialData!$C$4:$R$4,0))</f>
        <v>305000000</v>
      </c>
      <c r="H9" s="569"/>
      <c r="I9" s="262">
        <f>INDEX(Innertable,MATCH($B9,MaterialData!$B$6:$B$11,0),MATCH(I$7,MaterialData!$C$4:$R$4,0))</f>
        <v>0</v>
      </c>
      <c r="J9" s="569"/>
      <c r="L9" s="557" t="s">
        <v>249</v>
      </c>
      <c r="M9" s="559">
        <f>N5*N6</f>
        <v>2.0000000000000001E-4</v>
      </c>
      <c r="N9" s="557" t="s">
        <v>268</v>
      </c>
      <c r="O9" s="559">
        <f>(N5*N6^3)/12</f>
        <v>1.6666666666666671E-11</v>
      </c>
    </row>
    <row r="10" spans="2:15" ht="15.75">
      <c r="B10" s="456" t="s">
        <v>21</v>
      </c>
      <c r="C10" s="43">
        <f>INDEX(Innertable,MATCH($B10,MaterialData!$B$6:$B$11,0),MATCH(C$7,MaterialData!$C$4:$O$4,0))</f>
        <v>365000000</v>
      </c>
      <c r="D10" s="102"/>
      <c r="E10" s="43">
        <f>INDEX(Innertable,MATCH($B10,MaterialData!$B$6:$B$11,0),MATCH(E$7,MaterialData!$C$4:$R$4,0))</f>
        <v>365000000</v>
      </c>
      <c r="F10" s="43">
        <f>INDEX(Innertable,MATCH($B10,MaterialData!$B$6:$B$11,0),MATCH(F$7,MaterialData!$C$4:$R$4,0))</f>
        <v>365000000</v>
      </c>
      <c r="G10" s="43">
        <f>INDEX(Innertable,MATCH($B10,MaterialData!$B$6:$B$11,0),MATCH(G$7,MaterialData!$C$4:$R$4,0))</f>
        <v>365000000</v>
      </c>
      <c r="H10" s="569"/>
      <c r="I10" s="262">
        <f>INDEX(Innertable,MATCH($B10,MaterialData!$B$6:$B$11,0),MATCH(I$7,MaterialData!$C$4:$R$4,0))</f>
        <v>0</v>
      </c>
      <c r="J10" s="569"/>
      <c r="L10" s="557" t="s">
        <v>390</v>
      </c>
      <c r="M10">
        <f>M6/2</f>
        <v>5.0000000000000001E-4</v>
      </c>
      <c r="N10" s="557" t="s">
        <v>252</v>
      </c>
      <c r="O10" s="559">
        <f>O8+(M8*($M$12-M10)^2)</f>
        <v>1.806666666666666E-8</v>
      </c>
    </row>
    <row r="11" spans="2:15" ht="15.75">
      <c r="B11" s="456" t="s">
        <v>19</v>
      </c>
      <c r="C11" s="43">
        <f>INDEX(Innertable,MATCH($B11,MaterialData!$B$6:$B$11,0),MATCH(C$7,MaterialData!$C$4:$O$4,0))</f>
        <v>180000000</v>
      </c>
      <c r="D11" s="102"/>
      <c r="E11" s="43">
        <f>INDEX(Innertable,MATCH($B11,MaterialData!$B$6:$B$11,0),MATCH(E$7,MaterialData!$C$4:$R$4,0))</f>
        <v>180000000</v>
      </c>
      <c r="F11" s="43">
        <f>INDEX(Innertable,MATCH($B11,MaterialData!$B$6:$B$11,0),MATCH(F$7,MaterialData!$C$4:$R$4,0))</f>
        <v>180000000</v>
      </c>
      <c r="G11" s="43">
        <f>INDEX(Innertable,MATCH($B11,MaterialData!$B$6:$B$11,0),MATCH(G$7,MaterialData!$C$4:$R$4,0))</f>
        <v>180000000</v>
      </c>
      <c r="H11" s="569"/>
      <c r="I11" s="262" t="str">
        <f>INDEX(Innertable,MATCH($B11,MaterialData!$B$6:$B$11,0),MATCH(I$7,MaterialData!$C$4:$R$4,0))</f>
        <v>N/A</v>
      </c>
      <c r="J11" s="569"/>
      <c r="L11" s="557" t="s">
        <v>391</v>
      </c>
      <c r="M11">
        <f>(I18-0.5*I20)*0.001</f>
        <v>1.95E-2</v>
      </c>
      <c r="N11" s="557" t="s">
        <v>253</v>
      </c>
      <c r="O11" s="559">
        <f>O9+(M9*($M$12-M11)^2)</f>
        <v>1.8066666666666673E-8</v>
      </c>
    </row>
    <row r="12" spans="2:15" ht="15.75">
      <c r="B12" s="456" t="s">
        <v>18</v>
      </c>
      <c r="C12" s="43">
        <f>INDEX(Innertable,MATCH($B12,MaterialData!$B$6:$B$11,0),MATCH(C$7,MaterialData!$C$4:$O$4,0))</f>
        <v>300000000</v>
      </c>
      <c r="D12" s="102"/>
      <c r="E12" s="43">
        <f>INDEX(Innertable,MATCH($B12,MaterialData!$B$6:$B$11,0),MATCH(E$7,MaterialData!$C$4:$R$4,0))</f>
        <v>300000000</v>
      </c>
      <c r="F12" s="43">
        <f>INDEX(Innertable,MATCH($B12,MaterialData!$B$6:$B$11,0),MATCH(F$7,MaterialData!$C$4:$R$4,0))</f>
        <v>300000000</v>
      </c>
      <c r="G12" s="43">
        <f>INDEX(Innertable,MATCH($B12,MaterialData!$B$6:$B$11,0),MATCH(G$7,MaterialData!$C$4:$R$4,0))</f>
        <v>300000000</v>
      </c>
      <c r="H12" s="569"/>
      <c r="I12" s="262" t="str">
        <f>INDEX(Innertable,MATCH($B12,MaterialData!$B$6:$B$11,0),MATCH(I$7,MaterialData!$C$4:$R$4,0))</f>
        <v>N/A</v>
      </c>
      <c r="J12" s="569"/>
      <c r="L12" s="557" t="s">
        <v>247</v>
      </c>
      <c r="M12" s="560">
        <f>(M8*M10+M9*M11)/(M8+M9)</f>
        <v>9.9999999999999985E-3</v>
      </c>
      <c r="N12" s="557" t="s">
        <v>258</v>
      </c>
      <c r="O12" s="561">
        <f>SUM(O10:O11)</f>
        <v>3.6133333333333333E-8</v>
      </c>
    </row>
    <row r="13" spans="2:15">
      <c r="E13" s="8"/>
      <c r="G13" s="20"/>
      <c r="H13" s="460"/>
      <c r="J13" s="460"/>
      <c r="O13" s="559"/>
    </row>
    <row r="14" spans="2:15">
      <c r="B14" s="456" t="s">
        <v>41</v>
      </c>
      <c r="C14" s="566">
        <v>3</v>
      </c>
      <c r="E14" s="22">
        <v>3</v>
      </c>
      <c r="F14" s="22">
        <v>0</v>
      </c>
      <c r="G14" s="22">
        <v>0</v>
      </c>
      <c r="H14" s="460"/>
      <c r="J14" s="460"/>
      <c r="O14" s="559"/>
    </row>
    <row r="15" spans="2:15">
      <c r="B15" s="456" t="s">
        <v>171</v>
      </c>
      <c r="C15" s="566">
        <v>25.4</v>
      </c>
      <c r="E15" s="22">
        <v>25.4</v>
      </c>
      <c r="F15" s="22">
        <v>25.4</v>
      </c>
      <c r="G15" s="22">
        <v>25.4</v>
      </c>
      <c r="H15" s="460"/>
      <c r="J15" s="460"/>
      <c r="O15" s="559"/>
    </row>
    <row r="16" spans="2:15">
      <c r="B16" s="456" t="s">
        <v>172</v>
      </c>
      <c r="C16" s="566">
        <v>1.6</v>
      </c>
      <c r="E16" s="22">
        <v>1.6</v>
      </c>
      <c r="F16" s="22">
        <v>1.6</v>
      </c>
      <c r="G16" s="22">
        <v>1.6</v>
      </c>
      <c r="H16" s="460"/>
      <c r="J16" s="460"/>
      <c r="L16" s="302"/>
      <c r="O16" s="559"/>
    </row>
    <row r="17" spans="2:19">
      <c r="E17" s="50"/>
      <c r="F17" s="571" t="s">
        <v>162</v>
      </c>
      <c r="G17" s="572" t="str">
        <f>IF(AND(K27&gt;=100,F2="tubing only",NOT(OR(E18="NO",F18="NO",G18="NO"))),"YES","NO")</f>
        <v>YES</v>
      </c>
      <c r="H17" s="460"/>
      <c r="J17" s="460"/>
      <c r="O17" s="559"/>
    </row>
    <row r="18" spans="2:19">
      <c r="B18" s="456" t="s">
        <v>34</v>
      </c>
      <c r="E18" s="573" t="str">
        <f>IF(E14=0,"N/A",IF(AND(E5=$C$5,E15&gt;=25.4,E16&gt;=1.2),"YES","NO"))</f>
        <v>YES</v>
      </c>
      <c r="F18" s="574" t="str">
        <f>IF(F14=0,"N/A",IF(AND(F5=$C$5,F15&gt;=25.4,F16&gt;=1.2),"YES","NO"))</f>
        <v>N/A</v>
      </c>
      <c r="G18" s="575" t="str">
        <f>IF(G14=0,"N/A",IF(AND(G5=$C$5,G15&gt;=25.4,G16&gt;=1.2),"YES","NO"))</f>
        <v>N/A</v>
      </c>
      <c r="H18" s="460"/>
      <c r="I18" s="576">
        <f>I19+I20+I21</f>
        <v>20</v>
      </c>
      <c r="J18" s="460"/>
      <c r="O18" s="559"/>
    </row>
    <row r="19" spans="2:19">
      <c r="B19" s="456" t="s">
        <v>35</v>
      </c>
      <c r="E19" s="1144"/>
      <c r="F19" s="1145"/>
      <c r="G19" s="1146"/>
      <c r="H19" s="460"/>
      <c r="I19" s="49">
        <v>18</v>
      </c>
      <c r="J19" s="460"/>
      <c r="O19" s="559"/>
    </row>
    <row r="20" spans="2:19">
      <c r="B20" s="456" t="s">
        <v>283</v>
      </c>
      <c r="E20" s="1144"/>
      <c r="F20" s="1145"/>
      <c r="G20" s="1146"/>
      <c r="H20" s="460"/>
      <c r="I20" s="49">
        <v>1</v>
      </c>
      <c r="J20" s="460"/>
      <c r="O20" s="559"/>
    </row>
    <row r="21" spans="2:19">
      <c r="B21" s="565" t="s">
        <v>282</v>
      </c>
      <c r="E21" s="1144"/>
      <c r="F21" s="1145"/>
      <c r="G21" s="1146"/>
      <c r="H21" s="460"/>
      <c r="I21" s="49">
        <v>1</v>
      </c>
      <c r="J21" s="460"/>
      <c r="O21" s="559"/>
    </row>
    <row r="22" spans="2:19">
      <c r="B22" s="456" t="s">
        <v>36</v>
      </c>
      <c r="E22" s="1144"/>
      <c r="F22" s="1145"/>
      <c r="G22" s="1146"/>
      <c r="H22" s="460"/>
      <c r="I22" s="49">
        <v>200</v>
      </c>
      <c r="J22" s="460"/>
      <c r="K22" s="6"/>
      <c r="O22" s="559"/>
    </row>
    <row r="23" spans="2:19">
      <c r="E23" s="577"/>
      <c r="F23" s="555"/>
      <c r="G23" s="556"/>
      <c r="H23" s="460"/>
      <c r="J23" s="460"/>
      <c r="O23" s="559"/>
    </row>
    <row r="24" spans="2:19">
      <c r="B24" s="456" t="s">
        <v>14</v>
      </c>
      <c r="C24" s="566">
        <f>C15/1000</f>
        <v>2.5399999999999999E-2</v>
      </c>
      <c r="E24" s="566">
        <f>IF($F$2="composite only","No tubes",IF(E14=0,"No tubes",E15/1000))</f>
        <v>2.5399999999999999E-2</v>
      </c>
      <c r="F24" s="566" t="str">
        <f>IF($F$2="composite only","No tubes",IF(F14=0,"No tubes",F15/1000))</f>
        <v>No tubes</v>
      </c>
      <c r="G24" s="566" t="str">
        <f>IF($F$2="composite only","No tubes",IF(G14=0,"No tubes",G15/1000))</f>
        <v>No tubes</v>
      </c>
      <c r="H24" s="460"/>
      <c r="J24" s="460"/>
      <c r="O24" s="559"/>
    </row>
    <row r="25" spans="2:19">
      <c r="B25" s="456" t="s">
        <v>164</v>
      </c>
      <c r="C25" s="566">
        <f>C16/1000</f>
        <v>1.6000000000000001E-3</v>
      </c>
      <c r="E25" s="566">
        <f>IF(E24="no tubes","",IF(E14=0,"",E16/1000))</f>
        <v>1.6000000000000001E-3</v>
      </c>
      <c r="F25" s="566" t="str">
        <f>IF(F24="no tubes","",IF(F14=0,"",F16/1000))</f>
        <v/>
      </c>
      <c r="G25" s="566" t="str">
        <f>IF(G24="no tubes","",IF(G14=0,"",G16/1000))</f>
        <v/>
      </c>
      <c r="H25" s="461"/>
      <c r="J25" s="461"/>
      <c r="O25" s="559"/>
      <c r="S25" s="58"/>
    </row>
    <row r="26" spans="2:19">
      <c r="B26" s="456" t="s">
        <v>13</v>
      </c>
      <c r="C26" s="570">
        <f>IF(C6="Round",((C24)^4-((C24-2*C25))^4)*3.142/64,((C24)^4-((C24-2*C25))^4)/12)</f>
        <v>8.5099184800000022E-9</v>
      </c>
      <c r="E26" s="570">
        <f>IF(E24="no tubes","",IF(E14=0,"",IF(E6="Round",(((E24)^4-((E24-2*E25))^4)*3.142/64),IF(E6="Square",(((E24)^4-((E24-2*E25))^4)/12),""))))</f>
        <v>8.5099184800000022E-9</v>
      </c>
      <c r="F26" s="570" t="str">
        <f>IF(F24="no tubes","",IF(F14=0,"",IF(F6="Round",(((F24)^4-((F24-2*F25))^4)*3.142/64),IF(F6="Square",(((F24)^4-((F24-2*F25))^4)/12),""))))</f>
        <v/>
      </c>
      <c r="G26" s="570" t="str">
        <f>IF(G24="no tubes","",IF(G14=0,"",IF(G6="Round",(((G24)^4-((G24-2*G25))^4)*3.142/64),IF(G6="Square",(((G24)^4-((G24-2*G25))^4)/12),""))))</f>
        <v/>
      </c>
      <c r="H26" s="570">
        <f>IF(SUM(E26:G26)&gt;0,SUM(E26:G26),"")</f>
        <v>8.5099184800000022E-9</v>
      </c>
      <c r="I26" s="578" t="str">
        <f>IF($F$2="Tubing only","Tubing Only",O12)</f>
        <v>Tubing Only</v>
      </c>
      <c r="J26" s="570">
        <f t="shared" ref="J26:J35" si="0">IF($F$2="Tubing only",H26,IF($F$2="Composite only",I26,IF($F$2="Tubes + Composite",H26+I26,"No Type Selected")))</f>
        <v>8.5099184800000022E-9</v>
      </c>
      <c r="O26" s="559"/>
      <c r="R26" s="57"/>
      <c r="S26" s="58"/>
    </row>
    <row r="27" spans="2:19">
      <c r="B27" s="456" t="s">
        <v>10</v>
      </c>
      <c r="C27" s="570">
        <f>C8*C26*C14</f>
        <v>5105.9510880000016</v>
      </c>
      <c r="D27" s="559"/>
      <c r="E27" s="570">
        <f>IF(E24="no tubes","",IF(E14=0,"",E8*E26*E14))</f>
        <v>5105.9510880000016</v>
      </c>
      <c r="F27" s="570" t="str">
        <f>IF(F24="no tubes","",IF(F14=0,"",F8*F26*F14))</f>
        <v/>
      </c>
      <c r="G27" s="570" t="str">
        <f>IF(G24="no tubes","",IF(G14=0,"",G8*G26*G14))</f>
        <v/>
      </c>
      <c r="H27" s="570">
        <f t="shared" ref="H27:H35" si="1">IF(SUM(E27:G27)&gt;0,SUM(E27:G27),"")</f>
        <v>5105.9510880000016</v>
      </c>
      <c r="I27" s="578" t="str">
        <f>IF(I26="Tubing Only","",I26*I8)</f>
        <v/>
      </c>
      <c r="J27" s="570">
        <f t="shared" si="0"/>
        <v>5105.9510880000016</v>
      </c>
      <c r="K27" s="579">
        <f>IF(AND(NOT($F$2="tubes + composite"),OR(AND($G$14&gt;0,G27&lt;(C27/3)),AND($F$14&gt;0,F27&lt;(C27/3)),AND($E$14&gt;0,E27&lt;(C27/3)))),0,100*J27/C27)</f>
        <v>100</v>
      </c>
      <c r="L27" t="str">
        <f>IF((99.9&gt;K27)*AND(K27&gt;33.3),"For Composites Only, Additional Proof Required","")</f>
        <v/>
      </c>
    </row>
    <row r="28" spans="2:19">
      <c r="B28" s="456" t="s">
        <v>165</v>
      </c>
      <c r="C28" s="580">
        <f>IF(C24="no tubes","",IF(C14=0,"",IF(C6="Round",C14*((C15^2-(C15-2*C16)^2)*PI()/4),IF(C6="Square",C14*(C15^2-(C15-2*C16)^2),""))))</f>
        <v>358.89554474609793</v>
      </c>
      <c r="D28" s="581"/>
      <c r="E28" s="580">
        <f>IF(E24="no tubes","",IF(E14=0,"",IF(E6="Round",E14*((E15^2-(E15-2*E16)^2)*PI()/4),IF(E6="Square",E14*(E15^2-(E15-2*E16)^2),""))))</f>
        <v>358.89554474609793</v>
      </c>
      <c r="F28" s="580" t="str">
        <f>IF(F24="no tubes","",IF(F14=0,"",IF(F6="Round",F14*((F15^2-(F15-2*F16)^2)*PI()/4),IF(F6="Square",F14*(F15^2-(F15-2*F16)^2),""))))</f>
        <v/>
      </c>
      <c r="G28" s="580" t="str">
        <f>IF(G24="no tubes","",IF(G14=0,"",IF(G6="Round",G14*((G15^2-(G15-2*G16)^2)*PI()/4),IF(G6="Square",G14*(G15^2-(G15-2*G16)^2),""))))</f>
        <v/>
      </c>
      <c r="H28" s="580">
        <f t="shared" si="1"/>
        <v>358.89554474609793</v>
      </c>
      <c r="I28" s="580" t="str">
        <f>IF(I26="Tubing Only","",(I18-I19)*I22)</f>
        <v/>
      </c>
      <c r="J28" s="580">
        <f t="shared" si="0"/>
        <v>358.89554474609793</v>
      </c>
      <c r="K28" s="579">
        <f>IF(AND($F$2="tubing only",AND(E5="steel",F5="steel",G5="steel")),100*J28/C28,"NA")</f>
        <v>100</v>
      </c>
      <c r="L28" t="str">
        <f>IF(AND(95&lt;K28,K28&lt;100),"For tubes only, provided your actual tube measures &gt;= your nominal OD and wall this is OK","")</f>
        <v/>
      </c>
      <c r="R28" s="57"/>
    </row>
    <row r="29" spans="2:19">
      <c r="B29" s="456" t="s">
        <v>166</v>
      </c>
      <c r="C29" s="570">
        <f>C$28*C9/1000000</f>
        <v>109463.14114755986</v>
      </c>
      <c r="D29" s="559"/>
      <c r="E29" s="570">
        <f>IF(E24="no tubes","",IF(E14=0,"",E$28*E9/1000000))</f>
        <v>109463.14114755986</v>
      </c>
      <c r="F29" s="570" t="str">
        <f>IF(F24="no tubes","",IF(F14=0,"",F$28*F9/1000000))</f>
        <v/>
      </c>
      <c r="G29" s="570" t="str">
        <f>IF(G24="no tubes","",IF(G14=0,"",G$28*G9/1000000))</f>
        <v/>
      </c>
      <c r="H29" s="570">
        <f t="shared" si="1"/>
        <v>109463.14114755986</v>
      </c>
      <c r="I29" s="570" t="str">
        <f>IF(I26="Tubing Only","",I28*I9/1000000)</f>
        <v/>
      </c>
      <c r="J29" s="570">
        <f t="shared" si="0"/>
        <v>109463.14114755986</v>
      </c>
      <c r="K29" s="579">
        <f>IF(AND($F$2="tubing only",OR($E$29&lt;(E14/$C$14)*$C$29,$F$29&lt;(F14/$C$14)*$C$29,$G$29&lt;(G14/$C$14)*$C$29)),0,100*J29/C29)</f>
        <v>100</v>
      </c>
      <c r="L29" t="str">
        <f>IF(AND(95&lt;K29,K29&lt;100),"For tubes only, provided your actual tube measures &gt;= your nominal OD and wall this is OK","")</f>
        <v/>
      </c>
    </row>
    <row r="30" spans="2:19">
      <c r="B30" s="456" t="s">
        <v>15</v>
      </c>
      <c r="C30" s="570">
        <f>C$28*C10/1000000</f>
        <v>130996.87383232574</v>
      </c>
      <c r="D30" s="559"/>
      <c r="E30" s="570">
        <f>IF(E24="no tubes","",IF(E14=0,"",E$28*E10/1000000))</f>
        <v>130996.87383232574</v>
      </c>
      <c r="F30" s="570" t="str">
        <f>IF(F24="no tubes","",IF(F14=0,"",F$28*F10/1000000))</f>
        <v/>
      </c>
      <c r="G30" s="570" t="str">
        <f>IF(G24="no tubes","",IF(G14=0,"",G$28*G10/1000000))</f>
        <v/>
      </c>
      <c r="H30" s="570">
        <f t="shared" si="1"/>
        <v>130996.87383232574</v>
      </c>
      <c r="I30" s="570" t="str">
        <f>IF(I26="Tubing Only","",I28*I10/1000000)</f>
        <v/>
      </c>
      <c r="J30" s="570">
        <f t="shared" si="0"/>
        <v>130996.87383232574</v>
      </c>
      <c r="K30" s="579">
        <f>IF(AND($F$2="tubing only",OR($E$30&lt;(E14/$C$14)*$C$30,$F$30&lt;(F14/$C$14)*$C$30,$G$30&lt;(G14/$C$14)*$C$30)),0,100*J30/C30)</f>
        <v>100</v>
      </c>
      <c r="L30" t="str">
        <f>IF(AND(95&lt;K30,K30&lt;100),"For tubes only, provided your actual tube measures &gt;= your nominal OD and wall this is OK","")</f>
        <v/>
      </c>
      <c r="R30" s="57"/>
    </row>
    <row r="31" spans="2:19">
      <c r="B31" s="456" t="s">
        <v>167</v>
      </c>
      <c r="C31" s="570">
        <f>C$28*C11/1000000</f>
        <v>64601.198054297631</v>
      </c>
      <c r="D31" s="559"/>
      <c r="E31" s="570">
        <f>IF(E24="no tubes","",IF(E14=0,"",E$28*E11/1000000))</f>
        <v>64601.198054297631</v>
      </c>
      <c r="F31" s="570" t="str">
        <f>IF(F24="no tubes","",IF(F14=0,"",F$28*F11/1000000))</f>
        <v/>
      </c>
      <c r="G31" s="570" t="str">
        <f>IF(G24="no tubes","",IF(G14=0,"",G$28*G11/1000000))</f>
        <v/>
      </c>
      <c r="H31" s="570">
        <f t="shared" si="1"/>
        <v>64601.198054297631</v>
      </c>
      <c r="I31" s="570" t="str">
        <f>IF(I26="Tubing Only","",I28*I9/1000000)</f>
        <v/>
      </c>
      <c r="J31" s="570">
        <f t="shared" si="0"/>
        <v>64601.198054297631</v>
      </c>
      <c r="K31" s="579">
        <f>IF(AND($F$2="tubing only",OR($E$31&lt;(E14/$C$14)*$C$31,$F$31&lt;(F14/$C$14)*$C$31,$G$31&lt;(G14/$C$14)*$C$31)),0,100*J31/C31)</f>
        <v>100</v>
      </c>
      <c r="L31" t="str">
        <f>IF(AND(95&lt;K31,K31&lt;100),"For tubes only, provided your actual tube measures &gt;= your nominal OD and wall this is OK","")</f>
        <v/>
      </c>
      <c r="R31" s="57"/>
    </row>
    <row r="32" spans="2:19">
      <c r="B32" s="456" t="s">
        <v>16</v>
      </c>
      <c r="C32" s="570">
        <f>IF(C14=0,"",C$28*C12/1000000)</f>
        <v>107668.66342382938</v>
      </c>
      <c r="D32" s="559"/>
      <c r="E32" s="570">
        <f>IF(E24="no tubes","",IF(E14=0,"",E$28*E12/1000000))</f>
        <v>107668.66342382938</v>
      </c>
      <c r="F32" s="570" t="str">
        <f>IF(F24="no tubes","",IF(F14=0,"",F$28*F12/1000000))</f>
        <v/>
      </c>
      <c r="G32" s="570" t="str">
        <f>IF(G24="no tubes","",IF(G14=0,"",G$28*G12/1000000))</f>
        <v/>
      </c>
      <c r="H32" s="570">
        <f t="shared" si="1"/>
        <v>107668.66342382938</v>
      </c>
      <c r="I32" s="570" t="str">
        <f>IF(I26="tubing only","",I28*I10/1000000)</f>
        <v/>
      </c>
      <c r="J32" s="570">
        <f t="shared" si="0"/>
        <v>107668.66342382938</v>
      </c>
      <c r="K32" s="579">
        <f>IF(AND($F$2="tubing only",OR($E$32&lt;(E14/$C$14)*$C$32,$F$32&lt;(F14/$C$14)*$C$32,$G$32&lt;(G14/$C$14)*$C$32)),0,100*J32/C32)</f>
        <v>100</v>
      </c>
      <c r="L32" t="str">
        <f>IF(AND(95&lt;K32,K32&lt;100),"For tubes only, provided your actual tube measures &gt;= your nominal OD and wall this is OK","")</f>
        <v/>
      </c>
      <c r="R32" s="57"/>
    </row>
    <row r="33" spans="2:17">
      <c r="B33" s="456" t="s">
        <v>168</v>
      </c>
      <c r="C33" s="570">
        <f>C14*4*C10*C26/(0.5*C24*1)</f>
        <v>2934.9167671181112</v>
      </c>
      <c r="E33" s="570">
        <f>IF(E24="no tubes","",IF(E14=0,"",E14*4*E10*E26/(0.5*E24*1)))</f>
        <v>2934.9167671181112</v>
      </c>
      <c r="F33" s="570" t="str">
        <f>IF(F24="no tubes","",IF(F14=0,"",F14*4*F10*F26/(0.5*F24*1)))</f>
        <v/>
      </c>
      <c r="G33" s="570" t="str">
        <f>IF(G24="no tubes","",IF(G14=0,"",G14*4*G10*G26/(0.5*G24*1)))</f>
        <v/>
      </c>
      <c r="H33" s="570">
        <f t="shared" si="1"/>
        <v>2934.9167671181112</v>
      </c>
      <c r="I33" s="570" t="str">
        <f>IF(I26="tubing only","",4*I10*(I26*2/(I18/1000))/1)</f>
        <v/>
      </c>
      <c r="J33" s="570">
        <f t="shared" si="0"/>
        <v>2934.9167671181112</v>
      </c>
      <c r="K33" s="579">
        <f>IF(AND($F$2="tubing only",OR($E$33&lt;(E14/$C$14)*$C$33,$F$33&lt;(F14/$C$14)*$C$33,$G$33&lt;(G14/$C$14)*$C$33)),0,100*J33/C33)</f>
        <v>99.999999999999986</v>
      </c>
      <c r="L33" t="str">
        <f>IF((99.9&gt;K33)*AND(K33&gt;33.3),"For Composites Only, Additional Proof Required","")</f>
        <v/>
      </c>
    </row>
    <row r="34" spans="2:17">
      <c r="B34" s="456" t="s">
        <v>169</v>
      </c>
      <c r="C34" s="570">
        <f>IF(C14=0,"",C33*1^3/(48*C27))</f>
        <v>1.1975065616797901E-2</v>
      </c>
      <c r="E34" s="570">
        <f>IF(E24="no tubes","",IF(E14=0,"",($C$33*1^3/(48*E27))))</f>
        <v>1.1975065616797901E-2</v>
      </c>
      <c r="F34" s="570" t="str">
        <f>IF(F24="no tubes","",IF(F14=0,"",($C$33*1^3/(48*F27))))</f>
        <v/>
      </c>
      <c r="G34" s="570" t="str">
        <f>IF(G24="no tubes","",IF(G14=0,"",($C$33*1^3/(48*G27))))</f>
        <v/>
      </c>
      <c r="H34" s="570">
        <f>IF(F2="composite only","",$C$33*1^3/(48*H27))</f>
        <v>1.1975065616797901E-2</v>
      </c>
      <c r="I34" s="570" t="str">
        <f>IF(NOT($F$2="tubing only"),$C$33*1^3/(48*I27),"")</f>
        <v/>
      </c>
      <c r="J34" s="570">
        <f>IF($F$2="Tubing only",H34,IF($F$2="Composite only",I34,IF($F$2="Tubes + Composite",$C$33*1^3/(48*J27),"No Type Selected")))</f>
        <v>1.1975065616797901E-2</v>
      </c>
      <c r="K34" s="579">
        <f>IF(AND($F$2="tubing only",J34&gt;1.05*C34),101,100*J34/C34)</f>
        <v>100.00000000000001</v>
      </c>
      <c r="L34" t="str">
        <f>IF((100.1&lt;K34)*AND(K34&lt;300.1),"For Composites Only, Additional Proof Required","")</f>
        <v/>
      </c>
      <c r="M34" s="559"/>
    </row>
    <row r="35" spans="2:17">
      <c r="B35" s="456" t="s">
        <v>170</v>
      </c>
      <c r="C35" s="570">
        <f>0.5*C33*(C33*1^3/(48*C27))</f>
        <v>17.572910433039873</v>
      </c>
      <c r="E35" s="570">
        <f>IF(E24="no tubes","",0.5*E33*(E33*1^3/(48*E27)))</f>
        <v>17.572910433039873</v>
      </c>
      <c r="F35" s="570" t="str">
        <f>IF(F24="no tubes","",0.5*F33*(F33*1^3/(48*F27)))</f>
        <v/>
      </c>
      <c r="G35" s="570" t="str">
        <f>IF(G24="no tubes","",0.5*G33*(G33*1^3/(48*G27)))</f>
        <v/>
      </c>
      <c r="H35" s="570">
        <f t="shared" si="1"/>
        <v>17.572910433039873</v>
      </c>
      <c r="I35" s="570" t="str">
        <f>IF(I26="tubing only","",0.5*I33*(I33*1^3/(48*I27)))</f>
        <v/>
      </c>
      <c r="J35" s="570">
        <f t="shared" si="0"/>
        <v>17.572910433039873</v>
      </c>
      <c r="K35" s="579">
        <f>IF(AND($F$2="tubing only",OR($E$36&lt;$C$36,$F$36&lt;$C$36,$G$36&lt;$C$36)),0,100*J35/C35)</f>
        <v>100</v>
      </c>
      <c r="L35" t="str">
        <f>IF((99.9&gt;K35)*AND(K35&gt;33.3),"For Composites Only, Additional Proof Required","")</f>
        <v/>
      </c>
    </row>
    <row r="36" spans="2:17">
      <c r="C36" s="582">
        <f>0.99*C27/C14</f>
        <v>1684.9638590400007</v>
      </c>
      <c r="D36" s="583"/>
      <c r="E36" s="582">
        <f>IF(AND($F$2="tubing only",E14&gt;0),E27/E14,9E+99)</f>
        <v>1701.9836960000005</v>
      </c>
      <c r="F36" s="582">
        <f>IF(AND($F$2="tubing only",F14&gt;0),F27/F14,9E+99)</f>
        <v>8.9999999999999999E+99</v>
      </c>
      <c r="G36" s="582">
        <f>IF(AND($F$2="tubing only",G14&gt;0),G27/G14,9E+99)</f>
        <v>8.9999999999999999E+99</v>
      </c>
      <c r="H36" s="6"/>
    </row>
    <row r="37" spans="2:17">
      <c r="B37" s="5" t="s">
        <v>278</v>
      </c>
      <c r="E37" s="559"/>
    </row>
    <row r="38" spans="2:17">
      <c r="B38" s="24"/>
      <c r="C38" s="25"/>
      <c r="D38" s="25"/>
      <c r="E38" s="25"/>
      <c r="F38" s="25"/>
      <c r="G38" s="25"/>
      <c r="H38" s="25"/>
      <c r="I38" s="25"/>
      <c r="J38" s="25"/>
      <c r="K38" s="26"/>
      <c r="Q38"/>
    </row>
    <row r="39" spans="2:17">
      <c r="B39" s="442" t="s">
        <v>722</v>
      </c>
      <c r="C39" s="40"/>
      <c r="D39" s="40"/>
      <c r="E39" s="40"/>
      <c r="F39" s="40"/>
      <c r="G39" s="40"/>
      <c r="H39" s="40"/>
      <c r="I39" s="40"/>
      <c r="J39" s="40"/>
      <c r="K39" s="32"/>
      <c r="Q39"/>
    </row>
    <row r="40" spans="2:17">
      <c r="B40" s="717"/>
      <c r="C40" s="40"/>
      <c r="D40" s="40"/>
      <c r="E40" s="40"/>
      <c r="F40" s="40"/>
      <c r="G40" s="40"/>
      <c r="H40" s="40"/>
      <c r="I40" s="40"/>
      <c r="J40" s="40"/>
      <c r="K40" s="32"/>
      <c r="Q40"/>
    </row>
    <row r="41" spans="2:17">
      <c r="B41" s="717" t="s">
        <v>779</v>
      </c>
      <c r="C41" s="40"/>
      <c r="D41" s="40"/>
      <c r="E41" s="40"/>
      <c r="F41" s="40"/>
      <c r="G41" s="40"/>
      <c r="H41" s="40"/>
      <c r="I41" s="40"/>
      <c r="J41" s="40"/>
      <c r="K41" s="32"/>
      <c r="Q41"/>
    </row>
    <row r="42" spans="2:17">
      <c r="B42" s="717" t="s">
        <v>792</v>
      </c>
      <c r="C42" s="40"/>
      <c r="D42" s="40"/>
      <c r="E42" s="40"/>
      <c r="F42" s="40"/>
      <c r="G42" s="40"/>
      <c r="H42" s="40"/>
      <c r="I42" s="40"/>
      <c r="J42" s="40"/>
      <c r="K42" s="32"/>
      <c r="Q42"/>
    </row>
    <row r="43" spans="2:17">
      <c r="B43" s="30"/>
      <c r="C43" s="40"/>
      <c r="D43" s="40"/>
      <c r="E43" s="40"/>
      <c r="F43" s="40"/>
      <c r="G43" s="40"/>
      <c r="H43" s="40"/>
      <c r="I43" s="40"/>
      <c r="J43" s="40"/>
      <c r="K43" s="32"/>
      <c r="Q43"/>
    </row>
    <row r="44" spans="2:17">
      <c r="B44" s="30"/>
      <c r="C44" s="40"/>
      <c r="D44" s="40"/>
      <c r="E44" s="40"/>
      <c r="F44" s="40"/>
      <c r="G44" s="40"/>
      <c r="H44" s="40"/>
      <c r="I44" s="40"/>
      <c r="J44" s="40"/>
      <c r="K44" s="32"/>
      <c r="Q44"/>
    </row>
    <row r="45" spans="2:17">
      <c r="B45" s="30"/>
      <c r="C45" s="40"/>
      <c r="D45" s="40"/>
      <c r="E45" s="40"/>
      <c r="F45" s="40"/>
      <c r="G45" s="40"/>
      <c r="H45" s="40"/>
      <c r="I45" s="40"/>
      <c r="J45" s="40"/>
      <c r="K45" s="32"/>
      <c r="Q45"/>
    </row>
    <row r="46" spans="2:17">
      <c r="B46" s="30"/>
      <c r="C46" s="40"/>
      <c r="D46" s="40"/>
      <c r="E46" s="40"/>
      <c r="F46" s="40"/>
      <c r="G46" s="40"/>
      <c r="H46" s="40"/>
      <c r="I46" s="40"/>
      <c r="J46" s="40"/>
      <c r="K46" s="32"/>
      <c r="Q46"/>
    </row>
    <row r="47" spans="2:17">
      <c r="B47" s="30"/>
      <c r="C47" s="40"/>
      <c r="D47" s="40"/>
      <c r="E47" s="40"/>
      <c r="F47" s="40"/>
      <c r="G47" s="40"/>
      <c r="H47" s="40"/>
      <c r="I47" s="40"/>
      <c r="J47" s="40"/>
      <c r="K47" s="32"/>
      <c r="Q47"/>
    </row>
    <row r="48" spans="2:17">
      <c r="B48" s="30"/>
      <c r="C48" s="40"/>
      <c r="D48" s="40"/>
      <c r="E48" s="40"/>
      <c r="F48" s="40"/>
      <c r="G48" s="40"/>
      <c r="H48" s="40"/>
      <c r="I48" s="40"/>
      <c r="J48" s="40"/>
      <c r="K48" s="32"/>
      <c r="Q48"/>
    </row>
    <row r="49" spans="2:17">
      <c r="B49" s="30"/>
      <c r="C49" s="40"/>
      <c r="D49" s="40"/>
      <c r="E49" s="40"/>
      <c r="F49" s="40"/>
      <c r="G49" s="40"/>
      <c r="H49" s="40"/>
      <c r="I49" s="40"/>
      <c r="J49" s="40"/>
      <c r="K49" s="32"/>
      <c r="Q49"/>
    </row>
    <row r="50" spans="2:17">
      <c r="B50" s="30"/>
      <c r="C50" s="40"/>
      <c r="D50" s="40"/>
      <c r="E50" s="40"/>
      <c r="F50" s="40"/>
      <c r="G50" s="40"/>
      <c r="H50" s="40"/>
      <c r="I50" s="40"/>
      <c r="J50" s="40"/>
      <c r="K50" s="32"/>
      <c r="Q50"/>
    </row>
    <row r="51" spans="2:17">
      <c r="B51" s="30"/>
      <c r="C51" s="40"/>
      <c r="D51" s="40"/>
      <c r="E51" s="40"/>
      <c r="F51" s="40"/>
      <c r="G51" s="40"/>
      <c r="H51" s="40"/>
      <c r="I51" s="40"/>
      <c r="J51" s="40"/>
      <c r="K51" s="32"/>
      <c r="Q51"/>
    </row>
    <row r="52" spans="2:17">
      <c r="B52" s="30"/>
      <c r="C52" s="40"/>
      <c r="D52" s="40"/>
      <c r="E52" s="40"/>
      <c r="F52" s="40"/>
      <c r="G52" s="40"/>
      <c r="H52" s="40"/>
      <c r="I52" s="40"/>
      <c r="J52" s="40"/>
      <c r="K52" s="32"/>
      <c r="Q52"/>
    </row>
    <row r="53" spans="2:17">
      <c r="B53" s="30"/>
      <c r="C53" s="40"/>
      <c r="D53" s="40"/>
      <c r="E53" s="40"/>
      <c r="F53" s="40"/>
      <c r="G53" s="40"/>
      <c r="H53" s="40"/>
      <c r="I53" s="40"/>
      <c r="J53" s="40"/>
      <c r="K53" s="32"/>
      <c r="Q53"/>
    </row>
    <row r="54" spans="2:17">
      <c r="B54" s="30"/>
      <c r="C54" s="40"/>
      <c r="D54" s="40"/>
      <c r="E54" s="40"/>
      <c r="F54" s="40"/>
      <c r="G54" s="40"/>
      <c r="H54" s="40"/>
      <c r="I54" s="40"/>
      <c r="J54" s="40"/>
      <c r="K54" s="32"/>
      <c r="Q54"/>
    </row>
    <row r="55" spans="2:17">
      <c r="B55" s="30"/>
      <c r="C55" s="40"/>
      <c r="D55" s="40"/>
      <c r="E55" s="40"/>
      <c r="F55" s="40"/>
      <c r="G55" s="40"/>
      <c r="H55" s="40"/>
      <c r="I55" s="40"/>
      <c r="J55" s="40"/>
      <c r="K55" s="32"/>
      <c r="Q55"/>
    </row>
    <row r="56" spans="2:17">
      <c r="B56" s="38"/>
      <c r="C56" s="36"/>
      <c r="D56" s="36"/>
      <c r="E56" s="36"/>
      <c r="F56" s="36"/>
      <c r="G56" s="36"/>
      <c r="H56" s="36"/>
      <c r="I56" s="36"/>
      <c r="J56" s="36"/>
      <c r="K56" s="39"/>
      <c r="Q56"/>
    </row>
    <row r="57" spans="2:17">
      <c r="Q57"/>
    </row>
    <row r="58" spans="2:17">
      <c r="Q58"/>
    </row>
    <row r="59" spans="2:17">
      <c r="Q59"/>
    </row>
    <row r="60" spans="2:17">
      <c r="Q60"/>
    </row>
    <row r="61" spans="2:17">
      <c r="Q61"/>
    </row>
    <row r="62" spans="2:17">
      <c r="Q62"/>
    </row>
    <row r="63" spans="2:17">
      <c r="Q63"/>
    </row>
    <row r="64" spans="2:17">
      <c r="Q64"/>
    </row>
    <row r="65" spans="17:17">
      <c r="Q65"/>
    </row>
    <row r="66" spans="17:17">
      <c r="Q66"/>
    </row>
    <row r="67" spans="17:17">
      <c r="Q67"/>
    </row>
    <row r="68" spans="17:17">
      <c r="Q68"/>
    </row>
    <row r="69" spans="17:17">
      <c r="Q69"/>
    </row>
    <row r="70" spans="17:17">
      <c r="Q70"/>
    </row>
    <row r="71" spans="17:17">
      <c r="Q71"/>
    </row>
    <row r="72" spans="17:17">
      <c r="Q72"/>
    </row>
    <row r="73" spans="17:17">
      <c r="Q73"/>
    </row>
    <row r="74" spans="17:17">
      <c r="Q74"/>
    </row>
    <row r="75" spans="17:17">
      <c r="Q75"/>
    </row>
    <row r="76" spans="17:17">
      <c r="Q76"/>
    </row>
    <row r="77" spans="17:17">
      <c r="Q77"/>
    </row>
    <row r="78" spans="17:17">
      <c r="Q78"/>
    </row>
    <row r="79" spans="17:17">
      <c r="Q79"/>
    </row>
    <row r="80" spans="17:17">
      <c r="Q80"/>
    </row>
    <row r="81" spans="17:17">
      <c r="Q81"/>
    </row>
    <row r="82" spans="17:17">
      <c r="Q82"/>
    </row>
    <row r="83" spans="17:17">
      <c r="Q83"/>
    </row>
    <row r="84" spans="17:17">
      <c r="Q84"/>
    </row>
    <row r="85" spans="17:17">
      <c r="Q85"/>
    </row>
    <row r="86" spans="17:17">
      <c r="Q86"/>
    </row>
    <row r="87" spans="17:17">
      <c r="Q87"/>
    </row>
    <row r="88" spans="17:17">
      <c r="Q88"/>
    </row>
    <row r="89" spans="17:17">
      <c r="Q89"/>
    </row>
    <row r="90" spans="17:17">
      <c r="Q90"/>
    </row>
    <row r="91" spans="17:17">
      <c r="Q91"/>
    </row>
    <row r="92" spans="17:17">
      <c r="Q92"/>
    </row>
    <row r="93" spans="17:17">
      <c r="Q93"/>
    </row>
    <row r="94" spans="17:17">
      <c r="Q94"/>
    </row>
    <row r="95" spans="17:17">
      <c r="Q95"/>
    </row>
    <row r="96" spans="17:17">
      <c r="Q96"/>
    </row>
    <row r="97" spans="17:17">
      <c r="Q97"/>
    </row>
    <row r="98" spans="17:17">
      <c r="Q98"/>
    </row>
    <row r="99" spans="17:17">
      <c r="Q99"/>
    </row>
    <row r="100" spans="17:17">
      <c r="Q100"/>
    </row>
    <row r="101" spans="17:17">
      <c r="Q101"/>
    </row>
    <row r="102" spans="17:17">
      <c r="Q102"/>
    </row>
    <row r="103" spans="17:17">
      <c r="Q103"/>
    </row>
    <row r="104" spans="17:17">
      <c r="Q104"/>
    </row>
    <row r="105" spans="17:17">
      <c r="Q105"/>
    </row>
    <row r="106" spans="17:17">
      <c r="Q106"/>
    </row>
    <row r="107" spans="17:17">
      <c r="Q107"/>
    </row>
    <row r="108" spans="17:17">
      <c r="Q108"/>
    </row>
    <row r="109" spans="17:17">
      <c r="Q109"/>
    </row>
    <row r="110" spans="17:17">
      <c r="Q110"/>
    </row>
    <row r="111" spans="17:17">
      <c r="Q111"/>
    </row>
    <row r="112" spans="17:17">
      <c r="Q112"/>
    </row>
    <row r="113" spans="17:17">
      <c r="Q113"/>
    </row>
    <row r="114" spans="17:17">
      <c r="Q114"/>
    </row>
    <row r="115" spans="17:17">
      <c r="Q115"/>
    </row>
    <row r="116" spans="17:17">
      <c r="Q116"/>
    </row>
    <row r="117" spans="17:17">
      <c r="Q117"/>
    </row>
    <row r="118" spans="17:17">
      <c r="Q118"/>
    </row>
    <row r="119" spans="17:17">
      <c r="Q119"/>
    </row>
    <row r="120" spans="17:17">
      <c r="Q120"/>
    </row>
    <row r="121" spans="17:17">
      <c r="Q121"/>
    </row>
    <row r="122" spans="17:17">
      <c r="Q122"/>
    </row>
    <row r="123" spans="17:17">
      <c r="Q123"/>
    </row>
    <row r="124" spans="17:17">
      <c r="Q124"/>
    </row>
    <row r="125" spans="17:17">
      <c r="Q125"/>
    </row>
    <row r="126" spans="17:17">
      <c r="Q126"/>
    </row>
    <row r="127" spans="17:17">
      <c r="Q127"/>
    </row>
    <row r="128" spans="17:17">
      <c r="Q128"/>
    </row>
    <row r="129" spans="17:17">
      <c r="Q129"/>
    </row>
    <row r="130" spans="17:17">
      <c r="Q130"/>
    </row>
    <row r="131" spans="17:17">
      <c r="Q131"/>
    </row>
    <row r="132" spans="17:17">
      <c r="Q132"/>
    </row>
    <row r="133" spans="17:17">
      <c r="Q133"/>
    </row>
    <row r="134" spans="17:17">
      <c r="Q134"/>
    </row>
    <row r="135" spans="17:17">
      <c r="Q135"/>
    </row>
    <row r="136" spans="17:17">
      <c r="Q136"/>
    </row>
    <row r="137" spans="17:17">
      <c r="Q137"/>
    </row>
    <row r="138" spans="17:17">
      <c r="Q138"/>
    </row>
    <row r="139" spans="17:17">
      <c r="Q139"/>
    </row>
    <row r="140" spans="17:17">
      <c r="Q140"/>
    </row>
    <row r="141" spans="17:17">
      <c r="Q141"/>
    </row>
    <row r="142" spans="17:17">
      <c r="Q142"/>
    </row>
    <row r="143" spans="17:17">
      <c r="Q143"/>
    </row>
    <row r="144" spans="17:17">
      <c r="Q144"/>
    </row>
    <row r="145" spans="17:17">
      <c r="Q145"/>
    </row>
    <row r="146" spans="17:17">
      <c r="Q146"/>
    </row>
    <row r="147" spans="17:17">
      <c r="Q147"/>
    </row>
    <row r="148" spans="17:17">
      <c r="Q148"/>
    </row>
    <row r="149" spans="17:17">
      <c r="Q149"/>
    </row>
    <row r="150" spans="17:17">
      <c r="Q150"/>
    </row>
    <row r="151" spans="17:17">
      <c r="Q151"/>
    </row>
    <row r="152" spans="17:17">
      <c r="Q152"/>
    </row>
    <row r="153" spans="17:17">
      <c r="Q153"/>
    </row>
    <row r="154" spans="17:17">
      <c r="Q154"/>
    </row>
    <row r="155" spans="17:17">
      <c r="Q155"/>
    </row>
    <row r="156" spans="17:17">
      <c r="Q156"/>
    </row>
    <row r="157" spans="17:17">
      <c r="Q157"/>
    </row>
    <row r="158" spans="17:17">
      <c r="Q158"/>
    </row>
    <row r="159" spans="17:17">
      <c r="Q159"/>
    </row>
    <row r="160" spans="17:17">
      <c r="Q160"/>
    </row>
    <row r="161" spans="17:17">
      <c r="Q161"/>
    </row>
    <row r="162" spans="17:17">
      <c r="Q162"/>
    </row>
    <row r="163" spans="17:17">
      <c r="Q163"/>
    </row>
    <row r="164" spans="17:17">
      <c r="Q164"/>
    </row>
    <row r="165" spans="17:17">
      <c r="Q165"/>
    </row>
    <row r="166" spans="17:17">
      <c r="Q166"/>
    </row>
    <row r="167" spans="17:17">
      <c r="Q167"/>
    </row>
    <row r="168" spans="17:17">
      <c r="Q168"/>
    </row>
    <row r="169" spans="17:17">
      <c r="Q169"/>
    </row>
    <row r="170" spans="17:17">
      <c r="Q170"/>
    </row>
    <row r="171" spans="17:17">
      <c r="Q171"/>
    </row>
    <row r="172" spans="17:17">
      <c r="Q172"/>
    </row>
    <row r="173" spans="17:17">
      <c r="Q173"/>
    </row>
    <row r="174" spans="17:17">
      <c r="Q174"/>
    </row>
    <row r="175" spans="17:17">
      <c r="Q175"/>
    </row>
    <row r="176" spans="17:17">
      <c r="Q176"/>
    </row>
    <row r="177" spans="17:17">
      <c r="Q177"/>
    </row>
    <row r="178" spans="17:17">
      <c r="Q178"/>
    </row>
    <row r="179" spans="17:17">
      <c r="Q179"/>
    </row>
    <row r="180" spans="17:17">
      <c r="Q180"/>
    </row>
    <row r="181" spans="17:17">
      <c r="Q181"/>
    </row>
    <row r="182" spans="17:17">
      <c r="Q182"/>
    </row>
    <row r="183" spans="17:17">
      <c r="Q183"/>
    </row>
    <row r="184" spans="17:17">
      <c r="Q184"/>
    </row>
    <row r="185" spans="17:17">
      <c r="Q185"/>
    </row>
    <row r="186" spans="17:17">
      <c r="Q186"/>
    </row>
    <row r="187" spans="17:17">
      <c r="Q187"/>
    </row>
    <row r="188" spans="17:17">
      <c r="Q188"/>
    </row>
    <row r="189" spans="17:17">
      <c r="Q189"/>
    </row>
    <row r="190" spans="17:17">
      <c r="Q190"/>
    </row>
    <row r="191" spans="17:17">
      <c r="Q191"/>
    </row>
  </sheetData>
  <sheetProtection algorithmName="SHA-512" hashValue="oTIlRk6/MXyDqsvL9m5mN4eadAtUxcqWpuer4FTtScSuVoB1evP7bJ8Ov3ihuX+YA3GCx0xtri8hUB1NIF19fQ==" saltValue="3xNXc3yYemQZAnYLgfZTEQ==" spinCount="100000" sheet="1" scenarios="1"/>
  <mergeCells count="3">
    <mergeCell ref="C2:E2"/>
    <mergeCell ref="F2:G2"/>
    <mergeCell ref="E19:G22"/>
  </mergeCells>
  <phoneticPr fontId="0" type="noConversion"/>
  <conditionalFormatting sqref="G35">
    <cfRule type="cellIs" dxfId="250" priority="1" stopIfTrue="1" operator="lessThan">
      <formula>0.95*$C35*(G$14/$C$14)</formula>
    </cfRule>
  </conditionalFormatting>
  <conditionalFormatting sqref="K28:K32">
    <cfRule type="cellIs" dxfId="249" priority="13" stopIfTrue="1" operator="greaterThanOrEqual">
      <formula>100</formula>
    </cfRule>
    <cfRule type="cellIs" dxfId="248" priority="14" stopIfTrue="1" operator="lessThan">
      <formula>100</formula>
    </cfRule>
  </conditionalFormatting>
  <conditionalFormatting sqref="K34">
    <cfRule type="cellIs" dxfId="247" priority="5" stopIfTrue="1" operator="between">
      <formula>100.1</formula>
      <formula>300</formula>
    </cfRule>
    <cfRule type="cellIs" dxfId="246" priority="15" stopIfTrue="1" operator="greaterThan">
      <formula>300</formula>
    </cfRule>
    <cfRule type="cellIs" dxfId="245" priority="16" stopIfTrue="1" operator="lessThanOrEqual">
      <formula>100</formula>
    </cfRule>
  </conditionalFormatting>
  <conditionalFormatting sqref="K27">
    <cfRule type="cellIs" dxfId="244" priority="17" stopIfTrue="1" operator="greaterThanOrEqual">
      <formula>100</formula>
    </cfRule>
    <cfRule type="cellIs" dxfId="243" priority="18" stopIfTrue="1" operator="lessThan">
      <formula>33.3</formula>
    </cfRule>
    <cfRule type="cellIs" dxfId="242" priority="19" stopIfTrue="1" operator="between">
      <formula>33.3</formula>
      <formula>100</formula>
    </cfRule>
  </conditionalFormatting>
  <conditionalFormatting sqref="E27:E33 E35">
    <cfRule type="cellIs" dxfId="241" priority="12" stopIfTrue="1" operator="lessThan">
      <formula>0.95*$C27*(E$14/$C$14)</formula>
    </cfRule>
  </conditionalFormatting>
  <conditionalFormatting sqref="K33">
    <cfRule type="cellIs" dxfId="240" priority="9" stopIfTrue="1" operator="greaterThanOrEqual">
      <formula>100</formula>
    </cfRule>
    <cfRule type="cellIs" dxfId="239" priority="10" stopIfTrue="1" operator="lessThan">
      <formula>33.3</formula>
    </cfRule>
    <cfRule type="cellIs" dxfId="238" priority="11" stopIfTrue="1" operator="between">
      <formula>33.3</formula>
      <formula>100</formula>
    </cfRule>
  </conditionalFormatting>
  <conditionalFormatting sqref="K35">
    <cfRule type="cellIs" dxfId="237" priority="6" stopIfTrue="1" operator="greaterThanOrEqual">
      <formula>100</formula>
    </cfRule>
    <cfRule type="cellIs" dxfId="236" priority="7" stopIfTrue="1" operator="lessThan">
      <formula>33.3</formula>
    </cfRule>
    <cfRule type="cellIs" dxfId="235" priority="8" stopIfTrue="1" operator="between">
      <formula>33.3</formula>
      <formula>100</formula>
    </cfRule>
  </conditionalFormatting>
  <conditionalFormatting sqref="F27:F33">
    <cfRule type="cellIs" dxfId="234" priority="4" stopIfTrue="1" operator="lessThan">
      <formula>0.95*$C27*(F$14/$C$14)</formula>
    </cfRule>
  </conditionalFormatting>
  <conditionalFormatting sqref="G27:G33">
    <cfRule type="cellIs" dxfId="233" priority="3" stopIfTrue="1" operator="lessThan">
      <formula>0.95*$C27*(G$14/$C$14)</formula>
    </cfRule>
  </conditionalFormatting>
  <conditionalFormatting sqref="F35">
    <cfRule type="cellIs" dxfId="232" priority="2" stopIfTrue="1" operator="lessThan">
      <formula>0.95*$C35*(F$14/$C$14)</formula>
    </cfRule>
  </conditionalFormatting>
  <dataValidations count="5">
    <dataValidation type="list" allowBlank="1" showInputMessage="1" showErrorMessage="1" promptTitle="Select Material" sqref="E6:G6" xr:uid="{00000000-0002-0000-2400-000000000000}">
      <formula1>Tube_Type</formula1>
    </dataValidation>
    <dataValidation allowBlank="1" showInputMessage="1" showErrorMessage="1" promptTitle="Select Material" sqref="C6 I6 J13 J14" xr:uid="{00000000-0002-0000-2400-000001000000}"/>
    <dataValidation type="list" allowBlank="1" showInputMessage="1" showErrorMessage="1" promptTitle="Select Material" sqref="H6 D6 C5:H5" xr:uid="{00000000-0002-0000-2400-000002000000}">
      <formula1>Materials</formula1>
    </dataValidation>
    <dataValidation type="list" allowBlank="1" showInputMessage="1" showErrorMessage="1" sqref="F2" xr:uid="{00000000-0002-0000-2400-000003000000}">
      <formula1>ConstructionType</formula1>
    </dataValidation>
    <dataValidation type="list" allowBlank="1" showInputMessage="1" showErrorMessage="1" sqref="I5" xr:uid="{00000000-0002-0000-2400-000004000000}">
      <formula1>Material</formula1>
    </dataValidation>
  </dataValidations>
  <hyperlinks>
    <hyperlink ref="L2:N2" location="'Cover Sheet'!A1" display="BACK to COVER SHEET" xr:uid="{00000000-0004-0000-2400-000000000000}"/>
    <hyperlink ref="B39" location="Guidance_notes_TSPS" display="Link to GUIDANCE NOTES" xr:uid="{4336EDCA-9791-44F4-AABB-2F581F6DBD8D}"/>
  </hyperlinks>
  <pageMargins left="0.75" right="0.75" top="1" bottom="1" header="0.5" footer="0.5"/>
  <pageSetup paperSize="9" orientation="portrait" horizontalDpi="4294967294"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46"/>
  <sheetViews>
    <sheetView workbookViewId="0"/>
  </sheetViews>
  <sheetFormatPr defaultColWidth="11.42578125" defaultRowHeight="12.75"/>
  <cols>
    <col min="1" max="1" width="19.42578125" style="197" customWidth="1"/>
    <col min="2" max="2" width="109.28515625" style="197" customWidth="1"/>
  </cols>
  <sheetData>
    <row r="1" spans="1:2" s="90" customFormat="1">
      <c r="A1" s="500" t="s">
        <v>220</v>
      </c>
      <c r="B1" s="501"/>
    </row>
    <row r="2" spans="1:2" s="90" customFormat="1">
      <c r="A2" s="200"/>
      <c r="B2" s="200"/>
    </row>
    <row r="3" spans="1:2" s="90" customFormat="1">
      <c r="A3" s="198" t="s">
        <v>221</v>
      </c>
      <c r="B3" s="199" t="s">
        <v>222</v>
      </c>
    </row>
    <row r="4" spans="1:2">
      <c r="A4" s="710"/>
      <c r="B4" s="711"/>
    </row>
    <row r="6" spans="1:2">
      <c r="A6" s="201"/>
      <c r="B6" s="201"/>
    </row>
    <row r="7" spans="1:2">
      <c r="B7" s="201"/>
    </row>
    <row r="8" spans="1:2">
      <c r="B8" s="201"/>
    </row>
    <row r="9" spans="1:2">
      <c r="A9" s="201"/>
      <c r="B9" s="201"/>
    </row>
    <row r="10" spans="1:2">
      <c r="B10" s="201"/>
    </row>
    <row r="19" spans="1:2">
      <c r="B19" s="201"/>
    </row>
    <row r="20" spans="1:2">
      <c r="A20" s="201"/>
    </row>
    <row r="21" spans="1:2">
      <c r="A21" s="201"/>
    </row>
    <row r="22" spans="1:2">
      <c r="B22" s="201"/>
    </row>
    <row r="25" spans="1:2">
      <c r="B25" s="201"/>
    </row>
    <row r="27" spans="1:2">
      <c r="A27" s="201"/>
    </row>
    <row r="28" spans="1:2">
      <c r="A28" s="451"/>
      <c r="B28" s="201"/>
    </row>
    <row r="29" spans="1:2">
      <c r="A29" s="201"/>
      <c r="B29" s="201"/>
    </row>
    <row r="30" spans="1:2">
      <c r="A30" s="201"/>
      <c r="B30" s="201"/>
    </row>
    <row r="31" spans="1:2">
      <c r="B31" s="201"/>
    </row>
    <row r="32" spans="1:2">
      <c r="A32" s="201"/>
      <c r="B32" s="201"/>
    </row>
    <row r="36" spans="1:2">
      <c r="B36" s="201"/>
    </row>
    <row r="37" spans="1:2">
      <c r="B37" s="201"/>
    </row>
    <row r="46" spans="1:2">
      <c r="A46" s="451"/>
    </row>
  </sheetData>
  <sheetProtection algorithmName="SHA-512" hashValue="Z9b/vSLCvxdeIyIPceHXxToDtZUJQ+Rv8lwrIHkQsXK+jQBDURJYRK8xeKKef/gWGbZUsdKx701U4xMFRdf9wg==" saltValue="yVJy8yRIphAYliX4VG13Wg==" spinCount="100000" sheet="1" scenarios="1"/>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999FF"/>
  </sheetPr>
  <dimension ref="A1:AO369"/>
  <sheetViews>
    <sheetView showGridLines="0" zoomScaleNormal="100" zoomScaleSheetLayoutView="100" workbookViewId="0">
      <selection sqref="A1:S1"/>
    </sheetView>
  </sheetViews>
  <sheetFormatPr defaultColWidth="11.42578125" defaultRowHeight="12.75"/>
  <cols>
    <col min="1" max="38" width="5" customWidth="1"/>
  </cols>
  <sheetData>
    <row r="1" spans="1:41">
      <c r="A1" s="1168" t="s">
        <v>482</v>
      </c>
      <c r="B1" s="1169"/>
      <c r="C1" s="1169"/>
      <c r="D1" s="1169"/>
      <c r="E1" s="1169"/>
      <c r="F1" s="1169"/>
      <c r="G1" s="1169"/>
      <c r="H1" s="1169"/>
      <c r="I1" s="1169"/>
      <c r="J1" s="1169"/>
      <c r="K1" s="1169"/>
      <c r="L1" s="1169"/>
      <c r="M1" s="1169"/>
      <c r="N1" s="1169"/>
      <c r="O1" s="1169"/>
      <c r="P1" s="1169"/>
      <c r="Q1" s="1169"/>
      <c r="R1" s="1169"/>
      <c r="S1" s="1170"/>
      <c r="T1" s="1168" t="s">
        <v>483</v>
      </c>
      <c r="U1" s="1169"/>
      <c r="V1" s="1169"/>
      <c r="W1" s="1169"/>
      <c r="X1" s="1169"/>
      <c r="Y1" s="1169"/>
      <c r="Z1" s="1169"/>
      <c r="AA1" s="1169"/>
      <c r="AB1" s="1169"/>
      <c r="AC1" s="1169"/>
      <c r="AD1" s="1169"/>
      <c r="AE1" s="1169"/>
      <c r="AF1" s="1169"/>
      <c r="AG1" s="1169"/>
      <c r="AH1" s="1169"/>
      <c r="AI1" s="1169"/>
      <c r="AJ1" s="1169"/>
      <c r="AK1" s="1169"/>
      <c r="AL1" s="1170"/>
    </row>
    <row r="2" spans="1:41">
      <c r="A2" s="280"/>
      <c r="B2" s="1"/>
      <c r="C2" s="1"/>
      <c r="D2" s="1"/>
      <c r="E2" s="1"/>
      <c r="F2" s="1"/>
      <c r="G2" s="1"/>
      <c r="H2" s="1"/>
      <c r="I2" s="1"/>
      <c r="J2" s="1"/>
      <c r="K2" s="1"/>
      <c r="L2" s="1"/>
      <c r="M2" s="1"/>
      <c r="N2" s="1"/>
      <c r="O2" s="1"/>
      <c r="P2" s="1"/>
      <c r="Q2" s="1"/>
      <c r="R2" s="1"/>
      <c r="S2" s="20"/>
      <c r="T2" s="8"/>
      <c r="U2" s="1"/>
      <c r="V2" s="1"/>
      <c r="W2" s="1"/>
      <c r="X2" s="1"/>
      <c r="Y2" s="1"/>
      <c r="Z2" s="1"/>
      <c r="AA2" s="1"/>
      <c r="AB2" s="1"/>
      <c r="AC2" s="1"/>
      <c r="AD2" s="1"/>
      <c r="AE2" s="1"/>
      <c r="AF2" s="1"/>
      <c r="AG2" s="1"/>
      <c r="AH2" s="1"/>
      <c r="AI2" s="1"/>
      <c r="AJ2" s="1"/>
      <c r="AK2" s="1"/>
      <c r="AL2" s="20"/>
      <c r="AM2" s="264" t="s">
        <v>485</v>
      </c>
      <c r="AN2" s="264"/>
      <c r="AO2" s="264"/>
    </row>
    <row r="3" spans="1:41">
      <c r="A3" t="s">
        <v>57</v>
      </c>
      <c r="D3" s="1149" t="str">
        <f>IF('Cover Sheet'!D14:J14&gt;0,'Cover Sheet'!D14:J14,"")</f>
        <v/>
      </c>
      <c r="E3" s="1149"/>
      <c r="F3" s="1149"/>
      <c r="G3" s="1149"/>
      <c r="H3" s="1149"/>
      <c r="I3" s="1149"/>
      <c r="J3" s="1149"/>
      <c r="K3" t="s">
        <v>58</v>
      </c>
      <c r="O3" s="1149" t="str">
        <f>IF('Cover Sheet'!O14:S14&gt;0,'Cover Sheet'!O14:S14,"")</f>
        <v/>
      </c>
      <c r="P3" s="1149"/>
      <c r="Q3" s="1149"/>
      <c r="R3" s="1149"/>
      <c r="S3" s="1149"/>
      <c r="T3" s="8" t="s">
        <v>57</v>
      </c>
      <c r="W3" s="1149" t="str">
        <f>IF('Cover Sheet'!W14:AC14&gt;0,'Cover Sheet'!W14:AC14,"")</f>
        <v/>
      </c>
      <c r="X3" s="1149"/>
      <c r="Y3" s="1149"/>
      <c r="Z3" s="1149"/>
      <c r="AA3" s="1149"/>
      <c r="AB3" s="1149"/>
      <c r="AC3" s="1149"/>
      <c r="AD3" t="s">
        <v>58</v>
      </c>
      <c r="AH3" s="1149" t="str">
        <f>IF('Cover Sheet'!AH14:AL14&gt;0,'Cover Sheet'!AH14:AL14,"")</f>
        <v/>
      </c>
      <c r="AI3" s="1149"/>
      <c r="AJ3" s="1149"/>
      <c r="AK3" s="1149"/>
      <c r="AL3" s="1179"/>
    </row>
    <row r="4" spans="1:41">
      <c r="A4" s="8"/>
      <c r="B4" s="1"/>
      <c r="C4" s="1"/>
      <c r="D4" s="1"/>
      <c r="E4" s="1"/>
      <c r="F4" s="1"/>
      <c r="G4" s="1"/>
      <c r="H4" s="1"/>
      <c r="I4" s="1"/>
      <c r="J4" s="1"/>
      <c r="K4" s="1"/>
      <c r="L4" s="1"/>
      <c r="M4" s="1"/>
      <c r="N4" s="1"/>
      <c r="O4" s="1"/>
      <c r="P4" s="1"/>
      <c r="Q4" s="1"/>
      <c r="R4" s="1"/>
      <c r="S4" s="20"/>
      <c r="T4" s="8"/>
      <c r="U4" s="1"/>
      <c r="V4" s="1"/>
      <c r="W4" s="1"/>
      <c r="X4" s="1"/>
      <c r="Y4" s="1"/>
      <c r="Z4" s="1"/>
      <c r="AA4" s="1"/>
      <c r="AB4" s="1"/>
      <c r="AC4" s="1"/>
      <c r="AD4" s="1"/>
      <c r="AE4" s="1"/>
      <c r="AF4" s="1"/>
      <c r="AG4" s="1"/>
      <c r="AH4" s="1"/>
      <c r="AI4" s="1"/>
      <c r="AJ4" s="1"/>
      <c r="AK4" s="1"/>
      <c r="AL4" s="20"/>
    </row>
    <row r="5" spans="1:41" ht="12.75" customHeight="1">
      <c r="A5" s="1153"/>
      <c r="B5" s="1154"/>
      <c r="C5" s="1154"/>
      <c r="D5" s="1154"/>
      <c r="E5" s="1154"/>
      <c r="F5" s="1154"/>
      <c r="G5" s="1154"/>
      <c r="H5" s="1154"/>
      <c r="I5" s="1154"/>
      <c r="J5" s="1154"/>
      <c r="K5" s="1154"/>
      <c r="L5" s="1154"/>
      <c r="M5" s="1154"/>
      <c r="N5" s="1154"/>
      <c r="O5" s="1154"/>
      <c r="P5" s="1154"/>
      <c r="Q5" s="1154"/>
      <c r="R5" s="1154"/>
      <c r="S5" s="1155"/>
      <c r="T5" s="24"/>
      <c r="U5" s="25"/>
      <c r="V5" s="25"/>
      <c r="W5" s="25"/>
      <c r="X5" s="25"/>
      <c r="Y5" s="25"/>
      <c r="Z5" s="25"/>
      <c r="AA5" s="25"/>
      <c r="AB5" s="25"/>
      <c r="AC5" s="25"/>
      <c r="AD5" s="25"/>
      <c r="AE5" s="25"/>
      <c r="AF5" s="25"/>
      <c r="AG5" s="25"/>
      <c r="AH5" s="25"/>
      <c r="AI5" s="25"/>
      <c r="AJ5" s="25"/>
      <c r="AK5" s="25"/>
      <c r="AL5" s="26"/>
    </row>
    <row r="6" spans="1:41">
      <c r="A6" s="27"/>
      <c r="B6" s="28"/>
      <c r="C6" s="28"/>
      <c r="D6" s="28"/>
      <c r="E6" s="28"/>
      <c r="F6" s="28"/>
      <c r="G6" s="28"/>
      <c r="H6" s="28"/>
      <c r="I6" s="28"/>
      <c r="J6" s="28"/>
      <c r="K6" s="28"/>
      <c r="L6" s="28"/>
      <c r="M6" s="28"/>
      <c r="N6" s="28"/>
      <c r="O6" s="28"/>
      <c r="P6" s="28"/>
      <c r="Q6" s="28"/>
      <c r="R6" s="28"/>
      <c r="S6" s="29"/>
      <c r="T6" s="30"/>
      <c r="U6" s="31"/>
      <c r="V6" s="31"/>
      <c r="W6" s="31"/>
      <c r="X6" s="31"/>
      <c r="Y6" s="31"/>
      <c r="Z6" s="31"/>
      <c r="AA6" s="31"/>
      <c r="AB6" s="31"/>
      <c r="AC6" s="31"/>
      <c r="AD6" s="31"/>
      <c r="AE6" s="31"/>
      <c r="AF6" s="31"/>
      <c r="AG6" s="31"/>
      <c r="AH6" s="31"/>
      <c r="AI6" s="31"/>
      <c r="AJ6" s="31"/>
      <c r="AK6" s="31"/>
      <c r="AL6" s="32"/>
    </row>
    <row r="7" spans="1:41">
      <c r="A7" s="27"/>
      <c r="B7" s="718" t="s">
        <v>110</v>
      </c>
      <c r="C7" s="33"/>
      <c r="D7" s="28"/>
      <c r="E7" s="28"/>
      <c r="F7" s="28"/>
      <c r="G7" s="28"/>
      <c r="H7" s="28"/>
      <c r="I7" s="28"/>
      <c r="J7" s="28"/>
      <c r="K7" s="28"/>
      <c r="L7" s="28"/>
      <c r="M7" s="28"/>
      <c r="N7" s="28"/>
      <c r="O7" s="28"/>
      <c r="P7" s="28"/>
      <c r="Q7" s="28"/>
      <c r="R7" s="28"/>
      <c r="S7" s="29"/>
      <c r="T7" s="30"/>
      <c r="U7" s="718" t="s">
        <v>110</v>
      </c>
      <c r="V7" s="31"/>
      <c r="W7" s="31"/>
      <c r="X7" s="31"/>
      <c r="Y7" s="31"/>
      <c r="Z7" s="31"/>
      <c r="AA7" s="31"/>
      <c r="AB7" s="31"/>
      <c r="AC7" s="31"/>
      <c r="AD7" s="31"/>
      <c r="AE7" s="31"/>
      <c r="AF7" s="31"/>
      <c r="AG7" s="31"/>
      <c r="AH7" s="31"/>
      <c r="AI7" s="31"/>
      <c r="AJ7" s="31"/>
      <c r="AK7" s="31"/>
      <c r="AL7" s="32"/>
    </row>
    <row r="8" spans="1:41">
      <c r="A8" s="27"/>
      <c r="B8" s="447"/>
      <c r="C8" s="28"/>
      <c r="D8" s="28"/>
      <c r="E8" s="28"/>
      <c r="F8" s="28"/>
      <c r="G8" s="28"/>
      <c r="H8" s="28"/>
      <c r="I8" s="28"/>
      <c r="J8" s="28"/>
      <c r="K8" s="28"/>
      <c r="L8" s="28"/>
      <c r="M8" s="28"/>
      <c r="N8" s="28"/>
      <c r="O8" s="28"/>
      <c r="P8" s="28"/>
      <c r="Q8" s="28"/>
      <c r="R8" s="28"/>
      <c r="S8" s="29"/>
      <c r="T8" s="30"/>
      <c r="U8" s="447"/>
      <c r="V8" s="31"/>
      <c r="W8" s="31"/>
      <c r="X8" s="31"/>
      <c r="Y8" s="31"/>
      <c r="Z8" s="31"/>
      <c r="AA8" s="31"/>
      <c r="AB8" s="31"/>
      <c r="AC8" s="31"/>
      <c r="AD8" s="31"/>
      <c r="AE8" s="31"/>
      <c r="AF8" s="31"/>
      <c r="AG8" s="31"/>
      <c r="AH8" s="31"/>
      <c r="AI8" s="31"/>
      <c r="AJ8" s="31"/>
      <c r="AK8" s="31"/>
      <c r="AL8" s="32"/>
    </row>
    <row r="9" spans="1:41">
      <c r="A9" s="27"/>
      <c r="B9" s="718" t="s">
        <v>279</v>
      </c>
      <c r="C9" s="33"/>
      <c r="D9" s="28"/>
      <c r="E9" s="28"/>
      <c r="F9" s="31"/>
      <c r="G9" s="31"/>
      <c r="H9" s="28"/>
      <c r="I9" s="28"/>
      <c r="J9" s="28"/>
      <c r="K9" s="28"/>
      <c r="L9" s="28"/>
      <c r="M9" s="28"/>
      <c r="N9" s="28"/>
      <c r="O9" s="28"/>
      <c r="P9" s="28"/>
      <c r="Q9" s="28"/>
      <c r="R9" s="28"/>
      <c r="S9" s="29"/>
      <c r="T9" s="30"/>
      <c r="U9" s="718" t="s">
        <v>279</v>
      </c>
      <c r="V9" s="31"/>
      <c r="W9" s="31"/>
      <c r="X9" s="31"/>
      <c r="Y9" s="31"/>
      <c r="Z9" s="31"/>
      <c r="AA9" s="31"/>
      <c r="AB9" s="31"/>
      <c r="AC9" s="31"/>
      <c r="AD9" s="31"/>
      <c r="AE9" s="31"/>
      <c r="AF9" s="31"/>
      <c r="AG9" s="31"/>
      <c r="AH9" s="31"/>
      <c r="AI9" s="31"/>
      <c r="AJ9" s="31"/>
      <c r="AK9" s="31"/>
      <c r="AL9" s="32"/>
    </row>
    <row r="10" spans="1:41">
      <c r="A10" s="27"/>
      <c r="B10" s="447"/>
      <c r="C10" s="28"/>
      <c r="D10" s="28"/>
      <c r="E10" s="28"/>
      <c r="F10" s="691"/>
      <c r="G10" s="691"/>
      <c r="H10" s="691"/>
      <c r="I10" s="691"/>
      <c r="J10" s="691"/>
      <c r="K10" s="28"/>
      <c r="L10" s="28"/>
      <c r="M10" s="28"/>
      <c r="N10" s="28"/>
      <c r="O10" s="28"/>
      <c r="P10" s="28"/>
      <c r="Q10" s="28"/>
      <c r="R10" s="28"/>
      <c r="S10" s="29"/>
      <c r="T10" s="30"/>
      <c r="U10" s="447"/>
      <c r="V10" s="31"/>
      <c r="W10" s="31"/>
      <c r="X10" s="31"/>
      <c r="Y10" s="31"/>
      <c r="Z10" s="31"/>
      <c r="AA10" s="31"/>
      <c r="AB10" s="31"/>
      <c r="AC10" s="31"/>
      <c r="AD10" s="31"/>
      <c r="AE10" s="31"/>
      <c r="AF10" s="31"/>
      <c r="AG10" s="31"/>
      <c r="AH10" s="31"/>
      <c r="AI10" s="31"/>
      <c r="AJ10" s="31"/>
      <c r="AK10" s="31"/>
      <c r="AL10" s="32"/>
    </row>
    <row r="11" spans="1:41">
      <c r="A11" s="27"/>
      <c r="B11" s="718" t="s">
        <v>766</v>
      </c>
      <c r="C11" s="33"/>
      <c r="D11" s="28"/>
      <c r="E11" s="28"/>
      <c r="F11" s="691"/>
      <c r="G11" s="626"/>
      <c r="H11" s="691"/>
      <c r="I11" s="691"/>
      <c r="J11" s="691"/>
      <c r="K11" s="28"/>
      <c r="L11" s="28"/>
      <c r="M11" s="28"/>
      <c r="N11" s="28"/>
      <c r="O11" s="28"/>
      <c r="P11" s="28"/>
      <c r="Q11" s="28"/>
      <c r="R11" s="28"/>
      <c r="S11" s="29"/>
      <c r="T11" s="30"/>
      <c r="U11" s="718" t="s">
        <v>766</v>
      </c>
      <c r="V11" s="31"/>
      <c r="W11" s="31"/>
      <c r="X11" s="33"/>
      <c r="Y11" s="31"/>
      <c r="Z11" s="33"/>
      <c r="AA11" s="31"/>
      <c r="AB11" s="31"/>
      <c r="AC11" s="31"/>
      <c r="AD11" s="31"/>
      <c r="AE11" s="31"/>
      <c r="AF11" s="31"/>
      <c r="AG11" s="31"/>
      <c r="AH11" s="31"/>
      <c r="AI11" s="31"/>
      <c r="AJ11" s="31"/>
      <c r="AK11" s="31"/>
      <c r="AL11" s="32"/>
    </row>
    <row r="12" spans="1:41">
      <c r="A12" s="27"/>
      <c r="B12" s="28"/>
      <c r="C12" s="28"/>
      <c r="D12" s="28"/>
      <c r="E12" s="28"/>
      <c r="F12" s="691"/>
      <c r="G12" s="626"/>
      <c r="H12" s="691"/>
      <c r="I12" s="691"/>
      <c r="J12" s="691"/>
      <c r="K12" s="28"/>
      <c r="L12" s="28"/>
      <c r="M12" s="28"/>
      <c r="N12" s="28"/>
      <c r="O12" s="28"/>
      <c r="P12" s="28"/>
      <c r="Q12" s="28"/>
      <c r="R12" s="28"/>
      <c r="S12" s="29"/>
      <c r="T12" s="30"/>
      <c r="U12" s="31"/>
      <c r="V12" s="31"/>
      <c r="W12" s="31"/>
      <c r="X12" s="31"/>
      <c r="Y12" s="31"/>
      <c r="Z12" s="31"/>
      <c r="AA12" s="31"/>
      <c r="AB12" s="31"/>
      <c r="AC12" s="31"/>
      <c r="AD12" s="31"/>
      <c r="AE12" s="31"/>
      <c r="AF12" s="31"/>
      <c r="AG12" s="31"/>
      <c r="AH12" s="31"/>
      <c r="AI12" s="31"/>
      <c r="AJ12" s="31"/>
      <c r="AK12" s="31"/>
      <c r="AL12" s="32"/>
    </row>
    <row r="13" spans="1:41">
      <c r="A13" s="27"/>
      <c r="B13" s="28"/>
      <c r="C13" s="28"/>
      <c r="D13" s="28"/>
      <c r="E13" s="28"/>
      <c r="F13" s="691"/>
      <c r="G13" s="626"/>
      <c r="H13" s="691"/>
      <c r="I13" s="691"/>
      <c r="J13" s="691"/>
      <c r="K13" s="28"/>
      <c r="L13" s="28"/>
      <c r="M13" s="28"/>
      <c r="N13" s="28"/>
      <c r="O13" s="28"/>
      <c r="P13" s="28"/>
      <c r="Q13" s="28"/>
      <c r="R13" s="28"/>
      <c r="S13" s="29"/>
      <c r="T13" s="30"/>
      <c r="U13" s="31"/>
      <c r="V13" s="31"/>
      <c r="W13" s="31"/>
      <c r="X13" s="31"/>
      <c r="Y13" s="31"/>
      <c r="Z13" s="33"/>
      <c r="AA13" s="31"/>
      <c r="AB13" s="31"/>
      <c r="AC13" s="31"/>
      <c r="AD13" s="31"/>
      <c r="AE13" s="31"/>
      <c r="AF13" s="31"/>
      <c r="AG13" s="31"/>
      <c r="AH13" s="31"/>
      <c r="AI13" s="31"/>
      <c r="AJ13" s="31"/>
      <c r="AK13" s="31"/>
      <c r="AL13" s="32"/>
    </row>
    <row r="14" spans="1:41">
      <c r="A14" s="27"/>
      <c r="B14" s="28"/>
      <c r="C14" s="28"/>
      <c r="D14" s="28"/>
      <c r="E14" s="28"/>
      <c r="F14" s="691"/>
      <c r="G14" s="691"/>
      <c r="H14" s="691"/>
      <c r="I14" s="691"/>
      <c r="J14" s="691"/>
      <c r="K14" s="28"/>
      <c r="L14" s="28"/>
      <c r="M14" s="28"/>
      <c r="N14" s="28"/>
      <c r="O14" s="28"/>
      <c r="P14" s="28"/>
      <c r="Q14" s="28"/>
      <c r="R14" s="28"/>
      <c r="S14" s="29"/>
      <c r="T14" s="30"/>
      <c r="U14" s="31"/>
      <c r="V14" s="31"/>
      <c r="W14" s="31"/>
      <c r="X14" s="31"/>
      <c r="Y14" s="31"/>
      <c r="Z14" s="31"/>
      <c r="AA14" s="31"/>
      <c r="AB14" s="31"/>
      <c r="AC14" s="31"/>
      <c r="AD14" s="31"/>
      <c r="AE14" s="31"/>
      <c r="AF14" s="31"/>
      <c r="AG14" s="31"/>
      <c r="AH14" s="31"/>
      <c r="AI14" s="31"/>
      <c r="AJ14" s="31"/>
      <c r="AK14" s="31"/>
      <c r="AL14" s="32"/>
    </row>
    <row r="15" spans="1:41">
      <c r="A15" s="27"/>
      <c r="B15" s="28"/>
      <c r="C15" s="28"/>
      <c r="D15" s="28"/>
      <c r="E15" s="28"/>
      <c r="F15" s="28"/>
      <c r="G15" s="28"/>
      <c r="H15" s="28"/>
      <c r="I15" s="28"/>
      <c r="J15" s="28"/>
      <c r="K15" s="28"/>
      <c r="L15" s="28"/>
      <c r="M15" s="28"/>
      <c r="N15" s="28"/>
      <c r="O15" s="28"/>
      <c r="P15" s="28"/>
      <c r="Q15" s="28"/>
      <c r="R15" s="28"/>
      <c r="S15" s="29"/>
      <c r="T15" s="30"/>
      <c r="U15" s="31"/>
      <c r="V15" s="31"/>
      <c r="W15" s="31"/>
      <c r="X15" s="31"/>
      <c r="Y15" s="31"/>
      <c r="Z15" s="31"/>
      <c r="AA15" s="31"/>
      <c r="AB15" s="31"/>
      <c r="AC15" s="31"/>
      <c r="AD15" s="31"/>
      <c r="AE15" s="31"/>
      <c r="AF15" s="31"/>
      <c r="AG15" s="31"/>
      <c r="AH15" s="31"/>
      <c r="AI15" s="31"/>
      <c r="AJ15" s="31"/>
      <c r="AK15" s="31"/>
      <c r="AL15" s="32"/>
    </row>
    <row r="16" spans="1:41">
      <c r="A16" s="27"/>
      <c r="B16" s="28"/>
      <c r="C16" s="28"/>
      <c r="D16" s="28"/>
      <c r="E16" s="28"/>
      <c r="F16" s="28"/>
      <c r="G16" s="28"/>
      <c r="H16" s="28"/>
      <c r="I16" s="28"/>
      <c r="J16" s="28"/>
      <c r="K16" s="28"/>
      <c r="L16" s="28"/>
      <c r="M16" s="28"/>
      <c r="N16" s="28"/>
      <c r="O16" s="28"/>
      <c r="P16" s="28"/>
      <c r="Q16" s="28"/>
      <c r="R16" s="28"/>
      <c r="S16" s="29"/>
      <c r="T16" s="30"/>
      <c r="U16" s="31"/>
      <c r="V16" s="31"/>
      <c r="W16" s="31"/>
      <c r="X16" s="31"/>
      <c r="Y16" s="31"/>
      <c r="Z16" s="31"/>
      <c r="AA16" s="31"/>
      <c r="AB16" s="31"/>
      <c r="AC16" s="31"/>
      <c r="AD16" s="31"/>
      <c r="AE16" s="31"/>
      <c r="AF16" s="31"/>
      <c r="AG16" s="31"/>
      <c r="AH16" s="31"/>
      <c r="AI16" s="31"/>
      <c r="AJ16" s="31"/>
      <c r="AK16" s="31"/>
      <c r="AL16" s="32"/>
    </row>
    <row r="17" spans="1:38">
      <c r="A17" s="27"/>
      <c r="B17" s="28"/>
      <c r="C17" s="28"/>
      <c r="D17" s="28"/>
      <c r="E17" s="28"/>
      <c r="F17" s="28"/>
      <c r="G17" s="28"/>
      <c r="H17" s="28"/>
      <c r="I17" s="28"/>
      <c r="J17" s="28"/>
      <c r="K17" s="28"/>
      <c r="L17" s="28"/>
      <c r="M17" s="28"/>
      <c r="N17" s="28"/>
      <c r="O17" s="28"/>
      <c r="P17" s="28"/>
      <c r="Q17" s="28"/>
      <c r="R17" s="28"/>
      <c r="S17" s="29"/>
      <c r="T17" s="30"/>
      <c r="U17" s="31"/>
      <c r="V17" s="31"/>
      <c r="W17" s="31"/>
      <c r="X17" s="31"/>
      <c r="Y17" s="31"/>
      <c r="Z17" s="31"/>
      <c r="AA17" s="31"/>
      <c r="AB17" s="31"/>
      <c r="AC17" s="31"/>
      <c r="AD17" s="31"/>
      <c r="AE17" s="31"/>
      <c r="AF17" s="31"/>
      <c r="AG17" s="31"/>
      <c r="AH17" s="31"/>
      <c r="AI17" s="31"/>
      <c r="AJ17" s="31"/>
      <c r="AK17" s="31"/>
      <c r="AL17" s="32"/>
    </row>
    <row r="18" spans="1:38">
      <c r="A18" s="34"/>
      <c r="B18" s="35"/>
      <c r="C18" s="35"/>
      <c r="D18" s="35"/>
      <c r="E18" s="36"/>
      <c r="F18" s="36"/>
      <c r="G18" s="35"/>
      <c r="H18" s="36"/>
      <c r="I18" s="35"/>
      <c r="J18" s="35"/>
      <c r="K18" s="35"/>
      <c r="L18" s="35"/>
      <c r="M18" s="35"/>
      <c r="N18" s="35"/>
      <c r="O18" s="35"/>
      <c r="P18" s="35"/>
      <c r="Q18" s="35"/>
      <c r="R18" s="35"/>
      <c r="S18" s="37"/>
      <c r="T18" s="38"/>
      <c r="U18" s="36"/>
      <c r="V18" s="36"/>
      <c r="W18" s="36"/>
      <c r="X18" s="36"/>
      <c r="Y18" s="36"/>
      <c r="Z18" s="36"/>
      <c r="AA18" s="36"/>
      <c r="AB18" s="36"/>
      <c r="AC18" s="36"/>
      <c r="AD18" s="36"/>
      <c r="AE18" s="36"/>
      <c r="AF18" s="36"/>
      <c r="AG18" s="36"/>
      <c r="AH18" s="36"/>
      <c r="AI18" s="36"/>
      <c r="AJ18" s="36"/>
      <c r="AK18" s="36"/>
      <c r="AL18" s="39"/>
    </row>
    <row r="19" spans="1:38">
      <c r="A19" s="13" t="s">
        <v>513</v>
      </c>
      <c r="B19" s="10"/>
      <c r="C19" s="10"/>
      <c r="D19" s="10"/>
      <c r="E19" s="10"/>
      <c r="F19" s="10"/>
      <c r="G19" s="10"/>
      <c r="H19" s="10"/>
      <c r="I19" s="10"/>
      <c r="J19" s="10"/>
      <c r="K19" s="10"/>
      <c r="L19" s="10"/>
      <c r="M19" s="10"/>
      <c r="N19" s="10"/>
      <c r="O19" s="10"/>
      <c r="P19" s="10"/>
      <c r="Q19" s="10"/>
      <c r="R19" s="10"/>
      <c r="S19" s="11"/>
      <c r="T19" s="14" t="s">
        <v>7</v>
      </c>
      <c r="U19" s="1"/>
      <c r="V19" s="1"/>
      <c r="W19" s="1"/>
      <c r="X19" s="1"/>
      <c r="Y19" s="1"/>
      <c r="Z19" s="1"/>
      <c r="AA19" s="1"/>
      <c r="AB19" s="1"/>
      <c r="AC19" s="1"/>
      <c r="AD19" s="1"/>
      <c r="AE19" s="1"/>
      <c r="AF19" s="1"/>
      <c r="AG19" s="1"/>
      <c r="AH19" s="1"/>
      <c r="AI19" s="1"/>
      <c r="AJ19" s="1"/>
      <c r="AK19" s="1"/>
      <c r="AL19" s="20"/>
    </row>
    <row r="20" spans="1:38">
      <c r="A20" s="9"/>
      <c r="B20" s="10"/>
      <c r="C20" s="10"/>
      <c r="D20" s="10"/>
      <c r="E20" s="10"/>
      <c r="F20" s="10"/>
      <c r="G20" s="10"/>
      <c r="H20" s="10"/>
      <c r="I20" s="10"/>
      <c r="J20" s="10"/>
      <c r="K20" s="10"/>
      <c r="L20" s="10"/>
      <c r="M20" s="10"/>
      <c r="N20" s="10"/>
      <c r="O20" s="10"/>
      <c r="P20" s="10"/>
      <c r="Q20" s="10"/>
      <c r="R20" s="10"/>
      <c r="S20" s="11"/>
      <c r="T20" s="8"/>
      <c r="U20" s="1"/>
      <c r="V20" s="1"/>
      <c r="W20" s="1"/>
      <c r="X20" s="1"/>
      <c r="Y20" s="1"/>
      <c r="Z20" s="1"/>
      <c r="AA20" s="1"/>
      <c r="AB20" s="1"/>
      <c r="AC20" s="1"/>
      <c r="AD20" s="1"/>
      <c r="AE20" s="1"/>
      <c r="AF20" s="1"/>
      <c r="AG20" s="1"/>
      <c r="AH20" s="1"/>
      <c r="AI20" s="1"/>
      <c r="AJ20" s="1"/>
      <c r="AK20" s="1"/>
      <c r="AL20" s="20"/>
    </row>
    <row r="21" spans="1:38">
      <c r="A21" s="277"/>
      <c r="B21" s="278"/>
      <c r="C21" s="278"/>
      <c r="D21" s="278"/>
      <c r="E21" s="278"/>
      <c r="F21" s="278"/>
      <c r="G21" s="278"/>
      <c r="H21" s="278"/>
      <c r="I21" s="278"/>
      <c r="J21" s="278"/>
      <c r="K21" s="278"/>
      <c r="L21" s="278"/>
      <c r="M21" s="278"/>
      <c r="N21" s="278"/>
      <c r="O21" s="278"/>
      <c r="P21" s="278"/>
      <c r="Q21" s="278"/>
      <c r="R21" s="278"/>
      <c r="S21" s="279"/>
      <c r="T21" s="24"/>
      <c r="U21" s="25"/>
      <c r="V21" s="25"/>
      <c r="W21" s="25"/>
      <c r="X21" s="25"/>
      <c r="Y21" s="25"/>
      <c r="Z21" s="25"/>
      <c r="AA21" s="25"/>
      <c r="AB21" s="25"/>
      <c r="AC21" s="25"/>
      <c r="AD21" s="25"/>
      <c r="AE21" s="25"/>
      <c r="AF21" s="25"/>
      <c r="AG21" s="25"/>
      <c r="AH21" s="25"/>
      <c r="AI21" s="25"/>
      <c r="AJ21" s="25"/>
      <c r="AK21" s="25"/>
      <c r="AL21" s="26"/>
    </row>
    <row r="22" spans="1:38">
      <c r="A22" s="45"/>
      <c r="B22" s="65"/>
      <c r="C22" s="65"/>
      <c r="D22" s="65"/>
      <c r="E22" s="65"/>
      <c r="F22" s="65"/>
      <c r="G22" s="65"/>
      <c r="H22" s="65"/>
      <c r="I22" s="65"/>
      <c r="J22" s="65"/>
      <c r="K22" s="65"/>
      <c r="L22" s="65"/>
      <c r="M22" s="65"/>
      <c r="N22" s="65"/>
      <c r="O22" s="65"/>
      <c r="P22" s="65"/>
      <c r="Q22" s="65"/>
      <c r="R22" s="65"/>
      <c r="S22" s="275"/>
      <c r="T22" s="30"/>
      <c r="U22" s="31"/>
      <c r="V22" s="31"/>
      <c r="W22" s="31"/>
      <c r="X22" s="31"/>
      <c r="Y22" s="31"/>
      <c r="Z22" s="31"/>
      <c r="AA22" s="31"/>
      <c r="AB22" s="31"/>
      <c r="AC22" s="31"/>
      <c r="AD22" s="31"/>
      <c r="AE22" s="31"/>
      <c r="AF22" s="31"/>
      <c r="AG22" s="31"/>
      <c r="AH22" s="31"/>
      <c r="AI22" s="31"/>
      <c r="AJ22" s="31"/>
      <c r="AK22" s="31"/>
      <c r="AL22" s="32"/>
    </row>
    <row r="23" spans="1:38">
      <c r="A23" s="45"/>
      <c r="B23" s="718" t="s">
        <v>111</v>
      </c>
      <c r="C23" s="33"/>
      <c r="D23" s="65"/>
      <c r="E23" s="65"/>
      <c r="F23" s="65"/>
      <c r="G23" s="65"/>
      <c r="H23" s="65"/>
      <c r="I23" s="65"/>
      <c r="J23" s="65"/>
      <c r="K23" s="65"/>
      <c r="L23" s="65"/>
      <c r="M23" s="65"/>
      <c r="N23" s="65"/>
      <c r="O23" s="65"/>
      <c r="P23" s="65"/>
      <c r="Q23" s="65"/>
      <c r="R23" s="65"/>
      <c r="S23" s="275"/>
      <c r="T23" s="30"/>
      <c r="U23" s="718" t="s">
        <v>111</v>
      </c>
      <c r="V23" s="31"/>
      <c r="W23" s="31"/>
      <c r="X23" s="31"/>
      <c r="Y23" s="31"/>
      <c r="Z23" s="31"/>
      <c r="AA23" s="31"/>
      <c r="AB23" s="31"/>
      <c r="AC23" s="31"/>
      <c r="AD23" s="31"/>
      <c r="AE23" s="31"/>
      <c r="AF23" s="31"/>
      <c r="AG23" s="31"/>
      <c r="AH23" s="31"/>
      <c r="AI23" s="31"/>
      <c r="AJ23" s="31"/>
      <c r="AK23" s="31"/>
      <c r="AL23" s="32"/>
    </row>
    <row r="24" spans="1:38">
      <c r="A24" s="45"/>
      <c r="B24" s="448"/>
      <c r="C24" s="65"/>
      <c r="D24" s="65"/>
      <c r="E24" s="65"/>
      <c r="F24" s="65"/>
      <c r="G24" s="65"/>
      <c r="H24" s="65"/>
      <c r="I24" s="65"/>
      <c r="J24" s="65"/>
      <c r="K24" s="65"/>
      <c r="L24" s="65"/>
      <c r="M24" s="65"/>
      <c r="N24" s="65"/>
      <c r="O24" s="65"/>
      <c r="P24" s="65"/>
      <c r="Q24" s="65"/>
      <c r="R24" s="65"/>
      <c r="S24" s="275"/>
      <c r="T24" s="30"/>
      <c r="U24" s="448"/>
      <c r="V24" s="31"/>
      <c r="W24" s="31"/>
      <c r="X24" s="31"/>
      <c r="Y24" s="31"/>
      <c r="Z24" s="31"/>
      <c r="AA24" s="31"/>
      <c r="AB24" s="31"/>
      <c r="AC24" s="31"/>
      <c r="AD24" s="31"/>
      <c r="AE24" s="31"/>
      <c r="AF24" s="31"/>
      <c r="AG24" s="31"/>
      <c r="AH24" s="31"/>
      <c r="AI24" s="31"/>
      <c r="AJ24" s="31"/>
      <c r="AK24" s="31"/>
      <c r="AL24" s="32"/>
    </row>
    <row r="25" spans="1:38" ht="12.75" customHeight="1">
      <c r="A25" s="45"/>
      <c r="B25" s="718" t="s">
        <v>339</v>
      </c>
      <c r="C25" s="33"/>
      <c r="D25" s="65"/>
      <c r="E25" s="65"/>
      <c r="F25" s="238"/>
      <c r="G25" s="65"/>
      <c r="H25" s="65"/>
      <c r="I25" s="65"/>
      <c r="J25" s="65"/>
      <c r="K25" s="65"/>
      <c r="L25" s="65"/>
      <c r="M25" s="65"/>
      <c r="N25" s="65"/>
      <c r="O25" s="65"/>
      <c r="P25" s="65"/>
      <c r="Q25" s="65"/>
      <c r="R25" s="65"/>
      <c r="S25" s="275"/>
      <c r="T25" s="30"/>
      <c r="U25" s="718" t="s">
        <v>339</v>
      </c>
      <c r="V25" s="31"/>
      <c r="W25" s="239"/>
      <c r="X25" s="31"/>
      <c r="Y25" s="31"/>
      <c r="Z25" s="31"/>
      <c r="AA25" s="31"/>
      <c r="AB25" s="31"/>
      <c r="AC25" s="31"/>
      <c r="AD25" s="31"/>
      <c r="AE25" s="31"/>
      <c r="AF25" s="31"/>
      <c r="AG25" s="31"/>
      <c r="AH25" s="31"/>
      <c r="AI25" s="31"/>
      <c r="AJ25" s="31"/>
      <c r="AK25" s="31"/>
      <c r="AL25" s="32"/>
    </row>
    <row r="26" spans="1:38">
      <c r="A26" s="45"/>
      <c r="B26" s="448"/>
      <c r="C26" s="65"/>
      <c r="D26" s="65"/>
      <c r="E26" s="65"/>
      <c r="F26" s="65"/>
      <c r="G26" s="65"/>
      <c r="H26" s="65"/>
      <c r="I26" s="65"/>
      <c r="J26" s="65"/>
      <c r="K26" s="65"/>
      <c r="L26" s="65"/>
      <c r="M26" s="65"/>
      <c r="N26" s="65"/>
      <c r="O26" s="65"/>
      <c r="P26" s="65"/>
      <c r="Q26" s="65"/>
      <c r="R26" s="65"/>
      <c r="S26" s="275"/>
      <c r="T26" s="30"/>
      <c r="U26" s="448"/>
      <c r="V26" s="31"/>
      <c r="W26" s="239"/>
      <c r="X26" s="31"/>
      <c r="Y26" s="31"/>
      <c r="Z26" s="31"/>
      <c r="AA26" s="31"/>
      <c r="AB26" s="31"/>
      <c r="AC26" s="31"/>
      <c r="AD26" s="31"/>
      <c r="AE26" s="31"/>
      <c r="AF26" s="31"/>
      <c r="AG26" s="31"/>
      <c r="AH26" s="31"/>
      <c r="AI26" s="31"/>
      <c r="AJ26" s="31"/>
      <c r="AK26" s="31"/>
      <c r="AL26" s="32"/>
    </row>
    <row r="27" spans="1:38">
      <c r="A27" s="45"/>
      <c r="B27" s="718" t="s">
        <v>767</v>
      </c>
      <c r="C27" s="33"/>
      <c r="D27" s="65"/>
      <c r="E27" s="65"/>
      <c r="F27" s="232"/>
      <c r="G27" s="65"/>
      <c r="H27" s="65"/>
      <c r="I27" s="65"/>
      <c r="J27" s="65"/>
      <c r="K27" s="65"/>
      <c r="L27" s="65"/>
      <c r="M27" s="65"/>
      <c r="N27" s="65"/>
      <c r="O27" s="65"/>
      <c r="P27" s="65"/>
      <c r="Q27" s="65"/>
      <c r="R27" s="65"/>
      <c r="S27" s="275"/>
      <c r="T27" s="30"/>
      <c r="U27" s="718" t="s">
        <v>767</v>
      </c>
      <c r="V27" s="31"/>
      <c r="W27" s="239"/>
      <c r="X27" s="31"/>
      <c r="Y27" s="31"/>
      <c r="Z27" s="31"/>
      <c r="AA27" s="31"/>
      <c r="AB27" s="31"/>
      <c r="AC27" s="31"/>
      <c r="AD27" s="31"/>
      <c r="AE27" s="31"/>
      <c r="AF27" s="31"/>
      <c r="AG27" s="31"/>
      <c r="AH27" s="31"/>
      <c r="AI27" s="31"/>
      <c r="AJ27" s="31"/>
      <c r="AK27" s="31"/>
      <c r="AL27" s="32"/>
    </row>
    <row r="28" spans="1:38">
      <c r="A28" s="45"/>
      <c r="B28" s="448"/>
      <c r="C28" s="65"/>
      <c r="D28" s="65"/>
      <c r="E28" s="65"/>
      <c r="F28" s="65"/>
      <c r="G28" s="65"/>
      <c r="H28" s="65"/>
      <c r="I28" s="65"/>
      <c r="J28" s="65"/>
      <c r="K28" s="65"/>
      <c r="L28" s="65"/>
      <c r="M28" s="65"/>
      <c r="N28" s="65"/>
      <c r="O28" s="65"/>
      <c r="P28" s="65"/>
      <c r="Q28" s="65"/>
      <c r="R28" s="65"/>
      <c r="S28" s="275"/>
      <c r="T28" s="30"/>
      <c r="U28" s="444"/>
      <c r="V28" s="31"/>
      <c r="W28" s="31"/>
      <c r="X28" s="31"/>
      <c r="Y28" s="31"/>
      <c r="Z28" s="31"/>
      <c r="AA28" s="31"/>
      <c r="AB28" s="31"/>
      <c r="AC28" s="31"/>
      <c r="AD28" s="31"/>
      <c r="AE28" s="31"/>
      <c r="AF28" s="31"/>
      <c r="AG28" s="31"/>
      <c r="AH28" s="31"/>
      <c r="AI28" s="31"/>
      <c r="AJ28" s="31"/>
      <c r="AK28" s="31"/>
      <c r="AL28" s="32"/>
    </row>
    <row r="29" spans="1:38">
      <c r="A29" s="45"/>
      <c r="B29" s="718" t="s">
        <v>777</v>
      </c>
      <c r="C29" s="65"/>
      <c r="D29" s="65"/>
      <c r="E29" s="692"/>
      <c r="F29" s="692"/>
      <c r="G29" s="692"/>
      <c r="H29" s="692"/>
      <c r="I29" s="692"/>
      <c r="J29" s="65"/>
      <c r="K29" s="65"/>
      <c r="L29" s="65"/>
      <c r="M29" s="65"/>
      <c r="N29" s="65"/>
      <c r="O29" s="65"/>
      <c r="P29" s="65"/>
      <c r="Q29" s="65"/>
      <c r="R29" s="65"/>
      <c r="S29" s="275"/>
      <c r="T29" s="30"/>
      <c r="U29" s="718" t="s">
        <v>777</v>
      </c>
      <c r="V29" s="31"/>
      <c r="W29" s="31"/>
      <c r="X29" s="31"/>
      <c r="Y29" s="31"/>
      <c r="Z29" s="31"/>
      <c r="AA29" s="31"/>
      <c r="AB29" s="31"/>
      <c r="AC29" s="31"/>
      <c r="AD29" s="31"/>
      <c r="AE29" s="31"/>
      <c r="AF29" s="31"/>
      <c r="AG29" s="31"/>
      <c r="AH29" s="31"/>
      <c r="AI29" s="31"/>
      <c r="AJ29" s="31"/>
      <c r="AK29" s="31"/>
      <c r="AL29" s="32"/>
    </row>
    <row r="30" spans="1:38">
      <c r="A30" s="45"/>
      <c r="B30" s="718" t="s">
        <v>778</v>
      </c>
      <c r="C30" s="65"/>
      <c r="D30" s="65"/>
      <c r="E30" s="692"/>
      <c r="F30" s="692"/>
      <c r="G30" s="692"/>
      <c r="H30" s="692"/>
      <c r="I30" s="692"/>
      <c r="J30" s="65"/>
      <c r="K30" s="65"/>
      <c r="L30" s="65"/>
      <c r="M30" s="65"/>
      <c r="N30" s="65"/>
      <c r="O30" s="65"/>
      <c r="P30" s="65"/>
      <c r="Q30" s="65"/>
      <c r="R30" s="65"/>
      <c r="S30" s="275"/>
      <c r="T30" s="30"/>
      <c r="U30" s="718" t="s">
        <v>778</v>
      </c>
      <c r="V30" s="31"/>
      <c r="W30" s="31"/>
      <c r="X30" s="31"/>
      <c r="Y30" s="31"/>
      <c r="Z30" s="31"/>
      <c r="AA30" s="31"/>
      <c r="AB30" s="31"/>
      <c r="AC30" s="31"/>
      <c r="AD30" s="31"/>
      <c r="AE30" s="31"/>
      <c r="AF30" s="31"/>
      <c r="AG30" s="31"/>
      <c r="AH30" s="31"/>
      <c r="AI30" s="31"/>
      <c r="AJ30" s="31"/>
      <c r="AK30" s="31"/>
      <c r="AL30" s="32"/>
    </row>
    <row r="31" spans="1:38">
      <c r="A31" s="45"/>
      <c r="B31" s="65"/>
      <c r="C31" s="65"/>
      <c r="D31" s="65"/>
      <c r="E31" s="692"/>
      <c r="F31" s="692"/>
      <c r="G31" s="692"/>
      <c r="H31" s="692"/>
      <c r="I31" s="692"/>
      <c r="J31" s="65"/>
      <c r="K31" s="65"/>
      <c r="L31" s="65"/>
      <c r="M31" s="65"/>
      <c r="N31" s="65"/>
      <c r="O31" s="65"/>
      <c r="P31" s="65"/>
      <c r="Q31" s="65"/>
      <c r="R31" s="65"/>
      <c r="S31" s="275"/>
      <c r="T31" s="30"/>
      <c r="U31" s="65"/>
      <c r="V31" s="31"/>
      <c r="W31" s="31"/>
      <c r="X31" s="31"/>
      <c r="Y31" s="31"/>
      <c r="Z31" s="31"/>
      <c r="AA31" s="31"/>
      <c r="AB31" s="31"/>
      <c r="AC31" s="31"/>
      <c r="AD31" s="31"/>
      <c r="AE31" s="31"/>
      <c r="AF31" s="31"/>
      <c r="AG31" s="31"/>
      <c r="AH31" s="31"/>
      <c r="AI31" s="31"/>
      <c r="AJ31" s="31"/>
      <c r="AK31" s="31"/>
      <c r="AL31" s="32"/>
    </row>
    <row r="32" spans="1:38">
      <c r="A32" s="45"/>
      <c r="B32" s="65"/>
      <c r="C32" s="65"/>
      <c r="D32" s="65"/>
      <c r="E32" s="692"/>
      <c r="F32" s="692"/>
      <c r="G32" s="626"/>
      <c r="H32" s="692"/>
      <c r="I32" s="692"/>
      <c r="J32" s="65"/>
      <c r="K32" s="65"/>
      <c r="L32" s="65"/>
      <c r="M32" s="65"/>
      <c r="N32" s="65"/>
      <c r="O32" s="65"/>
      <c r="P32" s="65"/>
      <c r="Q32" s="65"/>
      <c r="R32" s="65"/>
      <c r="S32" s="275"/>
      <c r="T32" s="30"/>
      <c r="U32" s="31"/>
      <c r="V32" s="31"/>
      <c r="W32" s="31"/>
      <c r="X32" s="31"/>
      <c r="Y32" s="31"/>
      <c r="Z32" s="33"/>
      <c r="AA32" s="31"/>
      <c r="AB32" s="31"/>
      <c r="AC32" s="31"/>
      <c r="AD32" s="31"/>
      <c r="AE32" s="31"/>
      <c r="AF32" s="31"/>
      <c r="AG32" s="31"/>
      <c r="AH32" s="31"/>
      <c r="AI32" s="31"/>
      <c r="AJ32" s="31"/>
      <c r="AK32" s="31"/>
      <c r="AL32" s="32"/>
    </row>
    <row r="33" spans="1:38">
      <c r="A33" s="45"/>
      <c r="B33" s="65"/>
      <c r="C33" s="65"/>
      <c r="D33" s="33"/>
      <c r="E33" s="692"/>
      <c r="F33" s="692"/>
      <c r="G33" s="626"/>
      <c r="H33" s="692"/>
      <c r="I33" s="692"/>
      <c r="J33" s="65"/>
      <c r="K33" s="65"/>
      <c r="L33" s="65"/>
      <c r="M33" s="65"/>
      <c r="N33" s="65"/>
      <c r="O33" s="65"/>
      <c r="P33" s="65"/>
      <c r="Q33" s="65"/>
      <c r="R33" s="65"/>
      <c r="S33" s="275"/>
      <c r="T33" s="30"/>
      <c r="U33" s="31"/>
      <c r="V33" s="31"/>
      <c r="W33" s="31"/>
      <c r="X33" s="31"/>
      <c r="Y33" s="31"/>
      <c r="Z33" s="31"/>
      <c r="AA33" s="31"/>
      <c r="AB33" s="31"/>
      <c r="AC33" s="31"/>
      <c r="AD33" s="31"/>
      <c r="AE33" s="31"/>
      <c r="AF33" s="31"/>
      <c r="AG33" s="31"/>
      <c r="AH33" s="31"/>
      <c r="AI33" s="31"/>
      <c r="AJ33" s="31"/>
      <c r="AK33" s="31"/>
      <c r="AL33" s="32"/>
    </row>
    <row r="34" spans="1:38">
      <c r="A34" s="45"/>
      <c r="B34" s="65"/>
      <c r="C34" s="65"/>
      <c r="D34" s="65"/>
      <c r="E34" s="692"/>
      <c r="F34" s="692"/>
      <c r="G34" s="626"/>
      <c r="H34" s="692"/>
      <c r="I34" s="692"/>
      <c r="J34" s="65"/>
      <c r="K34" s="65"/>
      <c r="L34" s="65"/>
      <c r="M34" s="65"/>
      <c r="N34" s="65"/>
      <c r="O34" s="65"/>
      <c r="P34" s="65"/>
      <c r="Q34" s="65"/>
      <c r="R34" s="65"/>
      <c r="S34" s="275"/>
      <c r="T34" s="30"/>
      <c r="U34" s="31"/>
      <c r="V34" s="31"/>
      <c r="W34" s="31"/>
      <c r="X34" s="31"/>
      <c r="Y34" s="31"/>
      <c r="Z34" s="33"/>
      <c r="AA34" s="31"/>
      <c r="AB34" s="31"/>
      <c r="AC34" s="31"/>
      <c r="AD34" s="31"/>
      <c r="AE34" s="31"/>
      <c r="AF34" s="31"/>
      <c r="AG34" s="31"/>
      <c r="AH34" s="31"/>
      <c r="AI34" s="31"/>
      <c r="AJ34" s="31"/>
      <c r="AK34" s="31"/>
      <c r="AL34" s="32"/>
    </row>
    <row r="35" spans="1:38">
      <c r="A35" s="45"/>
      <c r="B35" s="65"/>
      <c r="C35" s="65"/>
      <c r="D35" s="65"/>
      <c r="E35" s="692"/>
      <c r="F35" s="692"/>
      <c r="G35" s="626"/>
      <c r="H35" s="692"/>
      <c r="I35" s="692"/>
      <c r="J35" s="65"/>
      <c r="K35" s="65"/>
      <c r="L35" s="65"/>
      <c r="M35" s="65"/>
      <c r="N35" s="65"/>
      <c r="O35" s="65"/>
      <c r="P35" s="65"/>
      <c r="Q35" s="65"/>
      <c r="R35" s="65"/>
      <c r="S35" s="275"/>
      <c r="T35" s="30"/>
      <c r="U35" s="31"/>
      <c r="V35" s="31"/>
      <c r="W35" s="31"/>
      <c r="X35" s="31"/>
      <c r="Y35" s="31"/>
      <c r="Z35" s="31"/>
      <c r="AA35" s="31"/>
      <c r="AB35" s="31"/>
      <c r="AC35" s="31"/>
      <c r="AD35" s="31"/>
      <c r="AE35" s="31"/>
      <c r="AF35" s="31"/>
      <c r="AG35" s="31"/>
      <c r="AH35" s="31"/>
      <c r="AI35" s="31"/>
      <c r="AJ35" s="31"/>
      <c r="AK35" s="31"/>
      <c r="AL35" s="32"/>
    </row>
    <row r="36" spans="1:38">
      <c r="A36" s="45"/>
      <c r="B36" s="65"/>
      <c r="C36" s="65"/>
      <c r="D36" s="65"/>
      <c r="E36" s="692"/>
      <c r="F36" s="692"/>
      <c r="G36" s="692"/>
      <c r="H36" s="692"/>
      <c r="I36" s="692"/>
      <c r="J36" s="65"/>
      <c r="K36" s="65"/>
      <c r="L36" s="65"/>
      <c r="M36" s="65"/>
      <c r="N36" s="65"/>
      <c r="O36" s="65"/>
      <c r="P36" s="65"/>
      <c r="Q36" s="65"/>
      <c r="R36" s="65"/>
      <c r="S36" s="275"/>
      <c r="T36" s="30"/>
      <c r="U36" s="31"/>
      <c r="V36" s="31"/>
      <c r="W36" s="31"/>
      <c r="X36" s="31"/>
      <c r="Y36" s="31"/>
      <c r="Z36" s="31"/>
      <c r="AA36" s="31"/>
      <c r="AB36" s="31"/>
      <c r="AC36" s="31"/>
      <c r="AD36" s="31"/>
      <c r="AE36" s="31"/>
      <c r="AF36" s="31"/>
      <c r="AG36" s="31"/>
      <c r="AH36" s="31"/>
      <c r="AI36" s="31"/>
      <c r="AJ36" s="31"/>
      <c r="AK36" s="31"/>
      <c r="AL36" s="32"/>
    </row>
    <row r="37" spans="1:38">
      <c r="A37" s="45"/>
      <c r="B37" s="65"/>
      <c r="C37" s="65"/>
      <c r="D37" s="65"/>
      <c r="E37" s="690"/>
      <c r="F37" s="65"/>
      <c r="G37" s="65"/>
      <c r="H37" s="65"/>
      <c r="I37" s="65"/>
      <c r="J37" s="65"/>
      <c r="K37" s="65"/>
      <c r="L37" s="65"/>
      <c r="M37" s="65"/>
      <c r="N37" s="65"/>
      <c r="O37" s="65"/>
      <c r="P37" s="65"/>
      <c r="Q37" s="65"/>
      <c r="R37" s="65"/>
      <c r="S37" s="275"/>
      <c r="T37" s="30"/>
      <c r="U37" s="31"/>
      <c r="V37" s="31"/>
      <c r="W37" s="31"/>
      <c r="X37" s="31"/>
      <c r="Y37" s="31"/>
      <c r="Z37" s="31"/>
      <c r="AA37" s="31"/>
      <c r="AB37" s="31"/>
      <c r="AC37" s="31"/>
      <c r="AD37" s="31"/>
      <c r="AE37" s="31"/>
      <c r="AF37" s="31"/>
      <c r="AG37" s="31"/>
      <c r="AH37" s="31"/>
      <c r="AI37" s="31"/>
      <c r="AJ37" s="31"/>
      <c r="AK37" s="31"/>
      <c r="AL37" s="32"/>
    </row>
    <row r="38" spans="1:38">
      <c r="A38" s="45"/>
      <c r="B38" s="65"/>
      <c r="C38" s="65"/>
      <c r="D38" s="65"/>
      <c r="E38" s="65"/>
      <c r="F38" s="65"/>
      <c r="G38" s="65"/>
      <c r="H38" s="65"/>
      <c r="I38" s="65"/>
      <c r="J38" s="65"/>
      <c r="K38" s="65"/>
      <c r="L38" s="65"/>
      <c r="M38" s="65"/>
      <c r="N38" s="65"/>
      <c r="O38" s="65"/>
      <c r="P38" s="65"/>
      <c r="Q38" s="65"/>
      <c r="R38" s="65"/>
      <c r="S38" s="275"/>
      <c r="T38" s="30"/>
      <c r="U38" s="31"/>
      <c r="V38" s="31"/>
      <c r="W38" s="31"/>
      <c r="X38" s="31"/>
      <c r="Y38" s="31"/>
      <c r="Z38" s="31"/>
      <c r="AA38" s="31"/>
      <c r="AB38" s="31"/>
      <c r="AC38" s="31"/>
      <c r="AD38" s="31"/>
      <c r="AE38" s="31"/>
      <c r="AF38" s="31"/>
      <c r="AG38" s="31"/>
      <c r="AH38" s="31"/>
      <c r="AI38" s="31"/>
      <c r="AJ38" s="31"/>
      <c r="AK38" s="31"/>
      <c r="AL38" s="32"/>
    </row>
    <row r="39" spans="1:38">
      <c r="A39" s="45"/>
      <c r="B39" s="65"/>
      <c r="C39" s="65"/>
      <c r="D39" s="65"/>
      <c r="E39" s="65"/>
      <c r="F39" s="65"/>
      <c r="G39" s="65"/>
      <c r="H39" s="65"/>
      <c r="I39" s="65"/>
      <c r="J39" s="65"/>
      <c r="K39" s="65"/>
      <c r="L39" s="65"/>
      <c r="M39" s="65"/>
      <c r="N39" s="65"/>
      <c r="O39" s="65"/>
      <c r="P39" s="65"/>
      <c r="Q39" s="65"/>
      <c r="R39" s="65"/>
      <c r="S39" s="275"/>
      <c r="T39" s="30"/>
      <c r="U39" s="31"/>
      <c r="V39" s="31"/>
      <c r="W39" s="31"/>
      <c r="X39" s="31"/>
      <c r="Y39" s="31"/>
      <c r="Z39" s="31"/>
      <c r="AA39" s="31"/>
      <c r="AB39" s="31"/>
      <c r="AC39" s="31"/>
      <c r="AD39" s="31"/>
      <c r="AE39" s="31"/>
      <c r="AF39" s="31"/>
      <c r="AG39" s="31"/>
      <c r="AH39" s="31"/>
      <c r="AI39" s="31"/>
      <c r="AJ39" s="31"/>
      <c r="AK39" s="31"/>
      <c r="AL39" s="32"/>
    </row>
    <row r="40" spans="1:38">
      <c r="A40" s="45"/>
      <c r="B40" s="65"/>
      <c r="C40" s="65"/>
      <c r="D40" s="65"/>
      <c r="E40" s="65"/>
      <c r="F40" s="65"/>
      <c r="G40" s="65"/>
      <c r="H40" s="65"/>
      <c r="I40" s="65"/>
      <c r="J40" s="65"/>
      <c r="K40" s="65"/>
      <c r="L40" s="65"/>
      <c r="M40" s="65"/>
      <c r="N40" s="65"/>
      <c r="O40" s="65"/>
      <c r="P40" s="65"/>
      <c r="Q40" s="65"/>
      <c r="R40" s="65"/>
      <c r="S40" s="275"/>
      <c r="T40" s="30"/>
      <c r="U40" s="31"/>
      <c r="V40" s="31"/>
      <c r="W40" s="31"/>
      <c r="X40" s="31"/>
      <c r="Y40" s="31"/>
      <c r="Z40" s="31"/>
      <c r="AA40" s="31"/>
      <c r="AB40" s="31"/>
      <c r="AC40" s="31"/>
      <c r="AD40" s="31"/>
      <c r="AE40" s="31"/>
      <c r="AF40" s="31"/>
      <c r="AG40" s="31"/>
      <c r="AH40" s="31"/>
      <c r="AI40" s="31"/>
      <c r="AJ40" s="31"/>
      <c r="AK40" s="31"/>
      <c r="AL40" s="32"/>
    </row>
    <row r="41" spans="1:38">
      <c r="A41" s="45"/>
      <c r="B41" s="65"/>
      <c r="C41" s="65"/>
      <c r="D41" s="65"/>
      <c r="E41" s="65"/>
      <c r="F41" s="65"/>
      <c r="G41" s="65"/>
      <c r="H41" s="65"/>
      <c r="I41" s="65"/>
      <c r="J41" s="65"/>
      <c r="K41" s="65"/>
      <c r="L41" s="65"/>
      <c r="M41" s="65"/>
      <c r="N41" s="65"/>
      <c r="O41" s="65"/>
      <c r="P41" s="65"/>
      <c r="Q41" s="65"/>
      <c r="R41" s="65"/>
      <c r="S41" s="275"/>
      <c r="T41" s="30"/>
      <c r="U41" s="31"/>
      <c r="V41" s="31"/>
      <c r="W41" s="31"/>
      <c r="X41" s="31"/>
      <c r="Y41" s="31"/>
      <c r="Z41" s="31"/>
      <c r="AA41" s="31"/>
      <c r="AB41" s="31"/>
      <c r="AC41" s="31"/>
      <c r="AD41" s="31"/>
      <c r="AE41" s="31"/>
      <c r="AF41" s="31"/>
      <c r="AG41" s="31"/>
      <c r="AH41" s="31"/>
      <c r="AI41" s="31"/>
      <c r="AJ41" s="31"/>
      <c r="AK41" s="31"/>
      <c r="AL41" s="32"/>
    </row>
    <row r="42" spans="1:38">
      <c r="A42" s="47"/>
      <c r="B42" s="48"/>
      <c r="C42" s="48"/>
      <c r="D42" s="48"/>
      <c r="E42" s="48"/>
      <c r="F42" s="48"/>
      <c r="G42" s="48"/>
      <c r="H42" s="48"/>
      <c r="I42" s="48"/>
      <c r="J42" s="48"/>
      <c r="K42" s="48"/>
      <c r="L42" s="48"/>
      <c r="M42" s="48"/>
      <c r="N42" s="48"/>
      <c r="O42" s="48"/>
      <c r="P42" s="48"/>
      <c r="Q42" s="48"/>
      <c r="R42" s="48"/>
      <c r="S42" s="276"/>
      <c r="T42" s="38"/>
      <c r="U42" s="36"/>
      <c r="V42" s="36"/>
      <c r="W42" s="36"/>
      <c r="X42" s="36"/>
      <c r="Y42" s="36"/>
      <c r="Z42" s="36"/>
      <c r="AA42" s="36"/>
      <c r="AB42" s="36"/>
      <c r="AC42" s="36"/>
      <c r="AD42" s="36"/>
      <c r="AE42" s="36"/>
      <c r="AF42" s="36"/>
      <c r="AG42" s="36"/>
      <c r="AH42" s="36"/>
      <c r="AI42" s="36"/>
      <c r="AJ42" s="36"/>
      <c r="AK42" s="36"/>
      <c r="AL42" s="39"/>
    </row>
    <row r="43" spans="1:38">
      <c r="A43" s="122" t="s">
        <v>514</v>
      </c>
      <c r="B43" s="123"/>
      <c r="C43" s="123"/>
      <c r="D43" s="123"/>
      <c r="E43" s="123"/>
      <c r="F43" s="123"/>
      <c r="G43" s="123"/>
      <c r="H43" s="123"/>
      <c r="I43" s="123"/>
      <c r="J43" s="123"/>
      <c r="K43" s="123"/>
      <c r="L43" s="123"/>
      <c r="M43" s="123"/>
      <c r="N43" s="123"/>
      <c r="O43" s="123"/>
      <c r="P43" s="123"/>
      <c r="Q43" s="123"/>
      <c r="R43" s="123"/>
      <c r="S43" s="124"/>
      <c r="T43" s="122" t="s">
        <v>8</v>
      </c>
      <c r="U43" s="125"/>
      <c r="V43" s="125"/>
      <c r="W43" s="125"/>
      <c r="X43" s="125"/>
      <c r="Y43" s="125"/>
      <c r="Z43" s="125"/>
      <c r="AA43" s="125"/>
      <c r="AB43" s="125"/>
      <c r="AC43" s="125"/>
      <c r="AD43" s="125"/>
      <c r="AE43" s="125"/>
      <c r="AF43" s="125"/>
      <c r="AG43" s="125"/>
      <c r="AH43" s="125"/>
      <c r="AI43" s="125"/>
      <c r="AJ43" s="125"/>
      <c r="AK43" s="125"/>
      <c r="AL43" s="126"/>
    </row>
    <row r="44" spans="1:38">
      <c r="A44" s="122"/>
      <c r="B44" s="123"/>
      <c r="C44" s="123"/>
      <c r="D44" s="123"/>
      <c r="E44" s="123"/>
      <c r="F44" s="123"/>
      <c r="G44" s="123"/>
      <c r="H44" s="123"/>
      <c r="I44" s="123"/>
      <c r="J44" s="123"/>
      <c r="K44" s="123"/>
      <c r="L44" s="123"/>
      <c r="M44" s="123"/>
      <c r="N44" s="123"/>
      <c r="O44" s="123"/>
      <c r="P44" s="123"/>
      <c r="Q44" s="123"/>
      <c r="R44" s="123"/>
      <c r="S44" s="124"/>
      <c r="T44" s="122"/>
      <c r="U44" s="125"/>
      <c r="V44" s="125"/>
      <c r="W44" s="125"/>
      <c r="X44" s="125"/>
      <c r="Y44" s="125"/>
      <c r="Z44" s="125"/>
      <c r="AA44" s="125"/>
      <c r="AB44" s="125"/>
      <c r="AC44" s="125"/>
      <c r="AD44" s="125"/>
      <c r="AE44" s="125"/>
      <c r="AF44" s="125"/>
      <c r="AG44" s="125"/>
      <c r="AH44" s="125"/>
      <c r="AI44" s="125"/>
      <c r="AJ44" s="125"/>
      <c r="AK44" s="125"/>
      <c r="AL44" s="126"/>
    </row>
    <row r="45" spans="1:38">
      <c r="A45" s="127" t="s">
        <v>334</v>
      </c>
      <c r="B45" s="123"/>
      <c r="C45" s="123"/>
      <c r="D45" s="123"/>
      <c r="E45" s="123"/>
      <c r="F45" s="123"/>
      <c r="G45" s="123"/>
      <c r="H45" s="123"/>
      <c r="I45" s="123"/>
      <c r="J45" s="123"/>
      <c r="K45" s="123"/>
      <c r="L45" s="123"/>
      <c r="M45" s="123"/>
      <c r="N45" s="123"/>
      <c r="O45" s="123"/>
      <c r="P45" s="123"/>
      <c r="Q45" s="123"/>
      <c r="R45" s="123"/>
      <c r="S45" s="124"/>
      <c r="T45" s="127" t="s">
        <v>113</v>
      </c>
      <c r="U45" s="125"/>
      <c r="V45" s="125"/>
      <c r="W45" s="125"/>
      <c r="X45" s="125"/>
      <c r="Y45" s="125"/>
      <c r="Z45" s="125"/>
      <c r="AA45" s="125"/>
      <c r="AB45" s="125"/>
      <c r="AC45" s="125"/>
      <c r="AD45" s="125"/>
      <c r="AE45" s="125"/>
      <c r="AF45" s="125"/>
      <c r="AG45" s="125"/>
      <c r="AH45" s="125"/>
      <c r="AI45" s="125"/>
      <c r="AJ45" s="125"/>
      <c r="AK45" s="125"/>
      <c r="AL45" s="126"/>
    </row>
    <row r="46" spans="1:38">
      <c r="A46" s="252" t="s">
        <v>335</v>
      </c>
      <c r="B46" s="128"/>
      <c r="C46" s="128"/>
      <c r="D46" s="128"/>
      <c r="E46" s="128"/>
      <c r="F46" s="128"/>
      <c r="G46" s="128"/>
      <c r="H46" s="128"/>
      <c r="I46" s="128"/>
      <c r="J46" s="128"/>
      <c r="K46" s="128"/>
      <c r="L46" s="128"/>
      <c r="M46" s="128"/>
      <c r="N46" s="128"/>
      <c r="O46" s="128"/>
      <c r="P46" s="128"/>
      <c r="Q46" s="128"/>
      <c r="R46" s="128"/>
      <c r="S46" s="129"/>
      <c r="U46" s="128"/>
      <c r="V46" s="128"/>
      <c r="W46" s="128"/>
      <c r="X46" s="128"/>
      <c r="Y46" s="128"/>
      <c r="Z46" s="128"/>
      <c r="AA46" s="128"/>
      <c r="AB46" s="128"/>
      <c r="AC46" s="128"/>
      <c r="AD46" s="128"/>
      <c r="AE46" s="128"/>
      <c r="AF46" s="128"/>
      <c r="AG46" s="128"/>
      <c r="AH46" s="128"/>
      <c r="AI46" s="128"/>
      <c r="AJ46" s="128"/>
      <c r="AK46" s="128"/>
      <c r="AL46" s="129"/>
    </row>
    <row r="47" spans="1:38" ht="14.25" customHeight="1">
      <c r="A47" s="1158" t="s">
        <v>119</v>
      </c>
      <c r="B47" s="1150"/>
      <c r="C47" s="1156"/>
      <c r="D47" s="1157"/>
      <c r="E47" s="1150" t="s">
        <v>120</v>
      </c>
      <c r="F47" s="1150"/>
      <c r="G47" s="1156"/>
      <c r="H47" s="1157"/>
      <c r="I47" s="130"/>
      <c r="J47" s="128"/>
      <c r="K47" s="128"/>
      <c r="L47" s="128"/>
      <c r="M47" s="131" t="s">
        <v>154</v>
      </c>
      <c r="N47" s="1175">
        <f>IF(C48&gt;0,(((G48-G47)/(C48-C47))^-1-IF(AG56&gt;0,AG56^-1,0))^-1,0)</f>
        <v>0</v>
      </c>
      <c r="O47" s="1176"/>
      <c r="P47" s="1151">
        <f>2/3*((48*'T3.15 T3.5 SIS'!C27/0.000013)/(C57^3))</f>
        <v>196.3827341538462</v>
      </c>
      <c r="Q47" s="1152"/>
      <c r="R47" s="1152"/>
      <c r="S47" s="129"/>
      <c r="T47" s="1158" t="s">
        <v>119</v>
      </c>
      <c r="U47" s="1150"/>
      <c r="V47" s="1156"/>
      <c r="W47" s="1157"/>
      <c r="X47" s="1150" t="s">
        <v>120</v>
      </c>
      <c r="Y47" s="1150"/>
      <c r="Z47" s="1156"/>
      <c r="AA47" s="1157"/>
      <c r="AB47" s="130"/>
      <c r="AC47" s="128"/>
      <c r="AD47" s="128"/>
      <c r="AE47" s="128"/>
      <c r="AF47" s="131" t="s">
        <v>154</v>
      </c>
      <c r="AG47" s="1159">
        <f>IF((V48-V47)&gt;0,(Z48-Z47)/(V48-V47),0)</f>
        <v>0</v>
      </c>
      <c r="AH47" s="1160"/>
      <c r="AI47" s="128"/>
      <c r="AJ47" s="128"/>
      <c r="AK47" s="128"/>
      <c r="AL47" s="129"/>
    </row>
    <row r="48" spans="1:38" ht="14.25" customHeight="1">
      <c r="A48" s="1158" t="s">
        <v>121</v>
      </c>
      <c r="B48" s="1150"/>
      <c r="C48" s="1156"/>
      <c r="D48" s="1157"/>
      <c r="E48" s="1150" t="s">
        <v>122</v>
      </c>
      <c r="F48" s="1150"/>
      <c r="G48" s="1156"/>
      <c r="H48" s="1157"/>
      <c r="I48" s="125"/>
      <c r="J48" s="97"/>
      <c r="K48" s="97"/>
      <c r="L48" s="97"/>
      <c r="P48" s="128"/>
      <c r="Q48" s="128"/>
      <c r="R48" s="128"/>
      <c r="S48" s="129"/>
      <c r="T48" s="1158" t="s">
        <v>121</v>
      </c>
      <c r="U48" s="1150"/>
      <c r="V48" s="1156"/>
      <c r="W48" s="1157"/>
      <c r="X48" s="1150" t="s">
        <v>122</v>
      </c>
      <c r="Y48" s="1150"/>
      <c r="Z48" s="1156"/>
      <c r="AA48" s="1157"/>
      <c r="AB48" s="125"/>
      <c r="AI48" s="128"/>
      <c r="AJ48" s="128"/>
      <c r="AK48" s="128"/>
      <c r="AL48" s="129"/>
    </row>
    <row r="49" spans="1:38" ht="14.25" customHeight="1">
      <c r="A49" s="250"/>
      <c r="B49" s="251"/>
      <c r="C49" s="265"/>
      <c r="D49" s="265"/>
      <c r="E49" s="266"/>
      <c r="F49" s="266"/>
      <c r="G49" s="265"/>
      <c r="H49" s="265"/>
      <c r="I49" s="267"/>
      <c r="J49" s="69"/>
      <c r="K49" s="69"/>
      <c r="L49" s="69"/>
      <c r="M49" s="268"/>
      <c r="N49" s="269"/>
      <c r="O49" s="269"/>
      <c r="P49" s="270"/>
      <c r="Q49" s="270"/>
      <c r="R49" s="270"/>
      <c r="S49" s="271"/>
      <c r="T49" s="272"/>
      <c r="U49" s="266"/>
      <c r="V49" s="265"/>
      <c r="W49" s="265"/>
      <c r="X49" s="266"/>
      <c r="Y49" s="266"/>
      <c r="Z49" s="265"/>
      <c r="AA49" s="265"/>
      <c r="AB49" s="125"/>
      <c r="AI49" s="128"/>
      <c r="AJ49" s="128"/>
      <c r="AK49" s="128"/>
      <c r="AL49" s="129"/>
    </row>
    <row r="50" spans="1:38" ht="14.25" customHeight="1">
      <c r="A50" s="122" t="s">
        <v>0</v>
      </c>
      <c r="B50" s="128"/>
      <c r="C50" s="128"/>
      <c r="D50" s="128"/>
      <c r="E50" s="128"/>
      <c r="F50" s="128"/>
      <c r="G50" s="128"/>
      <c r="H50" s="128"/>
      <c r="I50" s="128"/>
      <c r="J50" s="128"/>
      <c r="K50" s="128"/>
      <c r="L50" s="128"/>
      <c r="M50" s="128"/>
      <c r="N50" s="128"/>
      <c r="O50" s="128"/>
      <c r="P50" s="128"/>
      <c r="Q50" s="128"/>
      <c r="R50" s="128"/>
      <c r="S50" s="129"/>
      <c r="T50" s="273" t="s">
        <v>338</v>
      </c>
      <c r="U50" s="266"/>
      <c r="V50" s="265"/>
      <c r="W50" s="265"/>
      <c r="X50" s="266"/>
      <c r="Y50" s="266"/>
      <c r="Z50" s="265"/>
      <c r="AA50" s="265"/>
      <c r="AB50" s="125"/>
      <c r="AI50" s="128"/>
      <c r="AJ50" s="128"/>
      <c r="AK50" s="128"/>
      <c r="AL50" s="129"/>
    </row>
    <row r="51" spans="1:38">
      <c r="A51" s="1158" t="s">
        <v>123</v>
      </c>
      <c r="B51" s="1150"/>
      <c r="C51" s="1177"/>
      <c r="D51" s="1178"/>
      <c r="E51" s="130" t="s">
        <v>114</v>
      </c>
      <c r="F51" s="128"/>
      <c r="G51" s="128"/>
      <c r="H51" s="128"/>
      <c r="I51" s="128"/>
      <c r="J51" s="128"/>
      <c r="K51" s="128"/>
      <c r="L51" s="128"/>
      <c r="M51" s="128"/>
      <c r="N51" s="128"/>
      <c r="O51" s="128"/>
      <c r="P51" s="128"/>
      <c r="Q51" s="128"/>
      <c r="R51" s="128"/>
      <c r="S51" s="129"/>
      <c r="T51" s="125"/>
      <c r="U51" s="131" t="s">
        <v>337</v>
      </c>
      <c r="V51" s="1173"/>
      <c r="W51" s="1174"/>
      <c r="X51" s="125"/>
      <c r="Y51" s="125"/>
      <c r="Z51" s="125"/>
      <c r="AA51" s="125"/>
      <c r="AB51" s="125"/>
      <c r="AC51" s="125"/>
      <c r="AI51" s="125"/>
      <c r="AJ51" s="125"/>
      <c r="AK51" s="125"/>
      <c r="AL51" s="126"/>
    </row>
    <row r="52" spans="1:38">
      <c r="A52" s="132"/>
      <c r="B52" s="128"/>
      <c r="C52" s="1167">
        <f>2*PI()*(12.7^4-11.1^4)*365/(C57*12.7)</f>
        <v>4890.8937802226601</v>
      </c>
      <c r="D52" s="1167"/>
      <c r="E52" s="128"/>
      <c r="F52" s="128"/>
      <c r="G52" s="128"/>
      <c r="H52" s="128"/>
      <c r="I52" s="128"/>
      <c r="J52" s="128"/>
      <c r="K52" s="128"/>
      <c r="L52" s="128"/>
      <c r="M52" s="128"/>
      <c r="N52" s="128"/>
      <c r="O52" s="128"/>
      <c r="P52" s="128"/>
      <c r="Q52" s="128"/>
      <c r="R52" s="128"/>
      <c r="S52" s="129"/>
      <c r="U52" s="125"/>
      <c r="V52" s="125"/>
      <c r="W52" s="125"/>
      <c r="X52" s="125"/>
      <c r="Y52" s="125"/>
      <c r="Z52" s="125"/>
      <c r="AA52" s="125"/>
      <c r="AB52" s="125"/>
      <c r="AC52" s="125"/>
      <c r="AD52" s="125"/>
      <c r="AE52" s="125"/>
      <c r="AF52" s="125"/>
      <c r="AG52" s="125"/>
      <c r="AH52" s="125"/>
      <c r="AI52" s="125"/>
      <c r="AJ52" s="125"/>
      <c r="AK52" s="125"/>
      <c r="AL52" s="126"/>
    </row>
    <row r="53" spans="1:38">
      <c r="A53" s="252" t="s">
        <v>336</v>
      </c>
      <c r="T53" s="122" t="s">
        <v>139</v>
      </c>
      <c r="AI53" s="125"/>
      <c r="AJ53" s="125"/>
      <c r="AK53" s="125"/>
      <c r="AL53" s="126"/>
    </row>
    <row r="54" spans="1:38" ht="15">
      <c r="A54" s="252"/>
      <c r="B54" s="131" t="s">
        <v>337</v>
      </c>
      <c r="C54" s="1165"/>
      <c r="D54" s="1166"/>
      <c r="T54" s="122"/>
      <c r="U54" s="133" t="s">
        <v>147</v>
      </c>
      <c r="V54" s="1183">
        <f>C57</f>
        <v>400</v>
      </c>
      <c r="W54" s="1184"/>
      <c r="X54" s="134" t="s">
        <v>150</v>
      </c>
      <c r="Y54" s="134"/>
      <c r="Z54" s="134"/>
      <c r="AA54" s="134"/>
      <c r="AB54" s="125"/>
      <c r="AC54" s="125"/>
      <c r="AD54" s="125"/>
      <c r="AE54" s="125"/>
      <c r="AF54" s="131" t="s">
        <v>149</v>
      </c>
      <c r="AG54" s="1181">
        <f>V55*(1/64)*PI()*(V56^4-V57^4)*200000</f>
        <v>3229328068.7062287</v>
      </c>
      <c r="AH54" s="1182"/>
      <c r="AI54" s="301">
        <f>AG54*48/V54^3</f>
        <v>2421.9960515296716</v>
      </c>
      <c r="AJ54" s="125"/>
      <c r="AK54" s="125"/>
      <c r="AL54" s="126"/>
    </row>
    <row r="55" spans="1:38" ht="15">
      <c r="T55" s="122"/>
      <c r="U55" s="131" t="s">
        <v>140</v>
      </c>
      <c r="V55" s="1187">
        <v>2</v>
      </c>
      <c r="W55" s="1188"/>
      <c r="X55" s="125" t="s">
        <v>153</v>
      </c>
      <c r="Y55" s="125"/>
      <c r="Z55" s="125"/>
      <c r="AA55" s="125"/>
      <c r="AB55" s="125"/>
      <c r="AC55" s="125"/>
      <c r="AD55" s="125"/>
      <c r="AE55" s="125"/>
      <c r="AF55" s="131" t="s">
        <v>151</v>
      </c>
      <c r="AG55" s="1181">
        <f>IF(AG47&gt;0,(AG47*V54^3)/48,AG54)</f>
        <v>3229328068.7062287</v>
      </c>
      <c r="AH55" s="1182"/>
      <c r="AI55" s="301">
        <f>AG55*48/V54^3</f>
        <v>2421.9960515296716</v>
      </c>
      <c r="AJ55" s="523">
        <f>100*AG55/AG54</f>
        <v>100</v>
      </c>
      <c r="AK55" s="125" t="s">
        <v>642</v>
      </c>
      <c r="AL55" s="126"/>
    </row>
    <row r="56" spans="1:38" ht="14.25">
      <c r="A56" s="127" t="s">
        <v>146</v>
      </c>
      <c r="B56" s="128"/>
      <c r="C56" s="128"/>
      <c r="D56" s="128"/>
      <c r="E56" s="128"/>
      <c r="F56" s="128"/>
      <c r="G56" s="128"/>
      <c r="H56" s="128"/>
      <c r="I56" s="128"/>
      <c r="J56" s="128"/>
      <c r="K56" s="128"/>
      <c r="L56" s="128"/>
      <c r="M56" s="128"/>
      <c r="N56" s="128"/>
      <c r="O56" s="128"/>
      <c r="P56" s="128"/>
      <c r="Q56" s="128"/>
      <c r="R56" s="128"/>
      <c r="S56" s="129"/>
      <c r="T56" s="122"/>
      <c r="U56" s="131" t="s">
        <v>143</v>
      </c>
      <c r="V56" s="1173">
        <v>25.4</v>
      </c>
      <c r="W56" s="1174"/>
      <c r="X56" s="125" t="s">
        <v>141</v>
      </c>
      <c r="Y56" s="125"/>
      <c r="Z56" s="125"/>
      <c r="AA56" s="125"/>
      <c r="AB56" s="125"/>
      <c r="AC56" s="125"/>
      <c r="AD56" s="125"/>
      <c r="AE56" s="125"/>
      <c r="AF56" s="131" t="s">
        <v>145</v>
      </c>
      <c r="AG56" s="1185">
        <f>IF(AJ55&lt;75,0,IF(AG55&gt;=AG54,0,(AI55^-1-AI54^-1)^-1))</f>
        <v>0</v>
      </c>
      <c r="AH56" s="1186"/>
      <c r="AI56" s="125"/>
      <c r="AJ56" s="125"/>
      <c r="AK56" s="125"/>
      <c r="AL56" s="126"/>
    </row>
    <row r="57" spans="1:38" ht="12.75" customHeight="1">
      <c r="A57" s="135"/>
      <c r="B57" s="136" t="s">
        <v>147</v>
      </c>
      <c r="C57" s="1156">
        <v>400</v>
      </c>
      <c r="D57" s="1157"/>
      <c r="E57" s="130" t="s">
        <v>148</v>
      </c>
      <c r="F57" s="128"/>
      <c r="G57" s="128"/>
      <c r="H57" s="128"/>
      <c r="I57" s="128"/>
      <c r="J57" s="128"/>
      <c r="K57" s="128"/>
      <c r="L57" s="128"/>
      <c r="M57" s="128"/>
      <c r="N57" s="128"/>
      <c r="O57" s="128"/>
      <c r="P57" s="128"/>
      <c r="Q57" s="128"/>
      <c r="R57" s="128"/>
      <c r="S57" s="129"/>
      <c r="T57" s="122"/>
      <c r="U57" s="131" t="s">
        <v>144</v>
      </c>
      <c r="V57" s="1173">
        <v>22.4</v>
      </c>
      <c r="W57" s="1174"/>
      <c r="X57" s="125" t="s">
        <v>142</v>
      </c>
      <c r="Y57" s="125"/>
      <c r="Z57" s="125"/>
      <c r="AA57" s="125"/>
      <c r="AB57" s="125"/>
      <c r="AC57" s="125"/>
      <c r="AD57" s="125"/>
      <c r="AE57" s="125"/>
      <c r="AF57" s="125"/>
      <c r="AG57" s="125"/>
      <c r="AH57" s="125"/>
      <c r="AI57" s="125"/>
      <c r="AJ57" s="125"/>
      <c r="AK57" s="125"/>
      <c r="AL57" s="126"/>
    </row>
    <row r="58" spans="1:38">
      <c r="A58" s="1171" t="s">
        <v>115</v>
      </c>
      <c r="B58" s="1172"/>
      <c r="C58" s="1156">
        <v>275</v>
      </c>
      <c r="D58" s="1157"/>
      <c r="E58" s="130" t="s">
        <v>4</v>
      </c>
      <c r="F58" s="128"/>
      <c r="G58" s="128"/>
      <c r="H58" s="128"/>
      <c r="I58" s="128"/>
      <c r="J58" s="128"/>
      <c r="K58" s="128"/>
      <c r="L58" s="128"/>
      <c r="M58" s="128"/>
      <c r="N58" s="128"/>
      <c r="O58" s="128"/>
      <c r="P58" s="128"/>
      <c r="Q58" s="128"/>
      <c r="R58" s="128"/>
      <c r="S58" s="129"/>
      <c r="T58" s="122"/>
      <c r="U58" s="125"/>
      <c r="V58" s="125"/>
      <c r="W58" s="125"/>
      <c r="X58" s="125"/>
      <c r="Y58" s="125"/>
      <c r="Z58" s="125"/>
      <c r="AA58" s="125"/>
      <c r="AB58" s="125"/>
      <c r="AC58" s="125"/>
      <c r="AD58" s="125"/>
      <c r="AE58" s="125"/>
      <c r="AF58" s="125"/>
      <c r="AG58" s="125"/>
      <c r="AH58" s="125"/>
      <c r="AI58" s="125"/>
      <c r="AJ58" s="125"/>
      <c r="AK58" s="125"/>
      <c r="AL58" s="126"/>
    </row>
    <row r="59" spans="1:38">
      <c r="A59" s="1171" t="s">
        <v>116</v>
      </c>
      <c r="B59" s="1172"/>
      <c r="C59" s="1173">
        <v>18</v>
      </c>
      <c r="D59" s="1174"/>
      <c r="E59" s="125" t="s">
        <v>226</v>
      </c>
      <c r="F59" s="125"/>
      <c r="G59" s="125"/>
      <c r="H59" s="125"/>
      <c r="I59" s="125"/>
      <c r="J59" s="125"/>
      <c r="K59" s="125"/>
      <c r="L59" s="125"/>
      <c r="M59" s="125"/>
      <c r="N59" s="125"/>
      <c r="O59" s="128"/>
      <c r="P59" s="128"/>
      <c r="Q59" s="128"/>
      <c r="R59" s="128"/>
      <c r="S59" s="129"/>
      <c r="T59" s="122"/>
      <c r="U59" s="125"/>
      <c r="V59" s="125"/>
      <c r="W59" s="125"/>
      <c r="X59" s="125"/>
      <c r="Y59" s="125"/>
      <c r="Z59" s="125"/>
      <c r="AA59" s="125"/>
      <c r="AB59" s="125"/>
      <c r="AC59" s="125"/>
      <c r="AD59" s="125"/>
      <c r="AE59" s="125"/>
      <c r="AF59" s="125"/>
      <c r="AG59" s="125"/>
      <c r="AH59" s="125"/>
      <c r="AI59" s="125"/>
      <c r="AJ59" s="125"/>
      <c r="AK59" s="125"/>
      <c r="AL59" s="126"/>
    </row>
    <row r="60" spans="1:38" ht="15.75" customHeight="1">
      <c r="A60" s="1171" t="s">
        <v>124</v>
      </c>
      <c r="B60" s="1172"/>
      <c r="C60" s="1173">
        <v>1</v>
      </c>
      <c r="D60" s="1174"/>
      <c r="E60" s="125" t="s">
        <v>227</v>
      </c>
      <c r="F60" s="125"/>
      <c r="G60" s="125"/>
      <c r="H60" s="125"/>
      <c r="I60" s="125"/>
      <c r="J60" s="125"/>
      <c r="K60" s="125"/>
      <c r="L60" s="125"/>
      <c r="M60" s="125"/>
      <c r="N60" s="125"/>
      <c r="O60" s="128"/>
      <c r="P60" s="128"/>
      <c r="Q60" s="128"/>
      <c r="R60" s="128"/>
      <c r="S60" s="129"/>
      <c r="T60" s="122"/>
      <c r="U60" s="1180" t="str">
        <f>IF(AND(0&lt;$AJ$55,$AJ$55&lt;75),"Rig compliance out of normal bounds, perform and document another rig compliance test!","")</f>
        <v/>
      </c>
      <c r="V60" s="1180"/>
      <c r="W60" s="1180"/>
      <c r="X60" s="1180"/>
      <c r="Y60" s="1180"/>
      <c r="Z60" s="1180"/>
      <c r="AA60" s="1180"/>
      <c r="AB60" s="1180"/>
      <c r="AC60" s="1180"/>
      <c r="AD60" s="1180"/>
      <c r="AE60" s="1180"/>
      <c r="AF60" s="1180"/>
      <c r="AG60" s="1180"/>
      <c r="AH60" s="1180"/>
      <c r="AI60" s="1180"/>
      <c r="AJ60" s="1180"/>
      <c r="AK60" s="1180"/>
      <c r="AL60" s="126"/>
    </row>
    <row r="61" spans="1:38" ht="15.75" customHeight="1">
      <c r="A61" s="1171" t="s">
        <v>125</v>
      </c>
      <c r="B61" s="1172"/>
      <c r="C61" s="1173">
        <v>1</v>
      </c>
      <c r="D61" s="1174"/>
      <c r="E61" s="125" t="s">
        <v>228</v>
      </c>
      <c r="F61" s="125"/>
      <c r="G61" s="125"/>
      <c r="H61" s="125"/>
      <c r="I61" s="125"/>
      <c r="J61" s="125"/>
      <c r="K61" s="125"/>
      <c r="L61" s="125"/>
      <c r="M61" s="125"/>
      <c r="N61" s="125"/>
      <c r="O61" s="128"/>
      <c r="P61" s="128"/>
      <c r="Q61" s="128"/>
      <c r="R61" s="128"/>
      <c r="S61" s="129"/>
      <c r="T61" s="122"/>
      <c r="U61" s="1180"/>
      <c r="V61" s="1180"/>
      <c r="W61" s="1180"/>
      <c r="X61" s="1180"/>
      <c r="Y61" s="1180"/>
      <c r="Z61" s="1180"/>
      <c r="AA61" s="1180"/>
      <c r="AB61" s="1180"/>
      <c r="AC61" s="1180"/>
      <c r="AD61" s="1180"/>
      <c r="AE61" s="1180"/>
      <c r="AF61" s="1180"/>
      <c r="AG61" s="1180"/>
      <c r="AH61" s="1180"/>
      <c r="AI61" s="1180"/>
      <c r="AJ61" s="1180"/>
      <c r="AK61" s="1180"/>
      <c r="AL61" s="126"/>
    </row>
    <row r="62" spans="1:38" ht="15">
      <c r="A62" s="139"/>
      <c r="B62" s="131" t="s">
        <v>126</v>
      </c>
      <c r="C62" s="1163">
        <f>(C58*(((C59+C60+C61)^3)-(C59^3)))/12</f>
        <v>49683.333333333336</v>
      </c>
      <c r="D62" s="1164"/>
      <c r="E62" s="125" t="s">
        <v>117</v>
      </c>
      <c r="F62" s="125"/>
      <c r="G62" s="125"/>
      <c r="H62" s="125"/>
      <c r="I62" s="125"/>
      <c r="J62" s="125"/>
      <c r="K62" s="125"/>
      <c r="L62" s="125"/>
      <c r="M62" s="125"/>
      <c r="N62" s="125"/>
      <c r="O62" s="128"/>
      <c r="P62" s="128"/>
      <c r="Q62" s="128"/>
      <c r="R62" s="128"/>
      <c r="S62" s="129"/>
      <c r="T62" s="122"/>
      <c r="U62" s="125"/>
      <c r="V62" s="125"/>
      <c r="W62" s="125"/>
      <c r="X62" s="125"/>
      <c r="Y62" s="125"/>
      <c r="Z62" s="125"/>
      <c r="AA62" s="125"/>
      <c r="AB62" s="125"/>
      <c r="AC62" s="125"/>
      <c r="AD62" s="125"/>
      <c r="AE62" s="138"/>
      <c r="AF62" s="125"/>
      <c r="AG62" s="125"/>
      <c r="AH62" s="125"/>
      <c r="AI62" s="125"/>
      <c r="AJ62" s="125"/>
      <c r="AK62" s="125"/>
      <c r="AL62" s="126"/>
    </row>
    <row r="63" spans="1:38">
      <c r="A63" s="132"/>
      <c r="B63" s="131" t="s">
        <v>118</v>
      </c>
      <c r="C63" s="1161">
        <f>IF(C48&gt;0,0.001*((N47*(C48-C47)*C57^3)/(48*C62*(C48-C47))),0)</f>
        <v>0</v>
      </c>
      <c r="D63" s="1162"/>
      <c r="E63" s="130" t="s">
        <v>229</v>
      </c>
      <c r="F63" s="128"/>
      <c r="G63" s="128"/>
      <c r="H63" s="128"/>
      <c r="I63" s="128"/>
      <c r="J63" s="128"/>
      <c r="K63" s="128"/>
      <c r="L63" s="128"/>
      <c r="M63" s="128"/>
      <c r="N63" s="128"/>
      <c r="O63" s="128"/>
      <c r="P63" s="128"/>
      <c r="Q63" s="128"/>
      <c r="R63" s="128"/>
      <c r="S63" s="129"/>
      <c r="T63" s="122"/>
      <c r="U63" s="125"/>
      <c r="V63" s="125"/>
      <c r="W63" s="125"/>
      <c r="X63" s="125"/>
      <c r="Y63" s="125"/>
      <c r="Z63" s="125"/>
      <c r="AA63" s="125"/>
      <c r="AB63" s="125"/>
      <c r="AC63" s="125"/>
      <c r="AD63" s="125"/>
      <c r="AE63" s="125"/>
      <c r="AF63" s="125"/>
      <c r="AG63" s="125"/>
      <c r="AH63" s="125"/>
      <c r="AI63" s="125"/>
      <c r="AJ63" s="125"/>
      <c r="AK63" s="125"/>
      <c r="AL63" s="126"/>
    </row>
    <row r="64" spans="1:38">
      <c r="A64" s="140"/>
      <c r="B64" s="141" t="s">
        <v>175</v>
      </c>
      <c r="C64" s="1159">
        <f>C51*C57*0.5*SUM(C59:D61)/(4*C62)</f>
        <v>0</v>
      </c>
      <c r="D64" s="1160"/>
      <c r="E64" s="142" t="s">
        <v>230</v>
      </c>
      <c r="F64" s="143"/>
      <c r="G64" s="143"/>
      <c r="H64" s="143"/>
      <c r="I64" s="143"/>
      <c r="J64" s="143"/>
      <c r="K64" s="143"/>
      <c r="L64" s="143"/>
      <c r="M64" s="143"/>
      <c r="N64" s="143"/>
      <c r="O64" s="143"/>
      <c r="P64" s="143"/>
      <c r="Q64" s="143"/>
      <c r="R64" s="143"/>
      <c r="S64" s="144"/>
      <c r="T64" s="145"/>
      <c r="U64" s="146"/>
      <c r="V64" s="146"/>
      <c r="W64" s="146"/>
      <c r="X64" s="146"/>
      <c r="Y64" s="146"/>
      <c r="Z64" s="146"/>
      <c r="AA64" s="146"/>
      <c r="AB64" s="146"/>
      <c r="AC64" s="146"/>
      <c r="AD64" s="146"/>
      <c r="AE64" s="146"/>
      <c r="AF64" s="146"/>
      <c r="AG64" s="146"/>
      <c r="AH64" s="146"/>
      <c r="AI64" s="146"/>
      <c r="AJ64" s="146"/>
      <c r="AK64" s="146"/>
      <c r="AL64" s="147"/>
    </row>
    <row r="65" spans="1:38">
      <c r="A65" s="719" t="s">
        <v>340</v>
      </c>
      <c r="B65" s="444"/>
      <c r="C65" s="444"/>
      <c r="D65" s="444"/>
      <c r="E65" s="444"/>
      <c r="F65" s="444"/>
      <c r="G65" s="444"/>
      <c r="H65" s="444"/>
      <c r="I65" s="444"/>
      <c r="J65" s="444"/>
      <c r="K65" s="444"/>
      <c r="L65" s="444"/>
      <c r="M65" s="444"/>
      <c r="N65" s="444"/>
      <c r="O65" s="444"/>
      <c r="P65" s="444"/>
      <c r="Q65" s="444"/>
      <c r="R65" s="444"/>
      <c r="S65" s="445"/>
      <c r="T65" s="719" t="s">
        <v>340</v>
      </c>
      <c r="U65" s="444"/>
      <c r="V65" s="444"/>
      <c r="W65" s="444"/>
      <c r="X65" s="444"/>
      <c r="Y65" s="444"/>
      <c r="Z65" s="444"/>
      <c r="AA65" s="444"/>
      <c r="AB65" s="444"/>
      <c r="AC65" s="444"/>
      <c r="AD65" s="444"/>
      <c r="AE65" s="444"/>
      <c r="AF65" s="444"/>
      <c r="AG65" s="444"/>
      <c r="AH65" s="444"/>
      <c r="AI65" s="444"/>
      <c r="AJ65" s="444"/>
      <c r="AK65" s="444"/>
      <c r="AL65" s="445"/>
    </row>
    <row r="66" spans="1:38">
      <c r="A66" s="720" t="s">
        <v>468</v>
      </c>
      <c r="B66" s="444"/>
      <c r="C66" s="444"/>
      <c r="D66" s="444"/>
      <c r="E66" s="444"/>
      <c r="F66" s="444"/>
      <c r="G66" s="444"/>
      <c r="H66" s="444"/>
      <c r="I66" s="444"/>
      <c r="J66" s="444"/>
      <c r="K66" s="444"/>
      <c r="L66" s="444"/>
      <c r="M66" s="444"/>
      <c r="N66" s="444"/>
      <c r="O66" s="444"/>
      <c r="P66" s="444"/>
      <c r="Q66" s="444"/>
      <c r="R66" s="444"/>
      <c r="S66" s="445"/>
      <c r="T66" s="721" t="s">
        <v>468</v>
      </c>
      <c r="U66" s="444"/>
      <c r="V66" s="444"/>
      <c r="W66" s="444"/>
      <c r="X66" s="444"/>
      <c r="Y66" s="444"/>
      <c r="Z66" s="444"/>
      <c r="AA66" s="444"/>
      <c r="AB66" s="444"/>
      <c r="AC66" s="444"/>
      <c r="AD66" s="444"/>
      <c r="AE66" s="444"/>
      <c r="AF66" s="444"/>
      <c r="AG66" s="444"/>
      <c r="AH66" s="444"/>
      <c r="AI66" s="444"/>
      <c r="AJ66" s="444"/>
      <c r="AK66" s="444"/>
      <c r="AL66" s="445"/>
    </row>
    <row r="67" spans="1:38">
      <c r="A67" s="30"/>
      <c r="B67" s="31"/>
      <c r="C67" s="31"/>
      <c r="D67" s="31"/>
      <c r="E67" s="31"/>
      <c r="F67" s="31"/>
      <c r="G67" s="31"/>
      <c r="H67" s="31"/>
      <c r="I67" s="31"/>
      <c r="J67" s="31"/>
      <c r="K67" s="31"/>
      <c r="L67" s="31"/>
      <c r="M67" s="31"/>
      <c r="N67" s="31"/>
      <c r="O67" s="31"/>
      <c r="P67" s="31"/>
      <c r="Q67" s="31"/>
      <c r="R67" s="31"/>
      <c r="S67" s="32"/>
      <c r="T67" s="31"/>
      <c r="U67" s="31"/>
      <c r="V67" s="31"/>
      <c r="W67" s="31"/>
      <c r="X67" s="31"/>
      <c r="Y67" s="31"/>
      <c r="Z67" s="31"/>
      <c r="AA67" s="31"/>
      <c r="AB67" s="31"/>
      <c r="AC67" s="31"/>
      <c r="AD67" s="31"/>
      <c r="AE67" s="31"/>
      <c r="AF67" s="31"/>
      <c r="AG67" s="31"/>
      <c r="AH67" s="31"/>
      <c r="AI67" s="31"/>
      <c r="AJ67" s="31"/>
      <c r="AK67" s="31"/>
      <c r="AL67" s="32"/>
    </row>
    <row r="68" spans="1:38" ht="15">
      <c r="A68" s="30"/>
      <c r="B68" s="586"/>
      <c r="C68" s="586"/>
      <c r="D68" s="586"/>
      <c r="E68" s="586"/>
      <c r="F68" s="31"/>
      <c r="G68" s="31"/>
      <c r="H68" s="1148"/>
      <c r="I68" s="1148"/>
      <c r="J68" s="554"/>
      <c r="K68" s="31"/>
      <c r="L68" s="31"/>
      <c r="M68" s="31"/>
      <c r="N68" s="31"/>
      <c r="O68" s="31"/>
      <c r="P68" s="31"/>
      <c r="Q68" s="31"/>
      <c r="R68" s="31"/>
      <c r="S68" s="32"/>
      <c r="T68" s="31"/>
      <c r="U68" s="31"/>
      <c r="V68" s="31"/>
      <c r="W68" s="31"/>
      <c r="X68" s="31"/>
      <c r="Y68" s="31"/>
      <c r="Z68" s="31"/>
      <c r="AA68" s="31"/>
      <c r="AB68" s="31"/>
      <c r="AC68" s="31"/>
      <c r="AD68" s="31"/>
      <c r="AE68" s="31"/>
      <c r="AF68" s="31"/>
      <c r="AG68" s="31"/>
      <c r="AH68" s="31"/>
      <c r="AI68" s="31"/>
      <c r="AJ68" s="31"/>
      <c r="AK68" s="31"/>
      <c r="AL68" s="32"/>
    </row>
    <row r="69" spans="1:38" ht="15">
      <c r="A69" s="30"/>
      <c r="B69" s="587"/>
      <c r="C69" s="587"/>
      <c r="D69" s="587"/>
      <c r="E69" s="587"/>
      <c r="F69" s="31"/>
      <c r="G69" s="239"/>
      <c r="H69" s="591"/>
      <c r="I69" s="591"/>
      <c r="J69" s="554"/>
      <c r="K69" s="31"/>
      <c r="L69" s="31"/>
      <c r="M69" s="31"/>
      <c r="N69" s="31"/>
      <c r="O69" s="31"/>
      <c r="P69" s="31"/>
      <c r="Q69" s="31"/>
      <c r="R69" s="31"/>
      <c r="S69" s="32"/>
      <c r="T69" s="31"/>
      <c r="U69" s="31"/>
      <c r="V69" s="31"/>
      <c r="W69" s="31"/>
      <c r="X69" s="31"/>
      <c r="Y69" s="31"/>
      <c r="Z69" s="31"/>
      <c r="AA69" s="31"/>
      <c r="AB69" s="31"/>
      <c r="AC69" s="31"/>
      <c r="AD69" s="31"/>
      <c r="AE69" s="31"/>
      <c r="AF69" s="31"/>
      <c r="AG69" s="31"/>
      <c r="AH69" s="31"/>
      <c r="AI69" s="31"/>
      <c r="AJ69" s="31"/>
      <c r="AK69" s="31"/>
      <c r="AL69" s="32"/>
    </row>
    <row r="70" spans="1:38">
      <c r="A70" s="30"/>
      <c r="B70" s="587"/>
      <c r="C70" s="587"/>
      <c r="D70" s="587"/>
      <c r="E70" s="587"/>
      <c r="F70" s="31"/>
      <c r="G70" s="597"/>
      <c r="H70" s="551"/>
      <c r="I70" s="551"/>
      <c r="J70" s="554"/>
      <c r="K70" s="31"/>
      <c r="L70" s="31"/>
      <c r="M70" s="31"/>
      <c r="N70" s="31"/>
      <c r="O70" s="31"/>
      <c r="P70" s="31"/>
      <c r="Q70" s="31"/>
      <c r="R70" s="31"/>
      <c r="S70" s="32"/>
      <c r="T70" s="31"/>
      <c r="U70" s="31"/>
      <c r="V70" s="31"/>
      <c r="W70" s="31"/>
      <c r="X70" s="31"/>
      <c r="Y70" s="31"/>
      <c r="Z70" s="31"/>
      <c r="AA70" s="31"/>
      <c r="AB70" s="31"/>
      <c r="AC70" s="31"/>
      <c r="AD70" s="31"/>
      <c r="AE70" s="31"/>
      <c r="AF70" s="31"/>
      <c r="AG70" s="31"/>
      <c r="AH70" s="31"/>
      <c r="AI70" s="31"/>
      <c r="AJ70" s="31"/>
      <c r="AK70" s="31"/>
      <c r="AL70" s="32"/>
    </row>
    <row r="71" spans="1:38">
      <c r="A71" s="30"/>
      <c r="B71" s="587"/>
      <c r="C71" s="587"/>
      <c r="D71" s="587"/>
      <c r="E71" s="587"/>
      <c r="F71" s="31"/>
      <c r="G71" s="597"/>
      <c r="H71" s="551"/>
      <c r="I71" s="551"/>
      <c r="J71" s="554"/>
      <c r="K71" s="31"/>
      <c r="L71" s="31"/>
      <c r="M71" s="31"/>
      <c r="N71" s="31"/>
      <c r="O71" s="31"/>
      <c r="P71" s="31"/>
      <c r="Q71" s="31"/>
      <c r="R71" s="31"/>
      <c r="S71" s="32"/>
      <c r="T71" s="31"/>
      <c r="U71" s="31"/>
      <c r="V71" s="31"/>
      <c r="W71" s="31"/>
      <c r="X71" s="31"/>
      <c r="Y71" s="31"/>
      <c r="Z71" s="31"/>
      <c r="AA71" s="31"/>
      <c r="AB71" s="31"/>
      <c r="AC71" s="31"/>
      <c r="AD71" s="31"/>
      <c r="AE71" s="31"/>
      <c r="AF71" s="31"/>
      <c r="AG71" s="31"/>
      <c r="AH71" s="31"/>
      <c r="AI71" s="31"/>
      <c r="AJ71" s="31"/>
      <c r="AK71" s="31"/>
      <c r="AL71" s="32"/>
    </row>
    <row r="72" spans="1:38">
      <c r="A72" s="30"/>
      <c r="B72" s="587"/>
      <c r="C72" s="587"/>
      <c r="D72" s="587"/>
      <c r="E72" s="587"/>
      <c r="F72" s="31"/>
      <c r="G72" s="31"/>
      <c r="H72" s="554"/>
      <c r="I72" s="554"/>
      <c r="J72" s="554"/>
      <c r="K72" s="31"/>
      <c r="L72" s="31"/>
      <c r="M72" s="31"/>
      <c r="N72" s="31"/>
      <c r="O72" s="31"/>
      <c r="P72" s="31"/>
      <c r="Q72" s="31"/>
      <c r="R72" s="31"/>
      <c r="S72" s="32"/>
      <c r="T72" s="31"/>
      <c r="U72" s="31"/>
      <c r="V72" s="31"/>
      <c r="W72" s="31"/>
      <c r="X72" s="31"/>
      <c r="Y72" s="31"/>
      <c r="Z72" s="31"/>
      <c r="AA72" s="31"/>
      <c r="AB72" s="31"/>
      <c r="AC72" s="31"/>
      <c r="AD72" s="31"/>
      <c r="AE72" s="31"/>
      <c r="AF72" s="31"/>
      <c r="AG72" s="31"/>
      <c r="AH72" s="31"/>
      <c r="AI72" s="31"/>
      <c r="AJ72" s="31"/>
      <c r="AK72" s="31"/>
      <c r="AL72" s="32"/>
    </row>
    <row r="73" spans="1:38">
      <c r="A73" s="30"/>
      <c r="B73" s="587"/>
      <c r="C73" s="587"/>
      <c r="D73" s="587"/>
      <c r="E73" s="587"/>
      <c r="F73" s="31"/>
      <c r="G73" s="31"/>
      <c r="H73" s="554"/>
      <c r="I73" s="554"/>
      <c r="J73" s="554"/>
      <c r="K73" s="31"/>
      <c r="L73" s="31"/>
      <c r="M73" s="31"/>
      <c r="N73" s="31"/>
      <c r="O73" s="31"/>
      <c r="P73" s="31"/>
      <c r="Q73" s="31"/>
      <c r="R73" s="31"/>
      <c r="S73" s="32"/>
      <c r="T73" s="31"/>
      <c r="U73" s="31"/>
      <c r="V73" s="31"/>
      <c r="W73" s="31"/>
      <c r="X73" s="31"/>
      <c r="Y73" s="31"/>
      <c r="Z73" s="31"/>
      <c r="AA73" s="31"/>
      <c r="AB73" s="31"/>
      <c r="AC73" s="31"/>
      <c r="AD73" s="31"/>
      <c r="AE73" s="31"/>
      <c r="AF73" s="31"/>
      <c r="AG73" s="31"/>
      <c r="AH73" s="31"/>
      <c r="AI73" s="31"/>
      <c r="AJ73" s="31"/>
      <c r="AK73" s="31"/>
      <c r="AL73" s="32"/>
    </row>
    <row r="74" spans="1:38">
      <c r="A74" s="30"/>
      <c r="B74" s="587"/>
      <c r="C74" s="587"/>
      <c r="D74" s="587"/>
      <c r="E74" s="587"/>
      <c r="F74" s="31"/>
      <c r="G74" s="31"/>
      <c r="H74" s="31"/>
      <c r="I74" s="31"/>
      <c r="J74" s="31"/>
      <c r="K74" s="31"/>
      <c r="L74" s="31"/>
      <c r="M74" s="31"/>
      <c r="N74" s="31"/>
      <c r="O74" s="31"/>
      <c r="P74" s="31"/>
      <c r="Q74" s="31"/>
      <c r="R74" s="31"/>
      <c r="S74" s="32"/>
      <c r="T74" s="31"/>
      <c r="U74" s="31"/>
      <c r="V74" s="31"/>
      <c r="W74" s="31"/>
      <c r="X74" s="31"/>
      <c r="Y74" s="31"/>
      <c r="Z74" s="31"/>
      <c r="AA74" s="31"/>
      <c r="AB74" s="31"/>
      <c r="AC74" s="31"/>
      <c r="AD74" s="31"/>
      <c r="AE74" s="31"/>
      <c r="AF74" s="31"/>
      <c r="AG74" s="31"/>
      <c r="AH74" s="31"/>
      <c r="AI74" s="31"/>
      <c r="AJ74" s="31"/>
      <c r="AK74" s="31"/>
      <c r="AL74" s="32"/>
    </row>
    <row r="75" spans="1:38">
      <c r="A75" s="30"/>
      <c r="B75" s="587"/>
      <c r="C75" s="587"/>
      <c r="D75" s="587"/>
      <c r="E75" s="587"/>
      <c r="F75" s="31"/>
      <c r="G75" s="31"/>
      <c r="H75" s="31"/>
      <c r="I75" s="31"/>
      <c r="J75" s="31"/>
      <c r="K75" s="31"/>
      <c r="L75" s="31"/>
      <c r="M75" s="31"/>
      <c r="N75" s="31"/>
      <c r="O75" s="31"/>
      <c r="P75" s="31"/>
      <c r="Q75" s="31"/>
      <c r="R75" s="31"/>
      <c r="S75" s="32"/>
      <c r="T75" s="31"/>
      <c r="U75" s="31"/>
      <c r="V75" s="31"/>
      <c r="W75" s="31"/>
      <c r="X75" s="31"/>
      <c r="Y75" s="31"/>
      <c r="Z75" s="31"/>
      <c r="AA75" s="31"/>
      <c r="AB75" s="31"/>
      <c r="AC75" s="31"/>
      <c r="AD75" s="31"/>
      <c r="AE75" s="31"/>
      <c r="AF75" s="31"/>
      <c r="AG75" s="31"/>
      <c r="AH75" s="31"/>
      <c r="AI75" s="31"/>
      <c r="AJ75" s="31"/>
      <c r="AK75" s="31"/>
      <c r="AL75" s="32"/>
    </row>
    <row r="76" spans="1:38">
      <c r="A76" s="30"/>
      <c r="B76" s="587"/>
      <c r="C76" s="587"/>
      <c r="D76" s="587"/>
      <c r="E76" s="587"/>
      <c r="F76" s="31"/>
      <c r="G76" s="31"/>
      <c r="H76" s="31"/>
      <c r="I76" s="31"/>
      <c r="J76" s="31"/>
      <c r="K76" s="31"/>
      <c r="L76" s="31"/>
      <c r="M76" s="31"/>
      <c r="N76" s="31"/>
      <c r="O76" s="31"/>
      <c r="P76" s="31"/>
      <c r="Q76" s="31"/>
      <c r="R76" s="31"/>
      <c r="S76" s="32"/>
      <c r="T76" s="31"/>
      <c r="U76" s="31"/>
      <c r="V76" s="31"/>
      <c r="W76" s="31"/>
      <c r="X76" s="31"/>
      <c r="Y76" s="31"/>
      <c r="Z76" s="31"/>
      <c r="AA76" s="31"/>
      <c r="AB76" s="31"/>
      <c r="AC76" s="31"/>
      <c r="AD76" s="31"/>
      <c r="AE76" s="31"/>
      <c r="AF76" s="31"/>
      <c r="AG76" s="31"/>
      <c r="AH76" s="31"/>
      <c r="AI76" s="31"/>
      <c r="AJ76" s="31"/>
      <c r="AK76" s="31"/>
      <c r="AL76" s="32"/>
    </row>
    <row r="77" spans="1:38">
      <c r="A77" s="30"/>
      <c r="B77" s="587"/>
      <c r="C77" s="587"/>
      <c r="D77" s="587"/>
      <c r="E77" s="587"/>
      <c r="F77" s="31"/>
      <c r="G77" s="31"/>
      <c r="H77" s="31"/>
      <c r="I77" s="31"/>
      <c r="J77" s="31"/>
      <c r="K77" s="31"/>
      <c r="L77" s="31"/>
      <c r="M77" s="31"/>
      <c r="N77" s="31"/>
      <c r="O77" s="31"/>
      <c r="P77" s="31"/>
      <c r="Q77" s="31"/>
      <c r="R77" s="31"/>
      <c r="S77" s="32"/>
      <c r="T77" s="31"/>
      <c r="U77" s="31"/>
      <c r="V77" s="31"/>
      <c r="W77" s="31"/>
      <c r="X77" s="31"/>
      <c r="Y77" s="31"/>
      <c r="Z77" s="31"/>
      <c r="AA77" s="31"/>
      <c r="AB77" s="31"/>
      <c r="AC77" s="31"/>
      <c r="AD77" s="31"/>
      <c r="AE77" s="31"/>
      <c r="AF77" s="31"/>
      <c r="AG77" s="31"/>
      <c r="AH77" s="31"/>
      <c r="AI77" s="31"/>
      <c r="AJ77" s="31"/>
      <c r="AK77" s="31"/>
      <c r="AL77" s="32"/>
    </row>
    <row r="78" spans="1:38">
      <c r="A78" s="30"/>
      <c r="B78" s="587"/>
      <c r="C78" s="587"/>
      <c r="D78" s="587"/>
      <c r="E78" s="587"/>
      <c r="F78" s="31"/>
      <c r="G78" s="31"/>
      <c r="H78" s="31"/>
      <c r="I78" s="31"/>
      <c r="J78" s="31"/>
      <c r="K78" s="31"/>
      <c r="L78" s="31"/>
      <c r="M78" s="31"/>
      <c r="N78" s="31"/>
      <c r="O78" s="31"/>
      <c r="P78" s="31"/>
      <c r="Q78" s="31"/>
      <c r="R78" s="31"/>
      <c r="S78" s="32"/>
      <c r="T78" s="31"/>
      <c r="U78" s="31"/>
      <c r="V78" s="31"/>
      <c r="W78" s="31"/>
      <c r="X78" s="31"/>
      <c r="Y78" s="31"/>
      <c r="Z78" s="31"/>
      <c r="AA78" s="31"/>
      <c r="AB78" s="31"/>
      <c r="AC78" s="31"/>
      <c r="AD78" s="31"/>
      <c r="AE78" s="31"/>
      <c r="AF78" s="31"/>
      <c r="AG78" s="31"/>
      <c r="AH78" s="31"/>
      <c r="AI78" s="31"/>
      <c r="AJ78" s="31"/>
      <c r="AK78" s="31"/>
      <c r="AL78" s="32"/>
    </row>
    <row r="79" spans="1:38">
      <c r="A79" s="30"/>
      <c r="B79" s="587"/>
      <c r="C79" s="587"/>
      <c r="D79" s="587"/>
      <c r="E79" s="587"/>
      <c r="F79" s="31"/>
      <c r="G79" s="31"/>
      <c r="H79" s="31"/>
      <c r="I79" s="31"/>
      <c r="J79" s="31"/>
      <c r="K79" s="31"/>
      <c r="L79" s="31"/>
      <c r="M79" s="31"/>
      <c r="N79" s="31"/>
      <c r="O79" s="31"/>
      <c r="P79" s="31"/>
      <c r="Q79" s="31"/>
      <c r="R79" s="31"/>
      <c r="S79" s="32"/>
      <c r="T79" s="31"/>
      <c r="U79" s="31"/>
      <c r="V79" s="31"/>
      <c r="W79" s="31"/>
      <c r="X79" s="31"/>
      <c r="Y79" s="31"/>
      <c r="Z79" s="31"/>
      <c r="AA79" s="31"/>
      <c r="AB79" s="31"/>
      <c r="AC79" s="31"/>
      <c r="AD79" s="31"/>
      <c r="AE79" s="31"/>
      <c r="AF79" s="31"/>
      <c r="AG79" s="31"/>
      <c r="AH79" s="31"/>
      <c r="AI79" s="31"/>
      <c r="AJ79" s="31"/>
      <c r="AK79" s="31"/>
      <c r="AL79" s="32"/>
    </row>
    <row r="80" spans="1:38">
      <c r="A80" s="30"/>
      <c r="B80" s="587"/>
      <c r="C80" s="587"/>
      <c r="D80" s="587"/>
      <c r="E80" s="587"/>
      <c r="F80" s="31"/>
      <c r="G80" s="31"/>
      <c r="H80" s="31"/>
      <c r="I80" s="31"/>
      <c r="J80" s="31"/>
      <c r="K80" s="31"/>
      <c r="L80" s="31"/>
      <c r="M80" s="31"/>
      <c r="N80" s="31"/>
      <c r="O80" s="31"/>
      <c r="P80" s="31"/>
      <c r="Q80" s="31"/>
      <c r="R80" s="31"/>
      <c r="S80" s="32"/>
      <c r="T80" s="31"/>
      <c r="U80" s="31"/>
      <c r="V80" s="31"/>
      <c r="W80" s="31"/>
      <c r="X80" s="31"/>
      <c r="Y80" s="31"/>
      <c r="Z80" s="31"/>
      <c r="AA80" s="31"/>
      <c r="AB80" s="31"/>
      <c r="AC80" s="31"/>
      <c r="AD80" s="31"/>
      <c r="AE80" s="31"/>
      <c r="AF80" s="31"/>
      <c r="AG80" s="31"/>
      <c r="AH80" s="31"/>
      <c r="AI80" s="31"/>
      <c r="AJ80" s="31"/>
      <c r="AK80" s="31"/>
      <c r="AL80" s="32"/>
    </row>
    <row r="81" spans="1:38">
      <c r="A81" s="30"/>
      <c r="B81" s="587"/>
      <c r="C81" s="587"/>
      <c r="D81" s="587"/>
      <c r="E81" s="587"/>
      <c r="F81" s="31"/>
      <c r="G81" s="31"/>
      <c r="H81" s="31"/>
      <c r="I81" s="31"/>
      <c r="J81" s="31"/>
      <c r="K81" s="31"/>
      <c r="L81" s="31"/>
      <c r="M81" s="31"/>
      <c r="N81" s="31"/>
      <c r="O81" s="31"/>
      <c r="P81" s="31"/>
      <c r="Q81" s="31"/>
      <c r="R81" s="31"/>
      <c r="S81" s="32"/>
      <c r="T81" s="31"/>
      <c r="U81" s="31"/>
      <c r="V81" s="31"/>
      <c r="W81" s="31"/>
      <c r="X81" s="31"/>
      <c r="Y81" s="31"/>
      <c r="Z81" s="31"/>
      <c r="AA81" s="31"/>
      <c r="AB81" s="31"/>
      <c r="AC81" s="31"/>
      <c r="AD81" s="31"/>
      <c r="AE81" s="31"/>
      <c r="AF81" s="31"/>
      <c r="AG81" s="31"/>
      <c r="AH81" s="31"/>
      <c r="AI81" s="31"/>
      <c r="AJ81" s="31"/>
      <c r="AK81" s="31"/>
      <c r="AL81" s="32"/>
    </row>
    <row r="82" spans="1:38">
      <c r="A82" s="30"/>
      <c r="B82" s="587"/>
      <c r="C82" s="587"/>
      <c r="D82" s="587"/>
      <c r="E82" s="587"/>
      <c r="F82" s="31"/>
      <c r="G82" s="31"/>
      <c r="H82" s="31"/>
      <c r="I82" s="31"/>
      <c r="J82" s="31"/>
      <c r="K82" s="31"/>
      <c r="L82" s="31"/>
      <c r="M82" s="31"/>
      <c r="N82" s="31"/>
      <c r="O82" s="31"/>
      <c r="P82" s="31"/>
      <c r="Q82" s="31"/>
      <c r="R82" s="31"/>
      <c r="S82" s="32"/>
      <c r="T82" s="31"/>
      <c r="U82" s="31"/>
      <c r="V82" s="31"/>
      <c r="W82" s="31"/>
      <c r="X82" s="31"/>
      <c r="Y82" s="31"/>
      <c r="Z82" s="31"/>
      <c r="AA82" s="31"/>
      <c r="AB82" s="31"/>
      <c r="AC82" s="31"/>
      <c r="AD82" s="31"/>
      <c r="AE82" s="31"/>
      <c r="AF82" s="31"/>
      <c r="AG82" s="31"/>
      <c r="AH82" s="31"/>
      <c r="AI82" s="31"/>
      <c r="AJ82" s="31"/>
      <c r="AK82" s="31"/>
      <c r="AL82" s="32"/>
    </row>
    <row r="83" spans="1:38">
      <c r="A83" s="30"/>
      <c r="B83" s="587"/>
      <c r="C83" s="587"/>
      <c r="D83" s="587"/>
      <c r="E83" s="587"/>
      <c r="F83" s="31"/>
      <c r="G83" s="31"/>
      <c r="H83" s="31"/>
      <c r="I83" s="31"/>
      <c r="J83" s="31"/>
      <c r="K83" s="31"/>
      <c r="L83" s="31"/>
      <c r="M83" s="31"/>
      <c r="N83" s="31"/>
      <c r="O83" s="31"/>
      <c r="P83" s="31"/>
      <c r="Q83" s="31"/>
      <c r="R83" s="31"/>
      <c r="S83" s="32"/>
      <c r="T83" s="31"/>
      <c r="U83" s="31"/>
      <c r="V83" s="31"/>
      <c r="W83" s="31"/>
      <c r="X83" s="31"/>
      <c r="Y83" s="31"/>
      <c r="Z83" s="31"/>
      <c r="AA83" s="31"/>
      <c r="AB83" s="31"/>
      <c r="AC83" s="31"/>
      <c r="AD83" s="31"/>
      <c r="AE83" s="31"/>
      <c r="AF83" s="31"/>
      <c r="AG83" s="31"/>
      <c r="AH83" s="31"/>
      <c r="AI83" s="31"/>
      <c r="AJ83" s="31"/>
      <c r="AK83" s="31"/>
      <c r="AL83" s="32"/>
    </row>
    <row r="84" spans="1:38">
      <c r="A84" s="30"/>
      <c r="B84" s="587"/>
      <c r="C84" s="587"/>
      <c r="D84" s="587"/>
      <c r="E84" s="587"/>
      <c r="F84" s="31"/>
      <c r="G84" s="31"/>
      <c r="H84" s="31"/>
      <c r="I84" s="31"/>
      <c r="J84" s="31"/>
      <c r="K84" s="31"/>
      <c r="L84" s="31"/>
      <c r="M84" s="31"/>
      <c r="N84" s="31"/>
      <c r="O84" s="31"/>
      <c r="P84" s="31"/>
      <c r="Q84" s="31"/>
      <c r="R84" s="31"/>
      <c r="S84" s="32"/>
      <c r="T84" s="31"/>
      <c r="U84" s="31"/>
      <c r="V84" s="31"/>
      <c r="W84" s="31"/>
      <c r="X84" s="31"/>
      <c r="Y84" s="31"/>
      <c r="Z84" s="31"/>
      <c r="AA84" s="31"/>
      <c r="AB84" s="31"/>
      <c r="AC84" s="31"/>
      <c r="AD84" s="31"/>
      <c r="AE84" s="31"/>
      <c r="AF84" s="31"/>
      <c r="AG84" s="31"/>
      <c r="AH84" s="31"/>
      <c r="AI84" s="31"/>
      <c r="AJ84" s="31"/>
      <c r="AK84" s="31"/>
      <c r="AL84" s="32"/>
    </row>
    <row r="85" spans="1:38">
      <c r="A85" s="30"/>
      <c r="B85" s="587"/>
      <c r="C85" s="587"/>
      <c r="D85" s="587"/>
      <c r="E85" s="587"/>
      <c r="F85" s="31"/>
      <c r="G85" s="31"/>
      <c r="H85" s="31"/>
      <c r="I85" s="31"/>
      <c r="J85" s="31"/>
      <c r="K85" s="31"/>
      <c r="L85" s="31"/>
      <c r="M85" s="31"/>
      <c r="N85" s="31"/>
      <c r="O85" s="31"/>
      <c r="P85" s="31"/>
      <c r="Q85" s="31"/>
      <c r="R85" s="31"/>
      <c r="S85" s="32"/>
      <c r="T85" s="31"/>
      <c r="U85" s="31"/>
      <c r="V85" s="31"/>
      <c r="W85" s="31"/>
      <c r="X85" s="31"/>
      <c r="Y85" s="31"/>
      <c r="Z85" s="31"/>
      <c r="AA85" s="31"/>
      <c r="AB85" s="31"/>
      <c r="AC85" s="31"/>
      <c r="AD85" s="31"/>
      <c r="AE85" s="31"/>
      <c r="AF85" s="31"/>
      <c r="AG85" s="31"/>
      <c r="AH85" s="31"/>
      <c r="AI85" s="31"/>
      <c r="AJ85" s="31"/>
      <c r="AK85" s="31"/>
      <c r="AL85" s="32"/>
    </row>
    <row r="86" spans="1:38">
      <c r="A86" s="30"/>
      <c r="B86" s="587"/>
      <c r="C86" s="587"/>
      <c r="D86" s="587"/>
      <c r="E86" s="587"/>
      <c r="F86" s="31"/>
      <c r="G86" s="31"/>
      <c r="H86" s="31"/>
      <c r="I86" s="31"/>
      <c r="J86" s="31"/>
      <c r="K86" s="31"/>
      <c r="L86" s="31"/>
      <c r="M86" s="31"/>
      <c r="N86" s="31"/>
      <c r="O86" s="31"/>
      <c r="P86" s="31"/>
      <c r="Q86" s="31"/>
      <c r="R86" s="31"/>
      <c r="S86" s="32"/>
      <c r="T86" s="31"/>
      <c r="U86" s="31"/>
      <c r="V86" s="31"/>
      <c r="W86" s="31"/>
      <c r="X86" s="31"/>
      <c r="Y86" s="31"/>
      <c r="Z86" s="31"/>
      <c r="AA86" s="31"/>
      <c r="AB86" s="31"/>
      <c r="AC86" s="31"/>
      <c r="AD86" s="31"/>
      <c r="AE86" s="31"/>
      <c r="AF86" s="31"/>
      <c r="AG86" s="31"/>
      <c r="AH86" s="31"/>
      <c r="AI86" s="31"/>
      <c r="AJ86" s="31"/>
      <c r="AK86" s="31"/>
      <c r="AL86" s="32"/>
    </row>
    <row r="87" spans="1:38">
      <c r="A87" s="30"/>
      <c r="B87" s="587"/>
      <c r="C87" s="587"/>
      <c r="D87" s="587"/>
      <c r="E87" s="587"/>
      <c r="F87" s="31"/>
      <c r="G87" s="31"/>
      <c r="H87" s="31"/>
      <c r="I87" s="31"/>
      <c r="J87" s="31"/>
      <c r="K87" s="31"/>
      <c r="L87" s="31"/>
      <c r="M87" s="31"/>
      <c r="N87" s="31"/>
      <c r="O87" s="31"/>
      <c r="P87" s="31"/>
      <c r="Q87" s="31"/>
      <c r="R87" s="31"/>
      <c r="S87" s="32"/>
      <c r="T87" s="31"/>
      <c r="U87" s="31"/>
      <c r="V87" s="31"/>
      <c r="W87" s="31"/>
      <c r="X87" s="31"/>
      <c r="Y87" s="31"/>
      <c r="Z87" s="31"/>
      <c r="AA87" s="31"/>
      <c r="AB87" s="31"/>
      <c r="AC87" s="31"/>
      <c r="AD87" s="31"/>
      <c r="AE87" s="31"/>
      <c r="AF87" s="31"/>
      <c r="AG87" s="31"/>
      <c r="AH87" s="31"/>
      <c r="AI87" s="31"/>
      <c r="AJ87" s="31"/>
      <c r="AK87" s="31"/>
      <c r="AL87" s="32"/>
    </row>
    <row r="88" spans="1:38">
      <c r="A88" s="30"/>
      <c r="B88" s="587"/>
      <c r="C88" s="587"/>
      <c r="D88" s="587"/>
      <c r="E88" s="587"/>
      <c r="F88" s="31"/>
      <c r="G88" s="31"/>
      <c r="H88" s="31"/>
      <c r="I88" s="31"/>
      <c r="J88" s="31"/>
      <c r="K88" s="31"/>
      <c r="L88" s="31"/>
      <c r="M88" s="31"/>
      <c r="N88" s="31"/>
      <c r="O88" s="31"/>
      <c r="P88" s="31"/>
      <c r="Q88" s="31"/>
      <c r="R88" s="31"/>
      <c r="S88" s="32"/>
      <c r="T88" s="31"/>
      <c r="U88" s="31"/>
      <c r="V88" s="31"/>
      <c r="W88" s="31"/>
      <c r="X88" s="31"/>
      <c r="Y88" s="31"/>
      <c r="Z88" s="31"/>
      <c r="AA88" s="31"/>
      <c r="AB88" s="31"/>
      <c r="AC88" s="31"/>
      <c r="AD88" s="31"/>
      <c r="AE88" s="31"/>
      <c r="AF88" s="31"/>
      <c r="AG88" s="31"/>
      <c r="AH88" s="31"/>
      <c r="AI88" s="31"/>
      <c r="AJ88" s="31"/>
      <c r="AK88" s="31"/>
      <c r="AL88" s="32"/>
    </row>
    <row r="89" spans="1:38">
      <c r="A89" s="30"/>
      <c r="B89" s="587"/>
      <c r="C89" s="587"/>
      <c r="D89" s="587"/>
      <c r="E89" s="587"/>
      <c r="F89" s="31"/>
      <c r="G89" s="31"/>
      <c r="H89" s="31"/>
      <c r="I89" s="31"/>
      <c r="J89" s="31"/>
      <c r="K89" s="31"/>
      <c r="L89" s="31"/>
      <c r="M89" s="31"/>
      <c r="N89" s="31"/>
      <c r="O89" s="31"/>
      <c r="P89" s="31"/>
      <c r="Q89" s="31"/>
      <c r="R89" s="31"/>
      <c r="S89" s="32"/>
      <c r="T89" s="31"/>
      <c r="U89" s="31"/>
      <c r="V89" s="31"/>
      <c r="W89" s="31"/>
      <c r="X89" s="31"/>
      <c r="Y89" s="31"/>
      <c r="Z89" s="31"/>
      <c r="AA89" s="31"/>
      <c r="AB89" s="31"/>
      <c r="AC89" s="31"/>
      <c r="AD89" s="31"/>
      <c r="AE89" s="31"/>
      <c r="AF89" s="31"/>
      <c r="AG89" s="31"/>
      <c r="AH89" s="31"/>
      <c r="AI89" s="31"/>
      <c r="AJ89" s="31"/>
      <c r="AK89" s="31"/>
      <c r="AL89" s="32"/>
    </row>
    <row r="90" spans="1:38">
      <c r="A90" s="30"/>
      <c r="B90" s="587"/>
      <c r="C90" s="587"/>
      <c r="D90" s="587"/>
      <c r="E90" s="587"/>
      <c r="F90" s="31"/>
      <c r="G90" s="31"/>
      <c r="H90" s="31"/>
      <c r="I90" s="31"/>
      <c r="J90" s="31"/>
      <c r="K90" s="31"/>
      <c r="L90" s="31"/>
      <c r="M90" s="31"/>
      <c r="N90" s="31"/>
      <c r="O90" s="31"/>
      <c r="P90" s="31"/>
      <c r="Q90" s="31"/>
      <c r="R90" s="31"/>
      <c r="S90" s="32"/>
      <c r="T90" s="31"/>
      <c r="U90" s="31"/>
      <c r="V90" s="31"/>
      <c r="W90" s="31"/>
      <c r="X90" s="31"/>
      <c r="Y90" s="31"/>
      <c r="Z90" s="31"/>
      <c r="AA90" s="31"/>
      <c r="AB90" s="31"/>
      <c r="AC90" s="31"/>
      <c r="AD90" s="31"/>
      <c r="AE90" s="31"/>
      <c r="AF90" s="31"/>
      <c r="AG90" s="31"/>
      <c r="AH90" s="31"/>
      <c r="AI90" s="31"/>
      <c r="AJ90" s="31"/>
      <c r="AK90" s="31"/>
      <c r="AL90" s="32"/>
    </row>
    <row r="91" spans="1:38">
      <c r="A91" s="30"/>
      <c r="B91" s="587"/>
      <c r="C91" s="587"/>
      <c r="D91" s="587"/>
      <c r="E91" s="587"/>
      <c r="F91" s="31"/>
      <c r="G91" s="31"/>
      <c r="H91" s="31"/>
      <c r="I91" s="31"/>
      <c r="J91" s="31"/>
      <c r="K91" s="31"/>
      <c r="L91" s="31"/>
      <c r="M91" s="31"/>
      <c r="N91" s="31"/>
      <c r="O91" s="31"/>
      <c r="P91" s="31"/>
      <c r="Q91" s="31"/>
      <c r="R91" s="31"/>
      <c r="S91" s="32"/>
      <c r="T91" s="31"/>
      <c r="U91" s="31"/>
      <c r="V91" s="31"/>
      <c r="W91" s="31"/>
      <c r="X91" s="31"/>
      <c r="Y91" s="31"/>
      <c r="Z91" s="31"/>
      <c r="AA91" s="31"/>
      <c r="AB91" s="31"/>
      <c r="AC91" s="31"/>
      <c r="AD91" s="31"/>
      <c r="AE91" s="31"/>
      <c r="AF91" s="31"/>
      <c r="AG91" s="31"/>
      <c r="AH91" s="31"/>
      <c r="AI91" s="31"/>
      <c r="AJ91" s="31"/>
      <c r="AK91" s="31"/>
      <c r="AL91" s="32"/>
    </row>
    <row r="92" spans="1:38">
      <c r="A92" s="30"/>
      <c r="B92" s="587"/>
      <c r="C92" s="587"/>
      <c r="D92" s="587"/>
      <c r="E92" s="587"/>
      <c r="F92" s="31"/>
      <c r="G92" s="31"/>
      <c r="H92" s="31"/>
      <c r="I92" s="31"/>
      <c r="J92" s="31"/>
      <c r="K92" s="31"/>
      <c r="L92" s="31"/>
      <c r="M92" s="31"/>
      <c r="N92" s="31"/>
      <c r="O92" s="31"/>
      <c r="P92" s="31"/>
      <c r="Q92" s="31"/>
      <c r="R92" s="31"/>
      <c r="S92" s="32"/>
      <c r="T92" s="31"/>
      <c r="U92" s="31"/>
      <c r="V92" s="31"/>
      <c r="W92" s="31"/>
      <c r="X92" s="31"/>
      <c r="Y92" s="31"/>
      <c r="Z92" s="31"/>
      <c r="AA92" s="31"/>
      <c r="AB92" s="31"/>
      <c r="AC92" s="31"/>
      <c r="AD92" s="31"/>
      <c r="AE92" s="31"/>
      <c r="AF92" s="31"/>
      <c r="AG92" s="31"/>
      <c r="AH92" s="31"/>
      <c r="AI92" s="31"/>
      <c r="AJ92" s="31"/>
      <c r="AK92" s="31"/>
      <c r="AL92" s="32"/>
    </row>
    <row r="93" spans="1:38">
      <c r="A93" s="30"/>
      <c r="B93" s="587"/>
      <c r="C93" s="587"/>
      <c r="D93" s="587"/>
      <c r="E93" s="587"/>
      <c r="F93" s="31"/>
      <c r="G93" s="31"/>
      <c r="H93" s="31"/>
      <c r="I93" s="31"/>
      <c r="J93" s="31"/>
      <c r="K93" s="31"/>
      <c r="L93" s="31"/>
      <c r="M93" s="31"/>
      <c r="N93" s="31"/>
      <c r="O93" s="31"/>
      <c r="P93" s="31"/>
      <c r="Q93" s="31"/>
      <c r="R93" s="31"/>
      <c r="S93" s="32"/>
      <c r="T93" s="31"/>
      <c r="U93" s="31"/>
      <c r="V93" s="31"/>
      <c r="W93" s="31"/>
      <c r="X93" s="31"/>
      <c r="Y93" s="31"/>
      <c r="Z93" s="31"/>
      <c r="AA93" s="31"/>
      <c r="AB93" s="31"/>
      <c r="AC93" s="31"/>
      <c r="AD93" s="31"/>
      <c r="AE93" s="31"/>
      <c r="AF93" s="31"/>
      <c r="AG93" s="31"/>
      <c r="AH93" s="31"/>
      <c r="AI93" s="31"/>
      <c r="AJ93" s="31"/>
      <c r="AK93" s="31"/>
      <c r="AL93" s="32"/>
    </row>
    <row r="94" spans="1:38">
      <c r="A94" s="30"/>
      <c r="B94" s="587"/>
      <c r="C94" s="587"/>
      <c r="D94" s="587"/>
      <c r="E94" s="587"/>
      <c r="F94" s="31"/>
      <c r="G94" s="31"/>
      <c r="H94" s="31"/>
      <c r="I94" s="31"/>
      <c r="J94" s="31"/>
      <c r="K94" s="31"/>
      <c r="L94" s="31"/>
      <c r="M94" s="31"/>
      <c r="N94" s="31"/>
      <c r="O94" s="31"/>
      <c r="P94" s="31"/>
      <c r="Q94" s="31"/>
      <c r="R94" s="31"/>
      <c r="S94" s="32"/>
      <c r="T94" s="31"/>
      <c r="U94" s="31"/>
      <c r="V94" s="31"/>
      <c r="W94" s="31"/>
      <c r="X94" s="31"/>
      <c r="Y94" s="31"/>
      <c r="Z94" s="31"/>
      <c r="AA94" s="31"/>
      <c r="AB94" s="31"/>
      <c r="AC94" s="31"/>
      <c r="AD94" s="31"/>
      <c r="AE94" s="31"/>
      <c r="AF94" s="31"/>
      <c r="AG94" s="31"/>
      <c r="AH94" s="31"/>
      <c r="AI94" s="31"/>
      <c r="AJ94" s="31"/>
      <c r="AK94" s="31"/>
      <c r="AL94" s="32"/>
    </row>
    <row r="95" spans="1:38">
      <c r="A95" s="30"/>
      <c r="B95" s="587"/>
      <c r="C95" s="587"/>
      <c r="D95" s="587"/>
      <c r="E95" s="587"/>
      <c r="F95" s="31"/>
      <c r="G95" s="31"/>
      <c r="H95" s="31"/>
      <c r="I95" s="31"/>
      <c r="J95" s="31"/>
      <c r="K95" s="31"/>
      <c r="L95" s="31"/>
      <c r="M95" s="31"/>
      <c r="N95" s="31"/>
      <c r="O95" s="31"/>
      <c r="P95" s="31"/>
      <c r="Q95" s="31"/>
      <c r="R95" s="31"/>
      <c r="S95" s="32"/>
      <c r="T95" s="31"/>
      <c r="U95" s="31"/>
      <c r="V95" s="31"/>
      <c r="W95" s="31"/>
      <c r="X95" s="31"/>
      <c r="Y95" s="31"/>
      <c r="Z95" s="31"/>
      <c r="AA95" s="31"/>
      <c r="AB95" s="31"/>
      <c r="AC95" s="31"/>
      <c r="AD95" s="31"/>
      <c r="AE95" s="31"/>
      <c r="AF95" s="31"/>
      <c r="AG95" s="31"/>
      <c r="AH95" s="31"/>
      <c r="AI95" s="31"/>
      <c r="AJ95" s="31"/>
      <c r="AK95" s="31"/>
      <c r="AL95" s="32"/>
    </row>
    <row r="96" spans="1:38">
      <c r="A96" s="30"/>
      <c r="B96" s="587"/>
      <c r="C96" s="587"/>
      <c r="D96" s="587"/>
      <c r="E96" s="587"/>
      <c r="F96" s="31"/>
      <c r="G96" s="31"/>
      <c r="H96" s="31"/>
      <c r="I96" s="31"/>
      <c r="J96" s="31"/>
      <c r="K96" s="31"/>
      <c r="L96" s="31"/>
      <c r="M96" s="31"/>
      <c r="N96" s="31"/>
      <c r="O96" s="31"/>
      <c r="P96" s="31"/>
      <c r="Q96" s="31"/>
      <c r="R96" s="31"/>
      <c r="S96" s="32"/>
      <c r="T96" s="31"/>
      <c r="U96" s="31"/>
      <c r="V96" s="31"/>
      <c r="W96" s="31"/>
      <c r="X96" s="31"/>
      <c r="Y96" s="31"/>
      <c r="Z96" s="31"/>
      <c r="AA96" s="31"/>
      <c r="AB96" s="31"/>
      <c r="AC96" s="31"/>
      <c r="AD96" s="31"/>
      <c r="AE96" s="31"/>
      <c r="AF96" s="31"/>
      <c r="AG96" s="31"/>
      <c r="AH96" s="31"/>
      <c r="AI96" s="31"/>
      <c r="AJ96" s="31"/>
      <c r="AK96" s="31"/>
      <c r="AL96" s="32"/>
    </row>
    <row r="97" spans="1:38">
      <c r="A97" s="30"/>
      <c r="B97" s="587"/>
      <c r="C97" s="587"/>
      <c r="D97" s="587"/>
      <c r="E97" s="587"/>
      <c r="F97" s="31"/>
      <c r="G97" s="31"/>
      <c r="H97" s="31"/>
      <c r="I97" s="31"/>
      <c r="J97" s="31"/>
      <c r="K97" s="31"/>
      <c r="L97" s="31"/>
      <c r="M97" s="31"/>
      <c r="N97" s="31"/>
      <c r="O97" s="31"/>
      <c r="P97" s="31"/>
      <c r="Q97" s="31"/>
      <c r="R97" s="31"/>
      <c r="S97" s="32"/>
      <c r="T97" s="31"/>
      <c r="U97" s="31"/>
      <c r="V97" s="31"/>
      <c r="W97" s="31"/>
      <c r="X97" s="31"/>
      <c r="Y97" s="31"/>
      <c r="Z97" s="31"/>
      <c r="AA97" s="31"/>
      <c r="AB97" s="31"/>
      <c r="AC97" s="31"/>
      <c r="AD97" s="31"/>
      <c r="AE97" s="31"/>
      <c r="AF97" s="31"/>
      <c r="AG97" s="31"/>
      <c r="AH97" s="31"/>
      <c r="AI97" s="31"/>
      <c r="AJ97" s="31"/>
      <c r="AK97" s="31"/>
      <c r="AL97" s="32"/>
    </row>
    <row r="98" spans="1:38">
      <c r="A98" s="30"/>
      <c r="B98" s="587"/>
      <c r="C98" s="587"/>
      <c r="D98" s="587"/>
      <c r="E98" s="587"/>
      <c r="F98" s="31"/>
      <c r="G98" s="31"/>
      <c r="H98" s="31"/>
      <c r="I98" s="31"/>
      <c r="J98" s="31"/>
      <c r="K98" s="31"/>
      <c r="L98" s="31"/>
      <c r="M98" s="31"/>
      <c r="N98" s="31"/>
      <c r="O98" s="31"/>
      <c r="P98" s="31"/>
      <c r="Q98" s="31"/>
      <c r="R98" s="31"/>
      <c r="S98" s="32"/>
      <c r="T98" s="31"/>
      <c r="U98" s="31"/>
      <c r="V98" s="31"/>
      <c r="W98" s="31"/>
      <c r="X98" s="31"/>
      <c r="Y98" s="31"/>
      <c r="Z98" s="31"/>
      <c r="AA98" s="31"/>
      <c r="AB98" s="31"/>
      <c r="AC98" s="31"/>
      <c r="AD98" s="31"/>
      <c r="AE98" s="31"/>
      <c r="AF98" s="31"/>
      <c r="AG98" s="31"/>
      <c r="AH98" s="31"/>
      <c r="AI98" s="31"/>
      <c r="AJ98" s="31"/>
      <c r="AK98" s="31"/>
      <c r="AL98" s="32"/>
    </row>
    <row r="99" spans="1:38">
      <c r="A99" s="30"/>
      <c r="B99" s="587"/>
      <c r="C99" s="587"/>
      <c r="D99" s="587"/>
      <c r="E99" s="587"/>
      <c r="F99" s="31"/>
      <c r="G99" s="31"/>
      <c r="H99" s="31"/>
      <c r="I99" s="31"/>
      <c r="J99" s="31"/>
      <c r="K99" s="31"/>
      <c r="L99" s="31"/>
      <c r="M99" s="31"/>
      <c r="N99" s="31"/>
      <c r="O99" s="31"/>
      <c r="P99" s="31"/>
      <c r="Q99" s="31"/>
      <c r="R99" s="31"/>
      <c r="S99" s="32"/>
      <c r="T99" s="31"/>
      <c r="U99" s="31"/>
      <c r="V99" s="31"/>
      <c r="W99" s="31"/>
      <c r="X99" s="31"/>
      <c r="Y99" s="31"/>
      <c r="Z99" s="31"/>
      <c r="AA99" s="31"/>
      <c r="AB99" s="31"/>
      <c r="AC99" s="31"/>
      <c r="AD99" s="31"/>
      <c r="AE99" s="31"/>
      <c r="AF99" s="31"/>
      <c r="AG99" s="31"/>
      <c r="AH99" s="31"/>
      <c r="AI99" s="31"/>
      <c r="AJ99" s="31"/>
      <c r="AK99" s="31"/>
      <c r="AL99" s="32"/>
    </row>
    <row r="100" spans="1:38">
      <c r="A100" s="30"/>
      <c r="B100" s="587"/>
      <c r="C100" s="587"/>
      <c r="D100" s="587"/>
      <c r="E100" s="587"/>
      <c r="F100" s="31"/>
      <c r="G100" s="31"/>
      <c r="H100" s="31"/>
      <c r="I100" s="31"/>
      <c r="J100" s="31"/>
      <c r="K100" s="31"/>
      <c r="L100" s="31"/>
      <c r="M100" s="31"/>
      <c r="N100" s="31"/>
      <c r="O100" s="31"/>
      <c r="P100" s="31"/>
      <c r="Q100" s="31"/>
      <c r="R100" s="31"/>
      <c r="S100" s="32"/>
      <c r="T100" s="31"/>
      <c r="U100" s="31"/>
      <c r="V100" s="31"/>
      <c r="W100" s="31"/>
      <c r="X100" s="31"/>
      <c r="Y100" s="31"/>
      <c r="Z100" s="31"/>
      <c r="AA100" s="31"/>
      <c r="AB100" s="31"/>
      <c r="AC100" s="31"/>
      <c r="AD100" s="31"/>
      <c r="AE100" s="31"/>
      <c r="AF100" s="31"/>
      <c r="AG100" s="31"/>
      <c r="AH100" s="31"/>
      <c r="AI100" s="31"/>
      <c r="AJ100" s="31"/>
      <c r="AK100" s="31"/>
      <c r="AL100" s="32"/>
    </row>
    <row r="101" spans="1:38">
      <c r="A101" s="30"/>
      <c r="B101" s="587"/>
      <c r="C101" s="587"/>
      <c r="D101" s="587"/>
      <c r="E101" s="587"/>
      <c r="F101" s="31"/>
      <c r="G101" s="31"/>
      <c r="H101" s="31"/>
      <c r="I101" s="31"/>
      <c r="J101" s="31"/>
      <c r="K101" s="31"/>
      <c r="L101" s="31"/>
      <c r="M101" s="31"/>
      <c r="N101" s="31"/>
      <c r="O101" s="31"/>
      <c r="P101" s="31"/>
      <c r="Q101" s="31"/>
      <c r="R101" s="31"/>
      <c r="S101" s="32"/>
      <c r="T101" s="31"/>
      <c r="U101" s="31"/>
      <c r="V101" s="31"/>
      <c r="W101" s="31"/>
      <c r="X101" s="31"/>
      <c r="Y101" s="31"/>
      <c r="Z101" s="31"/>
      <c r="AA101" s="31"/>
      <c r="AB101" s="31"/>
      <c r="AC101" s="31"/>
      <c r="AD101" s="31"/>
      <c r="AE101" s="31"/>
      <c r="AF101" s="31"/>
      <c r="AG101" s="31"/>
      <c r="AH101" s="31"/>
      <c r="AI101" s="31"/>
      <c r="AJ101" s="31"/>
      <c r="AK101" s="31"/>
      <c r="AL101" s="32"/>
    </row>
    <row r="102" spans="1:38">
      <c r="A102" s="30"/>
      <c r="B102" s="587"/>
      <c r="C102" s="587"/>
      <c r="D102" s="587"/>
      <c r="E102" s="587"/>
      <c r="F102" s="31"/>
      <c r="G102" s="31"/>
      <c r="H102" s="31"/>
      <c r="I102" s="31"/>
      <c r="J102" s="31"/>
      <c r="K102" s="31"/>
      <c r="L102" s="31"/>
      <c r="M102" s="31"/>
      <c r="N102" s="31"/>
      <c r="O102" s="31"/>
      <c r="P102" s="31"/>
      <c r="Q102" s="31"/>
      <c r="R102" s="31"/>
      <c r="S102" s="32"/>
      <c r="T102" s="31"/>
      <c r="U102" s="31"/>
      <c r="V102" s="31"/>
      <c r="W102" s="31"/>
      <c r="X102" s="31"/>
      <c r="Y102" s="31"/>
      <c r="Z102" s="31"/>
      <c r="AA102" s="31"/>
      <c r="AB102" s="31"/>
      <c r="AC102" s="31"/>
      <c r="AD102" s="31"/>
      <c r="AE102" s="31"/>
      <c r="AF102" s="31"/>
      <c r="AG102" s="31"/>
      <c r="AH102" s="31"/>
      <c r="AI102" s="31"/>
      <c r="AJ102" s="31"/>
      <c r="AK102" s="31"/>
      <c r="AL102" s="32"/>
    </row>
    <row r="103" spans="1:38">
      <c r="A103" s="30"/>
      <c r="B103" s="587"/>
      <c r="C103" s="587"/>
      <c r="D103" s="587"/>
      <c r="E103" s="587"/>
      <c r="F103" s="31"/>
      <c r="G103" s="31"/>
      <c r="H103" s="31"/>
      <c r="I103" s="31"/>
      <c r="J103" s="31"/>
      <c r="K103" s="31"/>
      <c r="L103" s="31"/>
      <c r="M103" s="31"/>
      <c r="N103" s="31"/>
      <c r="O103" s="31"/>
      <c r="P103" s="31"/>
      <c r="Q103" s="31"/>
      <c r="R103" s="31"/>
      <c r="S103" s="32"/>
      <c r="T103" s="31"/>
      <c r="U103" s="31"/>
      <c r="V103" s="31"/>
      <c r="W103" s="31"/>
      <c r="X103" s="31"/>
      <c r="Y103" s="31"/>
      <c r="Z103" s="31"/>
      <c r="AA103" s="31"/>
      <c r="AB103" s="31"/>
      <c r="AC103" s="31"/>
      <c r="AD103" s="31"/>
      <c r="AE103" s="31"/>
      <c r="AF103" s="31"/>
      <c r="AG103" s="31"/>
      <c r="AH103" s="31"/>
      <c r="AI103" s="31"/>
      <c r="AJ103" s="31"/>
      <c r="AK103" s="31"/>
      <c r="AL103" s="32"/>
    </row>
    <row r="104" spans="1:38">
      <c r="A104" s="30"/>
      <c r="B104" s="587"/>
      <c r="C104" s="587"/>
      <c r="D104" s="587"/>
      <c r="E104" s="587"/>
      <c r="F104" s="31"/>
      <c r="G104" s="31"/>
      <c r="H104" s="31"/>
      <c r="I104" s="31"/>
      <c r="J104" s="31"/>
      <c r="K104" s="31"/>
      <c r="L104" s="31"/>
      <c r="M104" s="31"/>
      <c r="N104" s="31"/>
      <c r="O104" s="31"/>
      <c r="P104" s="31"/>
      <c r="Q104" s="31"/>
      <c r="R104" s="31"/>
      <c r="S104" s="32"/>
      <c r="T104" s="31"/>
      <c r="U104" s="31"/>
      <c r="V104" s="31"/>
      <c r="W104" s="31"/>
      <c r="X104" s="31"/>
      <c r="Y104" s="31"/>
      <c r="Z104" s="31"/>
      <c r="AA104" s="31"/>
      <c r="AB104" s="31"/>
      <c r="AC104" s="31"/>
      <c r="AD104" s="31"/>
      <c r="AE104" s="31"/>
      <c r="AF104" s="31"/>
      <c r="AG104" s="31"/>
      <c r="AH104" s="31"/>
      <c r="AI104" s="31"/>
      <c r="AJ104" s="31"/>
      <c r="AK104" s="31"/>
      <c r="AL104" s="32"/>
    </row>
    <row r="105" spans="1:38">
      <c r="A105" s="30"/>
      <c r="B105" s="587"/>
      <c r="C105" s="587"/>
      <c r="D105" s="587"/>
      <c r="E105" s="587"/>
      <c r="F105" s="31"/>
      <c r="G105" s="31"/>
      <c r="H105" s="31"/>
      <c r="I105" s="31"/>
      <c r="J105" s="31"/>
      <c r="K105" s="31"/>
      <c r="L105" s="31"/>
      <c r="M105" s="31"/>
      <c r="N105" s="31"/>
      <c r="O105" s="31"/>
      <c r="P105" s="31"/>
      <c r="Q105" s="31"/>
      <c r="R105" s="31"/>
      <c r="S105" s="32"/>
      <c r="T105" s="31"/>
      <c r="U105" s="31"/>
      <c r="V105" s="31"/>
      <c r="W105" s="31"/>
      <c r="X105" s="31"/>
      <c r="Y105" s="31"/>
      <c r="Z105" s="31"/>
      <c r="AA105" s="31"/>
      <c r="AB105" s="31"/>
      <c r="AC105" s="31"/>
      <c r="AD105" s="31"/>
      <c r="AE105" s="31"/>
      <c r="AF105" s="31"/>
      <c r="AG105" s="31"/>
      <c r="AH105" s="31"/>
      <c r="AI105" s="31"/>
      <c r="AJ105" s="31"/>
      <c r="AK105" s="31"/>
      <c r="AL105" s="32"/>
    </row>
    <row r="106" spans="1:38">
      <c r="A106" s="30"/>
      <c r="B106" s="587"/>
      <c r="C106" s="587"/>
      <c r="D106" s="587"/>
      <c r="E106" s="587"/>
      <c r="F106" s="31"/>
      <c r="G106" s="31"/>
      <c r="H106" s="31"/>
      <c r="I106" s="31"/>
      <c r="J106" s="31"/>
      <c r="K106" s="31"/>
      <c r="L106" s="31"/>
      <c r="M106" s="31"/>
      <c r="N106" s="31"/>
      <c r="O106" s="31"/>
      <c r="P106" s="31"/>
      <c r="Q106" s="31"/>
      <c r="R106" s="31"/>
      <c r="S106" s="32"/>
      <c r="T106" s="31"/>
      <c r="U106" s="31"/>
      <c r="V106" s="31"/>
      <c r="W106" s="31"/>
      <c r="X106" s="31"/>
      <c r="Y106" s="31"/>
      <c r="Z106" s="31"/>
      <c r="AA106" s="31"/>
      <c r="AB106" s="31"/>
      <c r="AC106" s="31"/>
      <c r="AD106" s="31"/>
      <c r="AE106" s="31"/>
      <c r="AF106" s="31"/>
      <c r="AG106" s="31"/>
      <c r="AH106" s="31"/>
      <c r="AI106" s="31"/>
      <c r="AJ106" s="31"/>
      <c r="AK106" s="31"/>
      <c r="AL106" s="32"/>
    </row>
    <row r="107" spans="1:38">
      <c r="A107" s="30"/>
      <c r="B107" s="587"/>
      <c r="C107" s="587"/>
      <c r="D107" s="587"/>
      <c r="E107" s="587"/>
      <c r="F107" s="31"/>
      <c r="G107" s="31"/>
      <c r="H107" s="31"/>
      <c r="I107" s="31"/>
      <c r="J107" s="31"/>
      <c r="K107" s="31"/>
      <c r="L107" s="31"/>
      <c r="M107" s="31"/>
      <c r="N107" s="31"/>
      <c r="O107" s="31"/>
      <c r="P107" s="31"/>
      <c r="Q107" s="31"/>
      <c r="R107" s="31"/>
      <c r="S107" s="32"/>
      <c r="T107" s="31"/>
      <c r="U107" s="31"/>
      <c r="V107" s="31"/>
      <c r="W107" s="31"/>
      <c r="X107" s="31"/>
      <c r="Y107" s="31"/>
      <c r="Z107" s="31"/>
      <c r="AA107" s="31"/>
      <c r="AB107" s="31"/>
      <c r="AC107" s="31"/>
      <c r="AD107" s="31"/>
      <c r="AE107" s="31"/>
      <c r="AF107" s="31"/>
      <c r="AG107" s="31"/>
      <c r="AH107" s="31"/>
      <c r="AI107" s="31"/>
      <c r="AJ107" s="31"/>
      <c r="AK107" s="31"/>
      <c r="AL107" s="32"/>
    </row>
    <row r="108" spans="1:38">
      <c r="A108" s="30"/>
      <c r="B108" s="587"/>
      <c r="C108" s="587"/>
      <c r="D108" s="587"/>
      <c r="E108" s="587"/>
      <c r="F108" s="31"/>
      <c r="G108" s="31"/>
      <c r="H108" s="31"/>
      <c r="I108" s="31"/>
      <c r="J108" s="31"/>
      <c r="K108" s="31"/>
      <c r="L108" s="31"/>
      <c r="M108" s="31"/>
      <c r="N108" s="31"/>
      <c r="O108" s="31"/>
      <c r="P108" s="31"/>
      <c r="Q108" s="31"/>
      <c r="R108" s="31"/>
      <c r="S108" s="32"/>
      <c r="T108" s="31"/>
      <c r="U108" s="31"/>
      <c r="V108" s="31"/>
      <c r="W108" s="31"/>
      <c r="X108" s="31"/>
      <c r="Y108" s="31"/>
      <c r="Z108" s="31"/>
      <c r="AA108" s="31"/>
      <c r="AB108" s="31"/>
      <c r="AC108" s="31"/>
      <c r="AD108" s="31"/>
      <c r="AE108" s="31"/>
      <c r="AF108" s="31"/>
      <c r="AG108" s="31"/>
      <c r="AH108" s="31"/>
      <c r="AI108" s="31"/>
      <c r="AJ108" s="31"/>
      <c r="AK108" s="31"/>
      <c r="AL108" s="32"/>
    </row>
    <row r="109" spans="1:38">
      <c r="A109" s="30"/>
      <c r="B109" s="587"/>
      <c r="C109" s="587"/>
      <c r="D109" s="587"/>
      <c r="E109" s="587"/>
      <c r="F109" s="31"/>
      <c r="G109" s="31"/>
      <c r="H109" s="31"/>
      <c r="I109" s="31"/>
      <c r="J109" s="31"/>
      <c r="K109" s="31"/>
      <c r="L109" s="31"/>
      <c r="M109" s="31"/>
      <c r="N109" s="31"/>
      <c r="O109" s="31"/>
      <c r="P109" s="31"/>
      <c r="Q109" s="31"/>
      <c r="R109" s="31"/>
      <c r="S109" s="32"/>
      <c r="T109" s="31"/>
      <c r="U109" s="31"/>
      <c r="V109" s="31"/>
      <c r="W109" s="31"/>
      <c r="X109" s="31"/>
      <c r="Y109" s="31"/>
      <c r="Z109" s="31"/>
      <c r="AA109" s="31"/>
      <c r="AB109" s="31"/>
      <c r="AC109" s="31"/>
      <c r="AD109" s="31"/>
      <c r="AE109" s="31"/>
      <c r="AF109" s="31"/>
      <c r="AG109" s="31"/>
      <c r="AH109" s="31"/>
      <c r="AI109" s="31"/>
      <c r="AJ109" s="31"/>
      <c r="AK109" s="31"/>
      <c r="AL109" s="32"/>
    </row>
    <row r="110" spans="1:38">
      <c r="A110" s="30"/>
      <c r="B110" s="587"/>
      <c r="C110" s="587"/>
      <c r="D110" s="587"/>
      <c r="E110" s="587"/>
      <c r="F110" s="31"/>
      <c r="G110" s="31"/>
      <c r="H110" s="31"/>
      <c r="I110" s="31"/>
      <c r="J110" s="31"/>
      <c r="K110" s="31"/>
      <c r="L110" s="31"/>
      <c r="M110" s="31"/>
      <c r="N110" s="31"/>
      <c r="O110" s="31"/>
      <c r="P110" s="31"/>
      <c r="Q110" s="31"/>
      <c r="R110" s="31"/>
      <c r="S110" s="32"/>
      <c r="T110" s="31"/>
      <c r="U110" s="31"/>
      <c r="V110" s="31"/>
      <c r="W110" s="31"/>
      <c r="X110" s="31"/>
      <c r="Y110" s="31"/>
      <c r="Z110" s="31"/>
      <c r="AA110" s="31"/>
      <c r="AB110" s="31"/>
      <c r="AC110" s="31"/>
      <c r="AD110" s="31"/>
      <c r="AE110" s="31"/>
      <c r="AF110" s="31"/>
      <c r="AG110" s="31"/>
      <c r="AH110" s="31"/>
      <c r="AI110" s="31"/>
      <c r="AJ110" s="31"/>
      <c r="AK110" s="31"/>
      <c r="AL110" s="32"/>
    </row>
    <row r="111" spans="1:38">
      <c r="A111" s="30"/>
      <c r="B111" s="587"/>
      <c r="C111" s="587"/>
      <c r="D111" s="587"/>
      <c r="E111" s="587"/>
      <c r="F111" s="31"/>
      <c r="G111" s="31"/>
      <c r="H111" s="31"/>
      <c r="I111" s="31"/>
      <c r="J111" s="31"/>
      <c r="K111" s="31"/>
      <c r="L111" s="31"/>
      <c r="M111" s="31"/>
      <c r="N111" s="31"/>
      <c r="O111" s="31"/>
      <c r="P111" s="31"/>
      <c r="Q111" s="31"/>
      <c r="R111" s="31"/>
      <c r="S111" s="32"/>
      <c r="T111" s="31"/>
      <c r="U111" s="31"/>
      <c r="V111" s="31"/>
      <c r="W111" s="31"/>
      <c r="X111" s="31"/>
      <c r="Y111" s="31"/>
      <c r="Z111" s="31"/>
      <c r="AA111" s="31"/>
      <c r="AB111" s="31"/>
      <c r="AC111" s="31"/>
      <c r="AD111" s="31"/>
      <c r="AE111" s="31"/>
      <c r="AF111" s="31"/>
      <c r="AG111" s="31"/>
      <c r="AH111" s="31"/>
      <c r="AI111" s="31"/>
      <c r="AJ111" s="31"/>
      <c r="AK111" s="31"/>
      <c r="AL111" s="32"/>
    </row>
    <row r="112" spans="1:38">
      <c r="A112" s="30"/>
      <c r="B112" s="587"/>
      <c r="C112" s="587"/>
      <c r="D112" s="587"/>
      <c r="E112" s="587"/>
      <c r="F112" s="31"/>
      <c r="G112" s="31"/>
      <c r="H112" s="31"/>
      <c r="I112" s="31"/>
      <c r="J112" s="31"/>
      <c r="K112" s="31"/>
      <c r="L112" s="31"/>
      <c r="M112" s="31"/>
      <c r="N112" s="31"/>
      <c r="O112" s="31"/>
      <c r="P112" s="31"/>
      <c r="Q112" s="31"/>
      <c r="R112" s="31"/>
      <c r="S112" s="32"/>
      <c r="T112" s="31"/>
      <c r="U112" s="31"/>
      <c r="V112" s="31"/>
      <c r="W112" s="31"/>
      <c r="X112" s="31"/>
      <c r="Y112" s="31"/>
      <c r="Z112" s="31"/>
      <c r="AA112" s="31"/>
      <c r="AB112" s="31"/>
      <c r="AC112" s="31"/>
      <c r="AD112" s="31"/>
      <c r="AE112" s="31"/>
      <c r="AF112" s="31"/>
      <c r="AG112" s="31"/>
      <c r="AH112" s="31"/>
      <c r="AI112" s="31"/>
      <c r="AJ112" s="31"/>
      <c r="AK112" s="31"/>
      <c r="AL112" s="32"/>
    </row>
    <row r="113" spans="1:38">
      <c r="A113" s="30"/>
      <c r="B113" s="587"/>
      <c r="C113" s="587"/>
      <c r="D113" s="587"/>
      <c r="E113" s="587"/>
      <c r="F113" s="31"/>
      <c r="G113" s="31"/>
      <c r="H113" s="31"/>
      <c r="I113" s="31"/>
      <c r="J113" s="31"/>
      <c r="K113" s="31"/>
      <c r="L113" s="31"/>
      <c r="M113" s="31"/>
      <c r="N113" s="31"/>
      <c r="O113" s="31"/>
      <c r="P113" s="31"/>
      <c r="Q113" s="31"/>
      <c r="R113" s="31"/>
      <c r="S113" s="32"/>
      <c r="T113" s="31"/>
      <c r="U113" s="31"/>
      <c r="V113" s="31"/>
      <c r="W113" s="31"/>
      <c r="X113" s="31"/>
      <c r="Y113" s="31"/>
      <c r="Z113" s="31"/>
      <c r="AA113" s="31"/>
      <c r="AB113" s="31"/>
      <c r="AC113" s="31"/>
      <c r="AD113" s="31"/>
      <c r="AE113" s="31"/>
      <c r="AF113" s="31"/>
      <c r="AG113" s="31"/>
      <c r="AH113" s="31"/>
      <c r="AI113" s="31"/>
      <c r="AJ113" s="31"/>
      <c r="AK113" s="31"/>
      <c r="AL113" s="32"/>
    </row>
    <row r="114" spans="1:38">
      <c r="A114" s="30"/>
      <c r="B114" s="587"/>
      <c r="C114" s="587"/>
      <c r="D114" s="587"/>
      <c r="E114" s="587"/>
      <c r="F114" s="31"/>
      <c r="G114" s="31"/>
      <c r="H114" s="31"/>
      <c r="I114" s="31"/>
      <c r="J114" s="31"/>
      <c r="K114" s="31"/>
      <c r="L114" s="31"/>
      <c r="M114" s="31"/>
      <c r="N114" s="31"/>
      <c r="O114" s="31"/>
      <c r="P114" s="31"/>
      <c r="Q114" s="31"/>
      <c r="R114" s="31"/>
      <c r="S114" s="32"/>
      <c r="T114" s="31"/>
      <c r="U114" s="31"/>
      <c r="V114" s="31"/>
      <c r="W114" s="31"/>
      <c r="X114" s="31"/>
      <c r="Y114" s="31"/>
      <c r="Z114" s="31"/>
      <c r="AA114" s="31"/>
      <c r="AB114" s="31"/>
      <c r="AC114" s="31"/>
      <c r="AD114" s="31"/>
      <c r="AE114" s="31"/>
      <c r="AF114" s="31"/>
      <c r="AG114" s="31"/>
      <c r="AH114" s="31"/>
      <c r="AI114" s="31"/>
      <c r="AJ114" s="31"/>
      <c r="AK114" s="31"/>
      <c r="AL114" s="32"/>
    </row>
    <row r="115" spans="1:38">
      <c r="A115" s="30"/>
      <c r="B115" s="587"/>
      <c r="C115" s="587"/>
      <c r="D115" s="587"/>
      <c r="E115" s="587"/>
      <c r="F115" s="31"/>
      <c r="G115" s="31"/>
      <c r="H115" s="31"/>
      <c r="I115" s="31"/>
      <c r="J115" s="31"/>
      <c r="K115" s="31"/>
      <c r="L115" s="31"/>
      <c r="M115" s="31"/>
      <c r="N115" s="31"/>
      <c r="O115" s="31"/>
      <c r="P115" s="31"/>
      <c r="Q115" s="31"/>
      <c r="R115" s="31"/>
      <c r="S115" s="32"/>
      <c r="T115" s="31"/>
      <c r="U115" s="31"/>
      <c r="V115" s="31"/>
      <c r="W115" s="31"/>
      <c r="X115" s="31"/>
      <c r="Y115" s="31"/>
      <c r="Z115" s="31"/>
      <c r="AA115" s="31"/>
      <c r="AB115" s="31"/>
      <c r="AC115" s="31"/>
      <c r="AD115" s="31"/>
      <c r="AE115" s="31"/>
      <c r="AF115" s="31"/>
      <c r="AG115" s="31"/>
      <c r="AH115" s="31"/>
      <c r="AI115" s="31"/>
      <c r="AJ115" s="31"/>
      <c r="AK115" s="31"/>
      <c r="AL115" s="32"/>
    </row>
    <row r="116" spans="1:38">
      <c r="A116" s="30"/>
      <c r="B116" s="587"/>
      <c r="C116" s="587"/>
      <c r="D116" s="587"/>
      <c r="E116" s="587"/>
      <c r="F116" s="31"/>
      <c r="G116" s="31"/>
      <c r="H116" s="31"/>
      <c r="I116" s="31"/>
      <c r="J116" s="31"/>
      <c r="K116" s="31"/>
      <c r="L116" s="31"/>
      <c r="M116" s="31"/>
      <c r="N116" s="31"/>
      <c r="O116" s="31"/>
      <c r="P116" s="31"/>
      <c r="Q116" s="31"/>
      <c r="R116" s="31"/>
      <c r="S116" s="32"/>
      <c r="T116" s="31"/>
      <c r="U116" s="31"/>
      <c r="V116" s="31"/>
      <c r="W116" s="31"/>
      <c r="X116" s="31"/>
      <c r="Y116" s="31"/>
      <c r="Z116" s="31"/>
      <c r="AA116" s="31"/>
      <c r="AB116" s="31"/>
      <c r="AC116" s="31"/>
      <c r="AD116" s="31"/>
      <c r="AE116" s="31"/>
      <c r="AF116" s="31"/>
      <c r="AG116" s="31"/>
      <c r="AH116" s="31"/>
      <c r="AI116" s="31"/>
      <c r="AJ116" s="31"/>
      <c r="AK116" s="31"/>
      <c r="AL116" s="32"/>
    </row>
    <row r="117" spans="1:38">
      <c r="A117" s="30"/>
      <c r="B117" s="587"/>
      <c r="C117" s="587"/>
      <c r="D117" s="587"/>
      <c r="E117" s="587"/>
      <c r="F117" s="31"/>
      <c r="G117" s="31"/>
      <c r="H117" s="31"/>
      <c r="I117" s="31"/>
      <c r="J117" s="31"/>
      <c r="K117" s="31"/>
      <c r="L117" s="31"/>
      <c r="M117" s="31"/>
      <c r="N117" s="31"/>
      <c r="O117" s="31"/>
      <c r="P117" s="31"/>
      <c r="Q117" s="31"/>
      <c r="R117" s="31"/>
      <c r="S117" s="32"/>
      <c r="T117" s="31"/>
      <c r="U117" s="31"/>
      <c r="V117" s="31"/>
      <c r="W117" s="31"/>
      <c r="X117" s="31"/>
      <c r="Y117" s="31"/>
      <c r="Z117" s="31"/>
      <c r="AA117" s="31"/>
      <c r="AB117" s="31"/>
      <c r="AC117" s="31"/>
      <c r="AD117" s="31"/>
      <c r="AE117" s="31"/>
      <c r="AF117" s="31"/>
      <c r="AG117" s="31"/>
      <c r="AH117" s="31"/>
      <c r="AI117" s="31"/>
      <c r="AJ117" s="31"/>
      <c r="AK117" s="31"/>
      <c r="AL117" s="32"/>
    </row>
    <row r="118" spans="1:38">
      <c r="A118" s="30"/>
      <c r="B118" s="587"/>
      <c r="C118" s="587"/>
      <c r="D118" s="587"/>
      <c r="E118" s="587"/>
      <c r="F118" s="31"/>
      <c r="G118" s="31"/>
      <c r="H118" s="31"/>
      <c r="I118" s="31"/>
      <c r="J118" s="31"/>
      <c r="K118" s="31"/>
      <c r="L118" s="31"/>
      <c r="M118" s="31"/>
      <c r="N118" s="31"/>
      <c r="O118" s="31"/>
      <c r="P118" s="31"/>
      <c r="Q118" s="31"/>
      <c r="R118" s="31"/>
      <c r="S118" s="32"/>
      <c r="T118" s="31"/>
      <c r="U118" s="31"/>
      <c r="V118" s="31"/>
      <c r="W118" s="31"/>
      <c r="X118" s="31"/>
      <c r="Y118" s="31"/>
      <c r="Z118" s="31"/>
      <c r="AA118" s="31"/>
      <c r="AB118" s="31"/>
      <c r="AC118" s="31"/>
      <c r="AD118" s="31"/>
      <c r="AE118" s="31"/>
      <c r="AF118" s="31"/>
      <c r="AG118" s="31"/>
      <c r="AH118" s="31"/>
      <c r="AI118" s="31"/>
      <c r="AJ118" s="31"/>
      <c r="AK118" s="31"/>
      <c r="AL118" s="32"/>
    </row>
    <row r="119" spans="1:38">
      <c r="A119" s="30"/>
      <c r="B119" s="587"/>
      <c r="C119" s="587"/>
      <c r="D119" s="587"/>
      <c r="E119" s="587"/>
      <c r="F119" s="31"/>
      <c r="G119" s="31"/>
      <c r="H119" s="31"/>
      <c r="I119" s="31"/>
      <c r="J119" s="31"/>
      <c r="K119" s="31"/>
      <c r="L119" s="31"/>
      <c r="M119" s="31"/>
      <c r="N119" s="31"/>
      <c r="O119" s="31"/>
      <c r="P119" s="31"/>
      <c r="Q119" s="31"/>
      <c r="R119" s="31"/>
      <c r="S119" s="32"/>
      <c r="T119" s="31"/>
      <c r="U119" s="31"/>
      <c r="V119" s="31"/>
      <c r="W119" s="31"/>
      <c r="X119" s="31"/>
      <c r="Y119" s="31"/>
      <c r="Z119" s="31"/>
      <c r="AA119" s="31"/>
      <c r="AB119" s="31"/>
      <c r="AC119" s="31"/>
      <c r="AD119" s="31"/>
      <c r="AE119" s="31"/>
      <c r="AF119" s="31"/>
      <c r="AG119" s="31"/>
      <c r="AH119" s="31"/>
      <c r="AI119" s="31"/>
      <c r="AJ119" s="31"/>
      <c r="AK119" s="31"/>
      <c r="AL119" s="32"/>
    </row>
    <row r="120" spans="1:38">
      <c r="A120" s="30"/>
      <c r="B120" s="587"/>
      <c r="C120" s="587"/>
      <c r="D120" s="587"/>
      <c r="E120" s="587"/>
      <c r="F120" s="31"/>
      <c r="G120" s="31"/>
      <c r="H120" s="31"/>
      <c r="I120" s="31"/>
      <c r="J120" s="31"/>
      <c r="K120" s="31"/>
      <c r="L120" s="31"/>
      <c r="M120" s="31"/>
      <c r="N120" s="31"/>
      <c r="O120" s="31"/>
      <c r="P120" s="31"/>
      <c r="Q120" s="31"/>
      <c r="R120" s="31"/>
      <c r="S120" s="32"/>
      <c r="T120" s="31"/>
      <c r="U120" s="31"/>
      <c r="V120" s="31"/>
      <c r="W120" s="31"/>
      <c r="X120" s="31"/>
      <c r="Y120" s="31"/>
      <c r="Z120" s="31"/>
      <c r="AA120" s="31"/>
      <c r="AB120" s="31"/>
      <c r="AC120" s="31"/>
      <c r="AD120" s="31"/>
      <c r="AE120" s="31"/>
      <c r="AF120" s="31"/>
      <c r="AG120" s="31"/>
      <c r="AH120" s="31"/>
      <c r="AI120" s="31"/>
      <c r="AJ120" s="31"/>
      <c r="AK120" s="31"/>
      <c r="AL120" s="32"/>
    </row>
    <row r="121" spans="1:38">
      <c r="A121" s="30"/>
      <c r="B121" s="587"/>
      <c r="C121" s="587"/>
      <c r="D121" s="587"/>
      <c r="E121" s="587"/>
      <c r="F121" s="31"/>
      <c r="G121" s="31"/>
      <c r="H121" s="31"/>
      <c r="I121" s="31"/>
      <c r="J121" s="31"/>
      <c r="K121" s="31"/>
      <c r="L121" s="31"/>
      <c r="M121" s="31"/>
      <c r="N121" s="31"/>
      <c r="O121" s="31"/>
      <c r="P121" s="31"/>
      <c r="Q121" s="31"/>
      <c r="R121" s="31"/>
      <c r="S121" s="32"/>
      <c r="T121" s="31"/>
      <c r="U121" s="31"/>
      <c r="V121" s="31"/>
      <c r="W121" s="31"/>
      <c r="X121" s="31"/>
      <c r="Y121" s="31"/>
      <c r="Z121" s="31"/>
      <c r="AA121" s="31"/>
      <c r="AB121" s="31"/>
      <c r="AC121" s="31"/>
      <c r="AD121" s="31"/>
      <c r="AE121" s="31"/>
      <c r="AF121" s="31"/>
      <c r="AG121" s="31"/>
      <c r="AH121" s="31"/>
      <c r="AI121" s="31"/>
      <c r="AJ121" s="31"/>
      <c r="AK121" s="31"/>
      <c r="AL121" s="32"/>
    </row>
    <row r="122" spans="1:38">
      <c r="A122" s="30"/>
      <c r="B122" s="587"/>
      <c r="C122" s="587"/>
      <c r="D122" s="587"/>
      <c r="E122" s="587"/>
      <c r="F122" s="31"/>
      <c r="G122" s="31"/>
      <c r="H122" s="31"/>
      <c r="I122" s="31"/>
      <c r="J122" s="31"/>
      <c r="K122" s="31"/>
      <c r="L122" s="31"/>
      <c r="M122" s="31"/>
      <c r="N122" s="31"/>
      <c r="O122" s="31"/>
      <c r="P122" s="31"/>
      <c r="Q122" s="31"/>
      <c r="R122" s="31"/>
      <c r="S122" s="32"/>
      <c r="T122" s="31"/>
      <c r="U122" s="31"/>
      <c r="V122" s="31"/>
      <c r="W122" s="31"/>
      <c r="X122" s="31"/>
      <c r="Y122" s="31"/>
      <c r="Z122" s="31"/>
      <c r="AA122" s="31"/>
      <c r="AB122" s="31"/>
      <c r="AC122" s="31"/>
      <c r="AD122" s="31"/>
      <c r="AE122" s="31"/>
      <c r="AF122" s="31"/>
      <c r="AG122" s="31"/>
      <c r="AH122" s="31"/>
      <c r="AI122" s="31"/>
      <c r="AJ122" s="31"/>
      <c r="AK122" s="31"/>
      <c r="AL122" s="32"/>
    </row>
    <row r="123" spans="1:38">
      <c r="A123" s="30"/>
      <c r="B123" s="587"/>
      <c r="C123" s="587"/>
      <c r="D123" s="587"/>
      <c r="E123" s="587"/>
      <c r="F123" s="31"/>
      <c r="G123" s="31"/>
      <c r="H123" s="31"/>
      <c r="I123" s="31"/>
      <c r="J123" s="31"/>
      <c r="K123" s="31"/>
      <c r="L123" s="31"/>
      <c r="M123" s="31"/>
      <c r="N123" s="31"/>
      <c r="O123" s="31"/>
      <c r="P123" s="31"/>
      <c r="Q123" s="31"/>
      <c r="R123" s="31"/>
      <c r="S123" s="32"/>
      <c r="T123" s="31"/>
      <c r="U123" s="31"/>
      <c r="V123" s="31"/>
      <c r="W123" s="31"/>
      <c r="X123" s="31"/>
      <c r="Y123" s="31"/>
      <c r="Z123" s="31"/>
      <c r="AA123" s="31"/>
      <c r="AB123" s="31"/>
      <c r="AC123" s="31"/>
      <c r="AD123" s="31"/>
      <c r="AE123" s="31"/>
      <c r="AF123" s="31"/>
      <c r="AG123" s="31"/>
      <c r="AH123" s="31"/>
      <c r="AI123" s="31"/>
      <c r="AJ123" s="31"/>
      <c r="AK123" s="31"/>
      <c r="AL123" s="32"/>
    </row>
    <row r="124" spans="1:38">
      <c r="A124" s="30"/>
      <c r="B124" s="587"/>
      <c r="C124" s="587"/>
      <c r="D124" s="587"/>
      <c r="E124" s="587"/>
      <c r="F124" s="31"/>
      <c r="G124" s="31"/>
      <c r="H124" s="31"/>
      <c r="I124" s="31"/>
      <c r="J124" s="31"/>
      <c r="K124" s="31"/>
      <c r="L124" s="31"/>
      <c r="M124" s="31"/>
      <c r="N124" s="31"/>
      <c r="O124" s="31"/>
      <c r="P124" s="31"/>
      <c r="Q124" s="31"/>
      <c r="R124" s="31"/>
      <c r="S124" s="32"/>
      <c r="T124" s="31"/>
      <c r="U124" s="31"/>
      <c r="V124" s="31"/>
      <c r="W124" s="31"/>
      <c r="X124" s="31"/>
      <c r="Y124" s="31"/>
      <c r="Z124" s="31"/>
      <c r="AA124" s="31"/>
      <c r="AB124" s="31"/>
      <c r="AC124" s="31"/>
      <c r="AD124" s="31"/>
      <c r="AE124" s="31"/>
      <c r="AF124" s="31"/>
      <c r="AG124" s="31"/>
      <c r="AH124" s="31"/>
      <c r="AI124" s="31"/>
      <c r="AJ124" s="31"/>
      <c r="AK124" s="31"/>
      <c r="AL124" s="32"/>
    </row>
    <row r="125" spans="1:38">
      <c r="A125" s="30"/>
      <c r="B125" s="587"/>
      <c r="C125" s="587"/>
      <c r="D125" s="587"/>
      <c r="E125" s="587"/>
      <c r="F125" s="31"/>
      <c r="G125" s="31"/>
      <c r="H125" s="31"/>
      <c r="I125" s="31"/>
      <c r="J125" s="31"/>
      <c r="K125" s="31"/>
      <c r="L125" s="31"/>
      <c r="M125" s="31"/>
      <c r="N125" s="31"/>
      <c r="O125" s="31"/>
      <c r="P125" s="31"/>
      <c r="Q125" s="31"/>
      <c r="R125" s="31"/>
      <c r="S125" s="32"/>
      <c r="T125" s="31"/>
      <c r="U125" s="31"/>
      <c r="V125" s="31"/>
      <c r="W125" s="31"/>
      <c r="X125" s="31"/>
      <c r="Y125" s="31"/>
      <c r="Z125" s="31"/>
      <c r="AA125" s="31"/>
      <c r="AB125" s="31"/>
      <c r="AC125" s="31"/>
      <c r="AD125" s="31"/>
      <c r="AE125" s="31"/>
      <c r="AF125" s="31"/>
      <c r="AG125" s="31"/>
      <c r="AH125" s="31"/>
      <c r="AI125" s="31"/>
      <c r="AJ125" s="31"/>
      <c r="AK125" s="31"/>
      <c r="AL125" s="32"/>
    </row>
    <row r="126" spans="1:38">
      <c r="A126" s="30"/>
      <c r="B126" s="587"/>
      <c r="C126" s="587"/>
      <c r="D126" s="587"/>
      <c r="E126" s="587"/>
      <c r="F126" s="31"/>
      <c r="G126" s="31"/>
      <c r="H126" s="31"/>
      <c r="I126" s="31"/>
      <c r="J126" s="31"/>
      <c r="K126" s="31"/>
      <c r="L126" s="31"/>
      <c r="M126" s="31"/>
      <c r="N126" s="31"/>
      <c r="O126" s="31"/>
      <c r="P126" s="31"/>
      <c r="Q126" s="31"/>
      <c r="R126" s="31"/>
      <c r="S126" s="32"/>
      <c r="T126" s="31"/>
      <c r="U126" s="31"/>
      <c r="V126" s="31"/>
      <c r="W126" s="31"/>
      <c r="X126" s="31"/>
      <c r="Y126" s="31"/>
      <c r="Z126" s="31"/>
      <c r="AA126" s="31"/>
      <c r="AB126" s="31"/>
      <c r="AC126" s="31"/>
      <c r="AD126" s="31"/>
      <c r="AE126" s="31"/>
      <c r="AF126" s="31"/>
      <c r="AG126" s="31"/>
      <c r="AH126" s="31"/>
      <c r="AI126" s="31"/>
      <c r="AJ126" s="31"/>
      <c r="AK126" s="31"/>
      <c r="AL126" s="32"/>
    </row>
    <row r="127" spans="1:38">
      <c r="A127" s="30"/>
      <c r="B127" s="587"/>
      <c r="C127" s="587"/>
      <c r="D127" s="587"/>
      <c r="E127" s="587"/>
      <c r="F127" s="31"/>
      <c r="G127" s="31"/>
      <c r="H127" s="31"/>
      <c r="I127" s="31"/>
      <c r="J127" s="31"/>
      <c r="K127" s="31"/>
      <c r="L127" s="31"/>
      <c r="M127" s="31"/>
      <c r="N127" s="31"/>
      <c r="O127" s="31"/>
      <c r="P127" s="31"/>
      <c r="Q127" s="31"/>
      <c r="R127" s="31"/>
      <c r="S127" s="32"/>
      <c r="T127" s="31"/>
      <c r="U127" s="31"/>
      <c r="V127" s="31"/>
      <c r="W127" s="31"/>
      <c r="X127" s="31"/>
      <c r="Y127" s="31"/>
      <c r="Z127" s="31"/>
      <c r="AA127" s="31"/>
      <c r="AB127" s="31"/>
      <c r="AC127" s="31"/>
      <c r="AD127" s="31"/>
      <c r="AE127" s="31"/>
      <c r="AF127" s="31"/>
      <c r="AG127" s="31"/>
      <c r="AH127" s="31"/>
      <c r="AI127" s="31"/>
      <c r="AJ127" s="31"/>
      <c r="AK127" s="31"/>
      <c r="AL127" s="32"/>
    </row>
    <row r="128" spans="1:38">
      <c r="A128" s="30"/>
      <c r="B128" s="587"/>
      <c r="C128" s="587"/>
      <c r="D128" s="587"/>
      <c r="E128" s="587"/>
      <c r="F128" s="31"/>
      <c r="G128" s="31"/>
      <c r="H128" s="31"/>
      <c r="I128" s="31"/>
      <c r="J128" s="31"/>
      <c r="K128" s="31"/>
      <c r="L128" s="31"/>
      <c r="M128" s="31"/>
      <c r="N128" s="31"/>
      <c r="O128" s="31"/>
      <c r="P128" s="31"/>
      <c r="Q128" s="31"/>
      <c r="R128" s="31"/>
      <c r="S128" s="32"/>
      <c r="T128" s="31"/>
      <c r="U128" s="31"/>
      <c r="V128" s="31"/>
      <c r="W128" s="31"/>
      <c r="X128" s="31"/>
      <c r="Y128" s="31"/>
      <c r="Z128" s="31"/>
      <c r="AA128" s="31"/>
      <c r="AB128" s="31"/>
      <c r="AC128" s="31"/>
      <c r="AD128" s="31"/>
      <c r="AE128" s="31"/>
      <c r="AF128" s="31"/>
      <c r="AG128" s="31"/>
      <c r="AH128" s="31"/>
      <c r="AI128" s="31"/>
      <c r="AJ128" s="31"/>
      <c r="AK128" s="31"/>
      <c r="AL128" s="32"/>
    </row>
    <row r="129" spans="1:38">
      <c r="A129" s="30"/>
      <c r="B129" s="587"/>
      <c r="C129" s="587"/>
      <c r="D129" s="587"/>
      <c r="E129" s="587"/>
      <c r="F129" s="31"/>
      <c r="G129" s="31"/>
      <c r="H129" s="31"/>
      <c r="I129" s="31"/>
      <c r="J129" s="31"/>
      <c r="K129" s="31"/>
      <c r="L129" s="31"/>
      <c r="M129" s="31"/>
      <c r="N129" s="31"/>
      <c r="O129" s="31"/>
      <c r="P129" s="31"/>
      <c r="Q129" s="31"/>
      <c r="R129" s="31"/>
      <c r="S129" s="32"/>
      <c r="T129" s="31"/>
      <c r="U129" s="31"/>
      <c r="V129" s="31"/>
      <c r="W129" s="31"/>
      <c r="X129" s="31"/>
      <c r="Y129" s="31"/>
      <c r="Z129" s="31"/>
      <c r="AA129" s="31"/>
      <c r="AB129" s="31"/>
      <c r="AC129" s="31"/>
      <c r="AD129" s="31"/>
      <c r="AE129" s="31"/>
      <c r="AF129" s="31"/>
      <c r="AG129" s="31"/>
      <c r="AH129" s="31"/>
      <c r="AI129" s="31"/>
      <c r="AJ129" s="31"/>
      <c r="AK129" s="31"/>
      <c r="AL129" s="32"/>
    </row>
    <row r="130" spans="1:38">
      <c r="A130" s="30"/>
      <c r="B130" s="587"/>
      <c r="C130" s="587"/>
      <c r="D130" s="587"/>
      <c r="E130" s="587"/>
      <c r="F130" s="31"/>
      <c r="G130" s="31"/>
      <c r="H130" s="31"/>
      <c r="I130" s="31"/>
      <c r="J130" s="31"/>
      <c r="K130" s="31"/>
      <c r="L130" s="31"/>
      <c r="M130" s="31"/>
      <c r="N130" s="31"/>
      <c r="O130" s="31"/>
      <c r="P130" s="31"/>
      <c r="Q130" s="31"/>
      <c r="R130" s="31"/>
      <c r="S130" s="32"/>
      <c r="T130" s="31"/>
      <c r="U130" s="31"/>
      <c r="V130" s="31"/>
      <c r="W130" s="31"/>
      <c r="X130" s="31"/>
      <c r="Y130" s="31"/>
      <c r="Z130" s="31"/>
      <c r="AA130" s="31"/>
      <c r="AB130" s="31"/>
      <c r="AC130" s="31"/>
      <c r="AD130" s="31"/>
      <c r="AE130" s="31"/>
      <c r="AF130" s="31"/>
      <c r="AG130" s="31"/>
      <c r="AH130" s="31"/>
      <c r="AI130" s="31"/>
      <c r="AJ130" s="31"/>
      <c r="AK130" s="31"/>
      <c r="AL130" s="32"/>
    </row>
    <row r="131" spans="1:38">
      <c r="A131" s="30"/>
      <c r="B131" s="587"/>
      <c r="C131" s="587"/>
      <c r="D131" s="587"/>
      <c r="E131" s="587"/>
      <c r="F131" s="31"/>
      <c r="G131" s="31"/>
      <c r="H131" s="31"/>
      <c r="I131" s="31"/>
      <c r="J131" s="31"/>
      <c r="K131" s="31"/>
      <c r="L131" s="31"/>
      <c r="M131" s="31"/>
      <c r="N131" s="31"/>
      <c r="O131" s="31"/>
      <c r="P131" s="31"/>
      <c r="Q131" s="31"/>
      <c r="R131" s="31"/>
      <c r="S131" s="32"/>
      <c r="T131" s="31"/>
      <c r="U131" s="31"/>
      <c r="V131" s="31"/>
      <c r="W131" s="31"/>
      <c r="X131" s="31"/>
      <c r="Y131" s="31"/>
      <c r="Z131" s="31"/>
      <c r="AA131" s="31"/>
      <c r="AB131" s="31"/>
      <c r="AC131" s="31"/>
      <c r="AD131" s="31"/>
      <c r="AE131" s="31"/>
      <c r="AF131" s="31"/>
      <c r="AG131" s="31"/>
      <c r="AH131" s="31"/>
      <c r="AI131" s="31"/>
      <c r="AJ131" s="31"/>
      <c r="AK131" s="31"/>
      <c r="AL131" s="32"/>
    </row>
    <row r="132" spans="1:38">
      <c r="A132" s="30"/>
      <c r="B132" s="587"/>
      <c r="C132" s="587"/>
      <c r="D132" s="587"/>
      <c r="E132" s="587"/>
      <c r="F132" s="31"/>
      <c r="G132" s="31"/>
      <c r="H132" s="31"/>
      <c r="I132" s="31"/>
      <c r="J132" s="31"/>
      <c r="K132" s="31"/>
      <c r="L132" s="31"/>
      <c r="M132" s="31"/>
      <c r="N132" s="31"/>
      <c r="O132" s="31"/>
      <c r="P132" s="31"/>
      <c r="Q132" s="31"/>
      <c r="R132" s="31"/>
      <c r="S132" s="32"/>
      <c r="T132" s="31"/>
      <c r="U132" s="31"/>
      <c r="V132" s="31"/>
      <c r="W132" s="31"/>
      <c r="X132" s="31"/>
      <c r="Y132" s="31"/>
      <c r="Z132" s="31"/>
      <c r="AA132" s="31"/>
      <c r="AB132" s="31"/>
      <c r="AC132" s="31"/>
      <c r="AD132" s="31"/>
      <c r="AE132" s="31"/>
      <c r="AF132" s="31"/>
      <c r="AG132" s="31"/>
      <c r="AH132" s="31"/>
      <c r="AI132" s="31"/>
      <c r="AJ132" s="31"/>
      <c r="AK132" s="31"/>
      <c r="AL132" s="32"/>
    </row>
    <row r="133" spans="1:38">
      <c r="A133" s="30"/>
      <c r="B133" s="587"/>
      <c r="C133" s="587"/>
      <c r="D133" s="587"/>
      <c r="E133" s="587"/>
      <c r="F133" s="31"/>
      <c r="G133" s="31"/>
      <c r="H133" s="31"/>
      <c r="I133" s="31"/>
      <c r="J133" s="31"/>
      <c r="K133" s="31"/>
      <c r="L133" s="31"/>
      <c r="M133" s="31"/>
      <c r="N133" s="31"/>
      <c r="O133" s="31"/>
      <c r="P133" s="31"/>
      <c r="Q133" s="31"/>
      <c r="R133" s="31"/>
      <c r="S133" s="32"/>
      <c r="T133" s="31"/>
      <c r="U133" s="31"/>
      <c r="V133" s="31"/>
      <c r="W133" s="31"/>
      <c r="X133" s="31"/>
      <c r="Y133" s="31"/>
      <c r="Z133" s="31"/>
      <c r="AA133" s="31"/>
      <c r="AB133" s="31"/>
      <c r="AC133" s="31"/>
      <c r="AD133" s="31"/>
      <c r="AE133" s="31"/>
      <c r="AF133" s="31"/>
      <c r="AG133" s="31"/>
      <c r="AH133" s="31"/>
      <c r="AI133" s="31"/>
      <c r="AJ133" s="31"/>
      <c r="AK133" s="31"/>
      <c r="AL133" s="32"/>
    </row>
    <row r="134" spans="1:38">
      <c r="A134" s="30"/>
      <c r="B134" s="587"/>
      <c r="C134" s="587"/>
      <c r="D134" s="587"/>
      <c r="E134" s="587"/>
      <c r="F134" s="31"/>
      <c r="G134" s="31"/>
      <c r="H134" s="31"/>
      <c r="I134" s="31"/>
      <c r="J134" s="31"/>
      <c r="K134" s="31"/>
      <c r="L134" s="31"/>
      <c r="M134" s="31"/>
      <c r="N134" s="31"/>
      <c r="O134" s="31"/>
      <c r="P134" s="31"/>
      <c r="Q134" s="31"/>
      <c r="R134" s="31"/>
      <c r="S134" s="32"/>
      <c r="T134" s="31"/>
      <c r="U134" s="31"/>
      <c r="V134" s="31"/>
      <c r="W134" s="31"/>
      <c r="X134" s="31"/>
      <c r="Y134" s="31"/>
      <c r="Z134" s="31"/>
      <c r="AA134" s="31"/>
      <c r="AB134" s="31"/>
      <c r="AC134" s="31"/>
      <c r="AD134" s="31"/>
      <c r="AE134" s="31"/>
      <c r="AF134" s="31"/>
      <c r="AG134" s="31"/>
      <c r="AH134" s="31"/>
      <c r="AI134" s="31"/>
      <c r="AJ134" s="31"/>
      <c r="AK134" s="31"/>
      <c r="AL134" s="32"/>
    </row>
    <row r="135" spans="1:38">
      <c r="A135" s="30"/>
      <c r="B135" s="587"/>
      <c r="C135" s="587"/>
      <c r="D135" s="587"/>
      <c r="E135" s="587"/>
      <c r="F135" s="31"/>
      <c r="G135" s="31"/>
      <c r="H135" s="31"/>
      <c r="I135" s="31"/>
      <c r="J135" s="31"/>
      <c r="K135" s="31"/>
      <c r="L135" s="31"/>
      <c r="M135" s="31"/>
      <c r="N135" s="31"/>
      <c r="O135" s="31"/>
      <c r="P135" s="31"/>
      <c r="Q135" s="31"/>
      <c r="R135" s="31"/>
      <c r="S135" s="32"/>
      <c r="T135" s="31"/>
      <c r="U135" s="31"/>
      <c r="V135" s="31"/>
      <c r="W135" s="31"/>
      <c r="X135" s="31"/>
      <c r="Y135" s="31"/>
      <c r="Z135" s="31"/>
      <c r="AA135" s="31"/>
      <c r="AB135" s="31"/>
      <c r="AC135" s="31"/>
      <c r="AD135" s="31"/>
      <c r="AE135" s="31"/>
      <c r="AF135" s="31"/>
      <c r="AG135" s="31"/>
      <c r="AH135" s="31"/>
      <c r="AI135" s="31"/>
      <c r="AJ135" s="31"/>
      <c r="AK135" s="31"/>
      <c r="AL135" s="32"/>
    </row>
    <row r="136" spans="1:38">
      <c r="A136" s="30"/>
      <c r="B136" s="587"/>
      <c r="C136" s="587"/>
      <c r="D136" s="587"/>
      <c r="E136" s="587"/>
      <c r="F136" s="31"/>
      <c r="G136" s="31"/>
      <c r="H136" s="31"/>
      <c r="I136" s="31"/>
      <c r="J136" s="31"/>
      <c r="K136" s="31"/>
      <c r="L136" s="31"/>
      <c r="M136" s="31"/>
      <c r="N136" s="31"/>
      <c r="O136" s="31"/>
      <c r="P136" s="31"/>
      <c r="Q136" s="31"/>
      <c r="R136" s="31"/>
      <c r="S136" s="32"/>
      <c r="T136" s="31"/>
      <c r="U136" s="31"/>
      <c r="V136" s="31"/>
      <c r="W136" s="31"/>
      <c r="X136" s="31"/>
      <c r="Y136" s="31"/>
      <c r="Z136" s="31"/>
      <c r="AA136" s="31"/>
      <c r="AB136" s="31"/>
      <c r="AC136" s="31"/>
      <c r="AD136" s="31"/>
      <c r="AE136" s="31"/>
      <c r="AF136" s="31"/>
      <c r="AG136" s="31"/>
      <c r="AH136" s="31"/>
      <c r="AI136" s="31"/>
      <c r="AJ136" s="31"/>
      <c r="AK136" s="31"/>
      <c r="AL136" s="32"/>
    </row>
    <row r="137" spans="1:38">
      <c r="A137" s="30"/>
      <c r="B137" s="587"/>
      <c r="C137" s="587"/>
      <c r="D137" s="587"/>
      <c r="E137" s="587"/>
      <c r="F137" s="31"/>
      <c r="G137" s="31"/>
      <c r="H137" s="31"/>
      <c r="I137" s="31"/>
      <c r="J137" s="31"/>
      <c r="K137" s="31"/>
      <c r="L137" s="31"/>
      <c r="M137" s="31"/>
      <c r="N137" s="31"/>
      <c r="O137" s="31"/>
      <c r="P137" s="31"/>
      <c r="Q137" s="31"/>
      <c r="R137" s="31"/>
      <c r="S137" s="32"/>
      <c r="T137" s="31"/>
      <c r="U137" s="31"/>
      <c r="V137" s="31"/>
      <c r="W137" s="31"/>
      <c r="X137" s="31"/>
      <c r="Y137" s="31"/>
      <c r="Z137" s="31"/>
      <c r="AA137" s="31"/>
      <c r="AB137" s="31"/>
      <c r="AC137" s="31"/>
      <c r="AD137" s="31"/>
      <c r="AE137" s="31"/>
      <c r="AF137" s="31"/>
      <c r="AG137" s="31"/>
      <c r="AH137" s="31"/>
      <c r="AI137" s="31"/>
      <c r="AJ137" s="31"/>
      <c r="AK137" s="31"/>
      <c r="AL137" s="32"/>
    </row>
    <row r="138" spans="1:38">
      <c r="A138" s="30"/>
      <c r="B138" s="587"/>
      <c r="C138" s="587"/>
      <c r="D138" s="587"/>
      <c r="E138" s="587"/>
      <c r="F138" s="31"/>
      <c r="G138" s="31"/>
      <c r="H138" s="31"/>
      <c r="I138" s="31"/>
      <c r="J138" s="31"/>
      <c r="K138" s="31"/>
      <c r="L138" s="31"/>
      <c r="M138" s="31"/>
      <c r="N138" s="31"/>
      <c r="O138" s="31"/>
      <c r="P138" s="31"/>
      <c r="Q138" s="31"/>
      <c r="R138" s="31"/>
      <c r="S138" s="32"/>
      <c r="T138" s="31"/>
      <c r="U138" s="31"/>
      <c r="V138" s="31"/>
      <c r="W138" s="31"/>
      <c r="X138" s="31"/>
      <c r="Y138" s="31"/>
      <c r="Z138" s="31"/>
      <c r="AA138" s="31"/>
      <c r="AB138" s="31"/>
      <c r="AC138" s="31"/>
      <c r="AD138" s="31"/>
      <c r="AE138" s="31"/>
      <c r="AF138" s="31"/>
      <c r="AG138" s="31"/>
      <c r="AH138" s="31"/>
      <c r="AI138" s="31"/>
      <c r="AJ138" s="31"/>
      <c r="AK138" s="31"/>
      <c r="AL138" s="32"/>
    </row>
    <row r="139" spans="1:38">
      <c r="A139" s="30"/>
      <c r="B139" s="587"/>
      <c r="C139" s="587"/>
      <c r="D139" s="587"/>
      <c r="E139" s="587"/>
      <c r="F139" s="31"/>
      <c r="G139" s="31"/>
      <c r="H139" s="31"/>
      <c r="I139" s="31"/>
      <c r="J139" s="31"/>
      <c r="K139" s="31"/>
      <c r="L139" s="31"/>
      <c r="M139" s="31"/>
      <c r="N139" s="31"/>
      <c r="O139" s="31"/>
      <c r="P139" s="31"/>
      <c r="Q139" s="31"/>
      <c r="R139" s="31"/>
      <c r="S139" s="32"/>
      <c r="T139" s="31"/>
      <c r="U139" s="31"/>
      <c r="V139" s="31"/>
      <c r="W139" s="31"/>
      <c r="X139" s="31"/>
      <c r="Y139" s="31"/>
      <c r="Z139" s="31"/>
      <c r="AA139" s="31"/>
      <c r="AB139" s="31"/>
      <c r="AC139" s="31"/>
      <c r="AD139" s="31"/>
      <c r="AE139" s="31"/>
      <c r="AF139" s="31"/>
      <c r="AG139" s="31"/>
      <c r="AH139" s="31"/>
      <c r="AI139" s="31"/>
      <c r="AJ139" s="31"/>
      <c r="AK139" s="31"/>
      <c r="AL139" s="32"/>
    </row>
    <row r="140" spans="1:38">
      <c r="A140" s="30"/>
      <c r="B140" s="587"/>
      <c r="C140" s="587"/>
      <c r="D140" s="587"/>
      <c r="E140" s="587"/>
      <c r="F140" s="31"/>
      <c r="G140" s="31"/>
      <c r="H140" s="31"/>
      <c r="I140" s="31"/>
      <c r="J140" s="31"/>
      <c r="K140" s="31"/>
      <c r="L140" s="31"/>
      <c r="M140" s="31"/>
      <c r="N140" s="31"/>
      <c r="O140" s="31"/>
      <c r="P140" s="31"/>
      <c r="Q140" s="31"/>
      <c r="R140" s="31"/>
      <c r="S140" s="32"/>
      <c r="T140" s="31"/>
      <c r="U140" s="31"/>
      <c r="V140" s="31"/>
      <c r="W140" s="31"/>
      <c r="X140" s="31"/>
      <c r="Y140" s="31"/>
      <c r="Z140" s="31"/>
      <c r="AA140" s="31"/>
      <c r="AB140" s="31"/>
      <c r="AC140" s="31"/>
      <c r="AD140" s="31"/>
      <c r="AE140" s="31"/>
      <c r="AF140" s="31"/>
      <c r="AG140" s="31"/>
      <c r="AH140" s="31"/>
      <c r="AI140" s="31"/>
      <c r="AJ140" s="31"/>
      <c r="AK140" s="31"/>
      <c r="AL140" s="32"/>
    </row>
    <row r="141" spans="1:38">
      <c r="A141" s="30"/>
      <c r="B141" s="587"/>
      <c r="C141" s="587"/>
      <c r="D141" s="587"/>
      <c r="E141" s="587"/>
      <c r="F141" s="31"/>
      <c r="G141" s="31"/>
      <c r="H141" s="31"/>
      <c r="I141" s="31"/>
      <c r="J141" s="31"/>
      <c r="K141" s="31"/>
      <c r="L141" s="31"/>
      <c r="M141" s="31"/>
      <c r="N141" s="31"/>
      <c r="O141" s="31"/>
      <c r="P141" s="31"/>
      <c r="Q141" s="31"/>
      <c r="R141" s="31"/>
      <c r="S141" s="32"/>
      <c r="T141" s="31"/>
      <c r="U141" s="31"/>
      <c r="V141" s="31"/>
      <c r="W141" s="31"/>
      <c r="X141" s="31"/>
      <c r="Y141" s="31"/>
      <c r="Z141" s="31"/>
      <c r="AA141" s="31"/>
      <c r="AB141" s="31"/>
      <c r="AC141" s="31"/>
      <c r="AD141" s="31"/>
      <c r="AE141" s="31"/>
      <c r="AF141" s="31"/>
      <c r="AG141" s="31"/>
      <c r="AH141" s="31"/>
      <c r="AI141" s="31"/>
      <c r="AJ141" s="31"/>
      <c r="AK141" s="31"/>
      <c r="AL141" s="32"/>
    </row>
    <row r="142" spans="1:38">
      <c r="A142" s="30"/>
      <c r="B142" s="587"/>
      <c r="C142" s="587"/>
      <c r="D142" s="587"/>
      <c r="E142" s="587"/>
      <c r="F142" s="31"/>
      <c r="G142" s="31"/>
      <c r="H142" s="31"/>
      <c r="I142" s="31"/>
      <c r="J142" s="31"/>
      <c r="K142" s="31"/>
      <c r="L142" s="31"/>
      <c r="M142" s="31"/>
      <c r="N142" s="31"/>
      <c r="O142" s="31"/>
      <c r="P142" s="31"/>
      <c r="Q142" s="31"/>
      <c r="R142" s="31"/>
      <c r="S142" s="32"/>
      <c r="T142" s="31"/>
      <c r="U142" s="31"/>
      <c r="V142" s="31"/>
      <c r="W142" s="31"/>
      <c r="X142" s="31"/>
      <c r="Y142" s="31"/>
      <c r="Z142" s="31"/>
      <c r="AA142" s="31"/>
      <c r="AB142" s="31"/>
      <c r="AC142" s="31"/>
      <c r="AD142" s="31"/>
      <c r="AE142" s="31"/>
      <c r="AF142" s="31"/>
      <c r="AG142" s="31"/>
      <c r="AH142" s="31"/>
      <c r="AI142" s="31"/>
      <c r="AJ142" s="31"/>
      <c r="AK142" s="31"/>
      <c r="AL142" s="32"/>
    </row>
    <row r="143" spans="1:38">
      <c r="A143" s="30"/>
      <c r="B143" s="587"/>
      <c r="C143" s="587"/>
      <c r="D143" s="587"/>
      <c r="E143" s="587"/>
      <c r="F143" s="31"/>
      <c r="G143" s="31"/>
      <c r="H143" s="31"/>
      <c r="I143" s="31"/>
      <c r="J143" s="31"/>
      <c r="K143" s="31"/>
      <c r="L143" s="31"/>
      <c r="M143" s="31"/>
      <c r="N143" s="31"/>
      <c r="O143" s="31"/>
      <c r="P143" s="31"/>
      <c r="Q143" s="31"/>
      <c r="R143" s="31"/>
      <c r="S143" s="32"/>
      <c r="T143" s="31"/>
      <c r="U143" s="31"/>
      <c r="V143" s="31"/>
      <c r="W143" s="31"/>
      <c r="X143" s="31"/>
      <c r="Y143" s="31"/>
      <c r="Z143" s="31"/>
      <c r="AA143" s="31"/>
      <c r="AB143" s="31"/>
      <c r="AC143" s="31"/>
      <c r="AD143" s="31"/>
      <c r="AE143" s="31"/>
      <c r="AF143" s="31"/>
      <c r="AG143" s="31"/>
      <c r="AH143" s="31"/>
      <c r="AI143" s="31"/>
      <c r="AJ143" s="31"/>
      <c r="AK143" s="31"/>
      <c r="AL143" s="32"/>
    </row>
    <row r="144" spans="1:38">
      <c r="A144" s="30"/>
      <c r="B144" s="587"/>
      <c r="C144" s="587"/>
      <c r="D144" s="587"/>
      <c r="E144" s="587"/>
      <c r="F144" s="31"/>
      <c r="G144" s="31"/>
      <c r="H144" s="31"/>
      <c r="I144" s="31"/>
      <c r="J144" s="31"/>
      <c r="K144" s="31"/>
      <c r="L144" s="31"/>
      <c r="M144" s="31"/>
      <c r="N144" s="31"/>
      <c r="O144" s="31"/>
      <c r="P144" s="31"/>
      <c r="Q144" s="31"/>
      <c r="R144" s="31"/>
      <c r="S144" s="32"/>
      <c r="T144" s="31"/>
      <c r="U144" s="31"/>
      <c r="V144" s="31"/>
      <c r="W144" s="31"/>
      <c r="X144" s="31"/>
      <c r="Y144" s="31"/>
      <c r="Z144" s="31"/>
      <c r="AA144" s="31"/>
      <c r="AB144" s="31"/>
      <c r="AC144" s="31"/>
      <c r="AD144" s="31"/>
      <c r="AE144" s="31"/>
      <c r="AF144" s="31"/>
      <c r="AG144" s="31"/>
      <c r="AH144" s="31"/>
      <c r="AI144" s="31"/>
      <c r="AJ144" s="31"/>
      <c r="AK144" s="31"/>
      <c r="AL144" s="32"/>
    </row>
    <row r="145" spans="1:38">
      <c r="A145" s="30"/>
      <c r="B145" s="587"/>
      <c r="C145" s="587"/>
      <c r="D145" s="587"/>
      <c r="E145" s="587"/>
      <c r="F145" s="31"/>
      <c r="G145" s="31"/>
      <c r="H145" s="31"/>
      <c r="I145" s="31"/>
      <c r="J145" s="31"/>
      <c r="K145" s="31"/>
      <c r="L145" s="31"/>
      <c r="M145" s="31"/>
      <c r="N145" s="31"/>
      <c r="O145" s="31"/>
      <c r="P145" s="31"/>
      <c r="Q145" s="31"/>
      <c r="R145" s="31"/>
      <c r="S145" s="32"/>
      <c r="T145" s="31"/>
      <c r="U145" s="31"/>
      <c r="V145" s="31"/>
      <c r="W145" s="31"/>
      <c r="X145" s="31"/>
      <c r="Y145" s="31"/>
      <c r="Z145" s="31"/>
      <c r="AA145" s="31"/>
      <c r="AB145" s="31"/>
      <c r="AC145" s="31"/>
      <c r="AD145" s="31"/>
      <c r="AE145" s="31"/>
      <c r="AF145" s="31"/>
      <c r="AG145" s="31"/>
      <c r="AH145" s="31"/>
      <c r="AI145" s="31"/>
      <c r="AJ145" s="31"/>
      <c r="AK145" s="31"/>
      <c r="AL145" s="32"/>
    </row>
    <row r="146" spans="1:38">
      <c r="A146" s="30"/>
      <c r="B146" s="587"/>
      <c r="C146" s="587"/>
      <c r="D146" s="587"/>
      <c r="E146" s="587"/>
      <c r="F146" s="31"/>
      <c r="G146" s="31"/>
      <c r="H146" s="31"/>
      <c r="I146" s="31"/>
      <c r="J146" s="31"/>
      <c r="K146" s="31"/>
      <c r="L146" s="31"/>
      <c r="M146" s="31"/>
      <c r="N146" s="31"/>
      <c r="O146" s="31"/>
      <c r="P146" s="31"/>
      <c r="Q146" s="31"/>
      <c r="R146" s="31"/>
      <c r="S146" s="32"/>
      <c r="T146" s="31"/>
      <c r="U146" s="31"/>
      <c r="V146" s="31"/>
      <c r="W146" s="31"/>
      <c r="X146" s="31"/>
      <c r="Y146" s="31"/>
      <c r="Z146" s="31"/>
      <c r="AA146" s="31"/>
      <c r="AB146" s="31"/>
      <c r="AC146" s="31"/>
      <c r="AD146" s="31"/>
      <c r="AE146" s="31"/>
      <c r="AF146" s="31"/>
      <c r="AG146" s="31"/>
      <c r="AH146" s="31"/>
      <c r="AI146" s="31"/>
      <c r="AJ146" s="31"/>
      <c r="AK146" s="31"/>
      <c r="AL146" s="32"/>
    </row>
    <row r="147" spans="1:38">
      <c r="A147" s="30"/>
      <c r="B147" s="587"/>
      <c r="C147" s="587"/>
      <c r="D147" s="587"/>
      <c r="E147" s="587"/>
      <c r="F147" s="31"/>
      <c r="G147" s="31"/>
      <c r="H147" s="31"/>
      <c r="I147" s="31"/>
      <c r="J147" s="31"/>
      <c r="K147" s="31"/>
      <c r="L147" s="31"/>
      <c r="M147" s="31"/>
      <c r="N147" s="31"/>
      <c r="O147" s="31"/>
      <c r="P147" s="31"/>
      <c r="Q147" s="31"/>
      <c r="R147" s="31"/>
      <c r="S147" s="32"/>
      <c r="T147" s="31"/>
      <c r="U147" s="31"/>
      <c r="V147" s="31"/>
      <c r="W147" s="31"/>
      <c r="X147" s="31"/>
      <c r="Y147" s="31"/>
      <c r="Z147" s="31"/>
      <c r="AA147" s="31"/>
      <c r="AB147" s="31"/>
      <c r="AC147" s="31"/>
      <c r="AD147" s="31"/>
      <c r="AE147" s="31"/>
      <c r="AF147" s="31"/>
      <c r="AG147" s="31"/>
      <c r="AH147" s="31"/>
      <c r="AI147" s="31"/>
      <c r="AJ147" s="31"/>
      <c r="AK147" s="31"/>
      <c r="AL147" s="32"/>
    </row>
    <row r="148" spans="1:38">
      <c r="A148" s="30"/>
      <c r="B148" s="587"/>
      <c r="C148" s="587"/>
      <c r="D148" s="587"/>
      <c r="E148" s="587"/>
      <c r="F148" s="31"/>
      <c r="G148" s="31"/>
      <c r="H148" s="31"/>
      <c r="I148" s="31"/>
      <c r="J148" s="31"/>
      <c r="K148" s="31"/>
      <c r="L148" s="31"/>
      <c r="M148" s="31"/>
      <c r="N148" s="31"/>
      <c r="O148" s="31"/>
      <c r="P148" s="31"/>
      <c r="Q148" s="31"/>
      <c r="R148" s="31"/>
      <c r="S148" s="32"/>
      <c r="T148" s="31"/>
      <c r="U148" s="31"/>
      <c r="V148" s="31"/>
      <c r="W148" s="31"/>
      <c r="X148" s="31"/>
      <c r="Y148" s="31"/>
      <c r="Z148" s="31"/>
      <c r="AA148" s="31"/>
      <c r="AB148" s="31"/>
      <c r="AC148" s="31"/>
      <c r="AD148" s="31"/>
      <c r="AE148" s="31"/>
      <c r="AF148" s="31"/>
      <c r="AG148" s="31"/>
      <c r="AH148" s="31"/>
      <c r="AI148" s="31"/>
      <c r="AJ148" s="31"/>
      <c r="AK148" s="31"/>
      <c r="AL148" s="32"/>
    </row>
    <row r="149" spans="1:38">
      <c r="A149" s="30"/>
      <c r="B149" s="587"/>
      <c r="C149" s="587"/>
      <c r="D149" s="587"/>
      <c r="E149" s="587"/>
      <c r="F149" s="31"/>
      <c r="G149" s="31"/>
      <c r="H149" s="31"/>
      <c r="I149" s="31"/>
      <c r="J149" s="31"/>
      <c r="K149" s="31"/>
      <c r="L149" s="31"/>
      <c r="M149" s="31"/>
      <c r="N149" s="31"/>
      <c r="O149" s="31"/>
      <c r="P149" s="31"/>
      <c r="Q149" s="31"/>
      <c r="R149" s="31"/>
      <c r="S149" s="32"/>
      <c r="T149" s="31"/>
      <c r="U149" s="31"/>
      <c r="V149" s="31"/>
      <c r="W149" s="31"/>
      <c r="X149" s="31"/>
      <c r="Y149" s="31"/>
      <c r="Z149" s="31"/>
      <c r="AA149" s="31"/>
      <c r="AB149" s="31"/>
      <c r="AC149" s="31"/>
      <c r="AD149" s="31"/>
      <c r="AE149" s="31"/>
      <c r="AF149" s="31"/>
      <c r="AG149" s="31"/>
      <c r="AH149" s="31"/>
      <c r="AI149" s="31"/>
      <c r="AJ149" s="31"/>
      <c r="AK149" s="31"/>
      <c r="AL149" s="32"/>
    </row>
    <row r="150" spans="1:38">
      <c r="A150" s="30"/>
      <c r="B150" s="587"/>
      <c r="C150" s="587"/>
      <c r="D150" s="587"/>
      <c r="E150" s="587"/>
      <c r="F150" s="31"/>
      <c r="G150" s="31"/>
      <c r="H150" s="31"/>
      <c r="I150" s="31"/>
      <c r="J150" s="31"/>
      <c r="K150" s="31"/>
      <c r="L150" s="31"/>
      <c r="M150" s="31"/>
      <c r="N150" s="31"/>
      <c r="O150" s="31"/>
      <c r="P150" s="31"/>
      <c r="Q150" s="31"/>
      <c r="R150" s="31"/>
      <c r="S150" s="32"/>
      <c r="T150" s="31"/>
      <c r="U150" s="31"/>
      <c r="V150" s="31"/>
      <c r="W150" s="31"/>
      <c r="X150" s="31"/>
      <c r="Y150" s="31"/>
      <c r="Z150" s="31"/>
      <c r="AA150" s="31"/>
      <c r="AB150" s="31"/>
      <c r="AC150" s="31"/>
      <c r="AD150" s="31"/>
      <c r="AE150" s="31"/>
      <c r="AF150" s="31"/>
      <c r="AG150" s="31"/>
      <c r="AH150" s="31"/>
      <c r="AI150" s="31"/>
      <c r="AJ150" s="31"/>
      <c r="AK150" s="31"/>
      <c r="AL150" s="32"/>
    </row>
    <row r="151" spans="1:38">
      <c r="A151" s="30"/>
      <c r="B151" s="587"/>
      <c r="C151" s="587"/>
      <c r="D151" s="587"/>
      <c r="E151" s="587"/>
      <c r="F151" s="31"/>
      <c r="G151" s="31"/>
      <c r="H151" s="31"/>
      <c r="I151" s="31"/>
      <c r="J151" s="31"/>
      <c r="K151" s="31"/>
      <c r="L151" s="31"/>
      <c r="M151" s="31"/>
      <c r="N151" s="31"/>
      <c r="O151" s="31"/>
      <c r="P151" s="31"/>
      <c r="Q151" s="31"/>
      <c r="R151" s="31"/>
      <c r="S151" s="32"/>
      <c r="T151" s="31"/>
      <c r="U151" s="31"/>
      <c r="V151" s="31"/>
      <c r="W151" s="31"/>
      <c r="X151" s="31"/>
      <c r="Y151" s="31"/>
      <c r="Z151" s="31"/>
      <c r="AA151" s="31"/>
      <c r="AB151" s="31"/>
      <c r="AC151" s="31"/>
      <c r="AD151" s="31"/>
      <c r="AE151" s="31"/>
      <c r="AF151" s="31"/>
      <c r="AG151" s="31"/>
      <c r="AH151" s="31"/>
      <c r="AI151" s="31"/>
      <c r="AJ151" s="31"/>
      <c r="AK151" s="31"/>
      <c r="AL151" s="32"/>
    </row>
    <row r="152" spans="1:38">
      <c r="A152" s="30"/>
      <c r="B152" s="587"/>
      <c r="C152" s="587"/>
      <c r="D152" s="587"/>
      <c r="E152" s="587"/>
      <c r="F152" s="31"/>
      <c r="G152" s="31"/>
      <c r="H152" s="31"/>
      <c r="I152" s="31"/>
      <c r="J152" s="31"/>
      <c r="K152" s="31"/>
      <c r="L152" s="31"/>
      <c r="M152" s="31"/>
      <c r="N152" s="31"/>
      <c r="O152" s="31"/>
      <c r="P152" s="31"/>
      <c r="Q152" s="31"/>
      <c r="R152" s="31"/>
      <c r="S152" s="32"/>
      <c r="T152" s="31"/>
      <c r="U152" s="31"/>
      <c r="V152" s="31"/>
      <c r="W152" s="31"/>
      <c r="X152" s="31"/>
      <c r="Y152" s="31"/>
      <c r="Z152" s="31"/>
      <c r="AA152" s="31"/>
      <c r="AB152" s="31"/>
      <c r="AC152" s="31"/>
      <c r="AD152" s="31"/>
      <c r="AE152" s="31"/>
      <c r="AF152" s="31"/>
      <c r="AG152" s="31"/>
      <c r="AH152" s="31"/>
      <c r="AI152" s="31"/>
      <c r="AJ152" s="31"/>
      <c r="AK152" s="31"/>
      <c r="AL152" s="32"/>
    </row>
    <row r="153" spans="1:38">
      <c r="A153" s="30"/>
      <c r="B153" s="587"/>
      <c r="C153" s="587"/>
      <c r="D153" s="587"/>
      <c r="E153" s="587"/>
      <c r="F153" s="31"/>
      <c r="G153" s="31"/>
      <c r="H153" s="31"/>
      <c r="I153" s="31"/>
      <c r="J153" s="31"/>
      <c r="K153" s="31"/>
      <c r="L153" s="31"/>
      <c r="M153" s="31"/>
      <c r="N153" s="31"/>
      <c r="O153" s="31"/>
      <c r="P153" s="31"/>
      <c r="Q153" s="31"/>
      <c r="R153" s="31"/>
      <c r="S153" s="32"/>
      <c r="T153" s="31"/>
      <c r="U153" s="31"/>
      <c r="V153" s="31"/>
      <c r="W153" s="31"/>
      <c r="X153" s="31"/>
      <c r="Y153" s="31"/>
      <c r="Z153" s="31"/>
      <c r="AA153" s="31"/>
      <c r="AB153" s="31"/>
      <c r="AC153" s="31"/>
      <c r="AD153" s="31"/>
      <c r="AE153" s="31"/>
      <c r="AF153" s="31"/>
      <c r="AG153" s="31"/>
      <c r="AH153" s="31"/>
      <c r="AI153" s="31"/>
      <c r="AJ153" s="31"/>
      <c r="AK153" s="31"/>
      <c r="AL153" s="32"/>
    </row>
    <row r="154" spans="1:38">
      <c r="A154" s="30"/>
      <c r="B154" s="587"/>
      <c r="C154" s="587"/>
      <c r="D154" s="587"/>
      <c r="E154" s="587"/>
      <c r="F154" s="31"/>
      <c r="G154" s="31"/>
      <c r="H154" s="31"/>
      <c r="I154" s="31"/>
      <c r="J154" s="31"/>
      <c r="K154" s="31"/>
      <c r="L154" s="31"/>
      <c r="M154" s="31"/>
      <c r="N154" s="31"/>
      <c r="O154" s="31"/>
      <c r="P154" s="31"/>
      <c r="Q154" s="31"/>
      <c r="R154" s="31"/>
      <c r="S154" s="32"/>
      <c r="T154" s="31"/>
      <c r="U154" s="31"/>
      <c r="V154" s="31"/>
      <c r="W154" s="31"/>
      <c r="X154" s="31"/>
      <c r="Y154" s="31"/>
      <c r="Z154" s="31"/>
      <c r="AA154" s="31"/>
      <c r="AB154" s="31"/>
      <c r="AC154" s="31"/>
      <c r="AD154" s="31"/>
      <c r="AE154" s="31"/>
      <c r="AF154" s="31"/>
      <c r="AG154" s="31"/>
      <c r="AH154" s="31"/>
      <c r="AI154" s="31"/>
      <c r="AJ154" s="31"/>
      <c r="AK154" s="31"/>
      <c r="AL154" s="32"/>
    </row>
    <row r="155" spans="1:38">
      <c r="A155" s="30"/>
      <c r="B155" s="587"/>
      <c r="C155" s="587"/>
      <c r="D155" s="587"/>
      <c r="E155" s="587"/>
      <c r="F155" s="31"/>
      <c r="G155" s="31"/>
      <c r="H155" s="31"/>
      <c r="I155" s="31"/>
      <c r="J155" s="31"/>
      <c r="K155" s="31"/>
      <c r="L155" s="31"/>
      <c r="M155" s="31"/>
      <c r="N155" s="31"/>
      <c r="O155" s="31"/>
      <c r="P155" s="31"/>
      <c r="Q155" s="31"/>
      <c r="R155" s="31"/>
      <c r="S155" s="32"/>
      <c r="T155" s="31"/>
      <c r="U155" s="31"/>
      <c r="V155" s="31"/>
      <c r="W155" s="31"/>
      <c r="X155" s="31"/>
      <c r="Y155" s="31"/>
      <c r="Z155" s="31"/>
      <c r="AA155" s="31"/>
      <c r="AB155" s="31"/>
      <c r="AC155" s="31"/>
      <c r="AD155" s="31"/>
      <c r="AE155" s="31"/>
      <c r="AF155" s="31"/>
      <c r="AG155" s="31"/>
      <c r="AH155" s="31"/>
      <c r="AI155" s="31"/>
      <c r="AJ155" s="31"/>
      <c r="AK155" s="31"/>
      <c r="AL155" s="32"/>
    </row>
    <row r="156" spans="1:38">
      <c r="A156" s="30"/>
      <c r="B156" s="587"/>
      <c r="C156" s="587"/>
      <c r="D156" s="587"/>
      <c r="E156" s="587"/>
      <c r="F156" s="31"/>
      <c r="G156" s="31"/>
      <c r="H156" s="31"/>
      <c r="I156" s="31"/>
      <c r="J156" s="31"/>
      <c r="K156" s="31"/>
      <c r="L156" s="31"/>
      <c r="M156" s="31"/>
      <c r="N156" s="31"/>
      <c r="O156" s="31"/>
      <c r="P156" s="31"/>
      <c r="Q156" s="31"/>
      <c r="R156" s="31"/>
      <c r="S156" s="32"/>
      <c r="T156" s="31"/>
      <c r="U156" s="31"/>
      <c r="V156" s="31"/>
      <c r="W156" s="31"/>
      <c r="X156" s="31"/>
      <c r="Y156" s="31"/>
      <c r="Z156" s="31"/>
      <c r="AA156" s="31"/>
      <c r="AB156" s="31"/>
      <c r="AC156" s="31"/>
      <c r="AD156" s="31"/>
      <c r="AE156" s="31"/>
      <c r="AF156" s="31"/>
      <c r="AG156" s="31"/>
      <c r="AH156" s="31"/>
      <c r="AI156" s="31"/>
      <c r="AJ156" s="31"/>
      <c r="AK156" s="31"/>
      <c r="AL156" s="32"/>
    </row>
    <row r="157" spans="1:38">
      <c r="A157" s="30"/>
      <c r="B157" s="587"/>
      <c r="C157" s="587"/>
      <c r="D157" s="587"/>
      <c r="E157" s="587"/>
      <c r="F157" s="31"/>
      <c r="G157" s="31"/>
      <c r="H157" s="31"/>
      <c r="I157" s="31"/>
      <c r="J157" s="31"/>
      <c r="K157" s="31"/>
      <c r="L157" s="31"/>
      <c r="M157" s="31"/>
      <c r="N157" s="31"/>
      <c r="O157" s="31"/>
      <c r="P157" s="31"/>
      <c r="Q157" s="31"/>
      <c r="R157" s="31"/>
      <c r="S157" s="32"/>
      <c r="T157" s="31"/>
      <c r="U157" s="31"/>
      <c r="V157" s="31"/>
      <c r="W157" s="31"/>
      <c r="X157" s="31"/>
      <c r="Y157" s="31"/>
      <c r="Z157" s="31"/>
      <c r="AA157" s="31"/>
      <c r="AB157" s="31"/>
      <c r="AC157" s="31"/>
      <c r="AD157" s="31"/>
      <c r="AE157" s="31"/>
      <c r="AF157" s="31"/>
      <c r="AG157" s="31"/>
      <c r="AH157" s="31"/>
      <c r="AI157" s="31"/>
      <c r="AJ157" s="31"/>
      <c r="AK157" s="31"/>
      <c r="AL157" s="32"/>
    </row>
    <row r="158" spans="1:38">
      <c r="A158" s="30"/>
      <c r="B158" s="587"/>
      <c r="C158" s="587"/>
      <c r="D158" s="587"/>
      <c r="E158" s="587"/>
      <c r="F158" s="31"/>
      <c r="G158" s="31"/>
      <c r="H158" s="31"/>
      <c r="I158" s="31"/>
      <c r="J158" s="31"/>
      <c r="K158" s="31"/>
      <c r="L158" s="31"/>
      <c r="M158" s="31"/>
      <c r="N158" s="31"/>
      <c r="O158" s="31"/>
      <c r="P158" s="31"/>
      <c r="Q158" s="31"/>
      <c r="R158" s="31"/>
      <c r="S158" s="32"/>
      <c r="T158" s="31"/>
      <c r="U158" s="31"/>
      <c r="V158" s="31"/>
      <c r="W158" s="31"/>
      <c r="X158" s="31"/>
      <c r="Y158" s="31"/>
      <c r="Z158" s="31"/>
      <c r="AA158" s="31"/>
      <c r="AB158" s="31"/>
      <c r="AC158" s="31"/>
      <c r="AD158" s="31"/>
      <c r="AE158" s="31"/>
      <c r="AF158" s="31"/>
      <c r="AG158" s="31"/>
      <c r="AH158" s="31"/>
      <c r="AI158" s="31"/>
      <c r="AJ158" s="31"/>
      <c r="AK158" s="31"/>
      <c r="AL158" s="32"/>
    </row>
    <row r="159" spans="1:38">
      <c r="A159" s="30"/>
      <c r="B159" s="587"/>
      <c r="C159" s="587"/>
      <c r="D159" s="587"/>
      <c r="E159" s="587"/>
      <c r="F159" s="31"/>
      <c r="G159" s="31"/>
      <c r="H159" s="31"/>
      <c r="I159" s="31"/>
      <c r="J159" s="31"/>
      <c r="K159" s="31"/>
      <c r="L159" s="31"/>
      <c r="M159" s="31"/>
      <c r="N159" s="31"/>
      <c r="O159" s="31"/>
      <c r="P159" s="31"/>
      <c r="Q159" s="31"/>
      <c r="R159" s="31"/>
      <c r="S159" s="32"/>
      <c r="T159" s="31"/>
      <c r="U159" s="31"/>
      <c r="V159" s="31"/>
      <c r="W159" s="31"/>
      <c r="X159" s="31"/>
      <c r="Y159" s="31"/>
      <c r="Z159" s="31"/>
      <c r="AA159" s="31"/>
      <c r="AB159" s="31"/>
      <c r="AC159" s="31"/>
      <c r="AD159" s="31"/>
      <c r="AE159" s="31"/>
      <c r="AF159" s="31"/>
      <c r="AG159" s="31"/>
      <c r="AH159" s="31"/>
      <c r="AI159" s="31"/>
      <c r="AJ159" s="31"/>
      <c r="AK159" s="31"/>
      <c r="AL159" s="32"/>
    </row>
    <row r="160" spans="1:38">
      <c r="A160" s="30"/>
      <c r="B160" s="587"/>
      <c r="C160" s="587"/>
      <c r="D160" s="587"/>
      <c r="E160" s="587"/>
      <c r="F160" s="31"/>
      <c r="G160" s="31"/>
      <c r="H160" s="31"/>
      <c r="I160" s="31"/>
      <c r="J160" s="31"/>
      <c r="K160" s="31"/>
      <c r="L160" s="31"/>
      <c r="M160" s="31"/>
      <c r="N160" s="31"/>
      <c r="O160" s="31"/>
      <c r="P160" s="31"/>
      <c r="Q160" s="31"/>
      <c r="R160" s="31"/>
      <c r="S160" s="32"/>
      <c r="T160" s="31"/>
      <c r="U160" s="31"/>
      <c r="V160" s="31"/>
      <c r="W160" s="31"/>
      <c r="X160" s="31"/>
      <c r="Y160" s="31"/>
      <c r="Z160" s="31"/>
      <c r="AA160" s="31"/>
      <c r="AB160" s="31"/>
      <c r="AC160" s="31"/>
      <c r="AD160" s="31"/>
      <c r="AE160" s="31"/>
      <c r="AF160" s="31"/>
      <c r="AG160" s="31"/>
      <c r="AH160" s="31"/>
      <c r="AI160" s="31"/>
      <c r="AJ160" s="31"/>
      <c r="AK160" s="31"/>
      <c r="AL160" s="32"/>
    </row>
    <row r="161" spans="1:38">
      <c r="A161" s="30"/>
      <c r="B161" s="587"/>
      <c r="C161" s="587"/>
      <c r="D161" s="587"/>
      <c r="E161" s="587"/>
      <c r="F161" s="31"/>
      <c r="G161" s="31"/>
      <c r="H161" s="31"/>
      <c r="I161" s="31"/>
      <c r="J161" s="31"/>
      <c r="K161" s="31"/>
      <c r="L161" s="31"/>
      <c r="M161" s="31"/>
      <c r="N161" s="31"/>
      <c r="O161" s="31"/>
      <c r="P161" s="31"/>
      <c r="Q161" s="31"/>
      <c r="R161" s="31"/>
      <c r="S161" s="32"/>
      <c r="T161" s="31"/>
      <c r="U161" s="31"/>
      <c r="V161" s="31"/>
      <c r="W161" s="31"/>
      <c r="X161" s="31"/>
      <c r="Y161" s="31"/>
      <c r="Z161" s="31"/>
      <c r="AA161" s="31"/>
      <c r="AB161" s="31"/>
      <c r="AC161" s="31"/>
      <c r="AD161" s="31"/>
      <c r="AE161" s="31"/>
      <c r="AF161" s="31"/>
      <c r="AG161" s="31"/>
      <c r="AH161" s="31"/>
      <c r="AI161" s="31"/>
      <c r="AJ161" s="31"/>
      <c r="AK161" s="31"/>
      <c r="AL161" s="32"/>
    </row>
    <row r="162" spans="1:38">
      <c r="A162" s="30"/>
      <c r="B162" s="587"/>
      <c r="C162" s="587"/>
      <c r="D162" s="587"/>
      <c r="E162" s="587"/>
      <c r="F162" s="31"/>
      <c r="G162" s="31"/>
      <c r="H162" s="31"/>
      <c r="I162" s="31"/>
      <c r="J162" s="31"/>
      <c r="K162" s="31"/>
      <c r="L162" s="31"/>
      <c r="M162" s="31"/>
      <c r="N162" s="31"/>
      <c r="O162" s="31"/>
      <c r="P162" s="31"/>
      <c r="Q162" s="31"/>
      <c r="R162" s="31"/>
      <c r="S162" s="32"/>
      <c r="T162" s="31"/>
      <c r="U162" s="31"/>
      <c r="V162" s="31"/>
      <c r="W162" s="31"/>
      <c r="X162" s="31"/>
      <c r="Y162" s="31"/>
      <c r="Z162" s="31"/>
      <c r="AA162" s="31"/>
      <c r="AB162" s="31"/>
      <c r="AC162" s="31"/>
      <c r="AD162" s="31"/>
      <c r="AE162" s="31"/>
      <c r="AF162" s="31"/>
      <c r="AG162" s="31"/>
      <c r="AH162" s="31"/>
      <c r="AI162" s="31"/>
      <c r="AJ162" s="31"/>
      <c r="AK162" s="31"/>
      <c r="AL162" s="32"/>
    </row>
    <row r="163" spans="1:38">
      <c r="A163" s="30"/>
      <c r="B163" s="587"/>
      <c r="C163" s="587"/>
      <c r="D163" s="587"/>
      <c r="E163" s="587"/>
      <c r="F163" s="31"/>
      <c r="G163" s="31"/>
      <c r="H163" s="31"/>
      <c r="I163" s="31"/>
      <c r="J163" s="31"/>
      <c r="K163" s="31"/>
      <c r="L163" s="31"/>
      <c r="M163" s="31"/>
      <c r="N163" s="31"/>
      <c r="O163" s="31"/>
      <c r="P163" s="31"/>
      <c r="Q163" s="31"/>
      <c r="R163" s="31"/>
      <c r="S163" s="32"/>
      <c r="T163" s="31"/>
      <c r="U163" s="31"/>
      <c r="V163" s="31"/>
      <c r="W163" s="31"/>
      <c r="X163" s="31"/>
      <c r="Y163" s="31"/>
      <c r="Z163" s="31"/>
      <c r="AA163" s="31"/>
      <c r="AB163" s="31"/>
      <c r="AC163" s="31"/>
      <c r="AD163" s="31"/>
      <c r="AE163" s="31"/>
      <c r="AF163" s="31"/>
      <c r="AG163" s="31"/>
      <c r="AH163" s="31"/>
      <c r="AI163" s="31"/>
      <c r="AJ163" s="31"/>
      <c r="AK163" s="31"/>
      <c r="AL163" s="32"/>
    </row>
    <row r="164" spans="1:38">
      <c r="A164" s="30"/>
      <c r="B164" s="587"/>
      <c r="C164" s="587"/>
      <c r="D164" s="587"/>
      <c r="E164" s="587"/>
      <c r="F164" s="31"/>
      <c r="G164" s="31"/>
      <c r="H164" s="31"/>
      <c r="I164" s="31"/>
      <c r="J164" s="31"/>
      <c r="K164" s="31"/>
      <c r="L164" s="31"/>
      <c r="M164" s="31"/>
      <c r="N164" s="31"/>
      <c r="O164" s="31"/>
      <c r="P164" s="31"/>
      <c r="Q164" s="31"/>
      <c r="R164" s="31"/>
      <c r="S164" s="32"/>
      <c r="T164" s="31"/>
      <c r="U164" s="31"/>
      <c r="V164" s="31"/>
      <c r="W164" s="31"/>
      <c r="X164" s="31"/>
      <c r="Y164" s="31"/>
      <c r="Z164" s="31"/>
      <c r="AA164" s="31"/>
      <c r="AB164" s="31"/>
      <c r="AC164" s="31"/>
      <c r="AD164" s="31"/>
      <c r="AE164" s="31"/>
      <c r="AF164" s="31"/>
      <c r="AG164" s="31"/>
      <c r="AH164" s="31"/>
      <c r="AI164" s="31"/>
      <c r="AJ164" s="31"/>
      <c r="AK164" s="31"/>
      <c r="AL164" s="32"/>
    </row>
    <row r="165" spans="1:38">
      <c r="A165" s="30"/>
      <c r="B165" s="587"/>
      <c r="C165" s="587"/>
      <c r="D165" s="587"/>
      <c r="E165" s="587"/>
      <c r="F165" s="31"/>
      <c r="G165" s="31"/>
      <c r="H165" s="31"/>
      <c r="I165" s="31"/>
      <c r="J165" s="31"/>
      <c r="K165" s="31"/>
      <c r="L165" s="31"/>
      <c r="M165" s="31"/>
      <c r="N165" s="31"/>
      <c r="O165" s="31"/>
      <c r="P165" s="31"/>
      <c r="Q165" s="31"/>
      <c r="R165" s="31"/>
      <c r="S165" s="32"/>
      <c r="T165" s="31"/>
      <c r="U165" s="31"/>
      <c r="V165" s="31"/>
      <c r="W165" s="31"/>
      <c r="X165" s="31"/>
      <c r="Y165" s="31"/>
      <c r="Z165" s="31"/>
      <c r="AA165" s="31"/>
      <c r="AB165" s="31"/>
      <c r="AC165" s="31"/>
      <c r="AD165" s="31"/>
      <c r="AE165" s="31"/>
      <c r="AF165" s="31"/>
      <c r="AG165" s="31"/>
      <c r="AH165" s="31"/>
      <c r="AI165" s="31"/>
      <c r="AJ165" s="31"/>
      <c r="AK165" s="31"/>
      <c r="AL165" s="32"/>
    </row>
    <row r="166" spans="1:38">
      <c r="A166" s="30"/>
      <c r="B166" s="587"/>
      <c r="C166" s="587"/>
      <c r="D166" s="587"/>
      <c r="E166" s="587"/>
      <c r="F166" s="31"/>
      <c r="G166" s="31"/>
      <c r="H166" s="31"/>
      <c r="I166" s="31"/>
      <c r="J166" s="31"/>
      <c r="K166" s="31"/>
      <c r="L166" s="31"/>
      <c r="M166" s="31"/>
      <c r="N166" s="31"/>
      <c r="O166" s="31"/>
      <c r="P166" s="31"/>
      <c r="Q166" s="31"/>
      <c r="R166" s="31"/>
      <c r="S166" s="32"/>
      <c r="T166" s="31"/>
      <c r="U166" s="31"/>
      <c r="V166" s="31"/>
      <c r="W166" s="31"/>
      <c r="X166" s="31"/>
      <c r="Y166" s="31"/>
      <c r="Z166" s="31"/>
      <c r="AA166" s="31"/>
      <c r="AB166" s="31"/>
      <c r="AC166" s="31"/>
      <c r="AD166" s="31"/>
      <c r="AE166" s="31"/>
      <c r="AF166" s="31"/>
      <c r="AG166" s="31"/>
      <c r="AH166" s="31"/>
      <c r="AI166" s="31"/>
      <c r="AJ166" s="31"/>
      <c r="AK166" s="31"/>
      <c r="AL166" s="32"/>
    </row>
    <row r="167" spans="1:38">
      <c r="A167" s="30"/>
      <c r="B167" s="587"/>
      <c r="C167" s="587"/>
      <c r="D167" s="587"/>
      <c r="E167" s="587"/>
      <c r="F167" s="31"/>
      <c r="G167" s="31"/>
      <c r="H167" s="31"/>
      <c r="I167" s="31"/>
      <c r="J167" s="31"/>
      <c r="K167" s="31"/>
      <c r="L167" s="31"/>
      <c r="M167" s="31"/>
      <c r="N167" s="31"/>
      <c r="O167" s="31"/>
      <c r="P167" s="31"/>
      <c r="Q167" s="31"/>
      <c r="R167" s="31"/>
      <c r="S167" s="32"/>
      <c r="T167" s="31"/>
      <c r="U167" s="31"/>
      <c r="V167" s="31"/>
      <c r="W167" s="31"/>
      <c r="X167" s="31"/>
      <c r="Y167" s="31"/>
      <c r="Z167" s="31"/>
      <c r="AA167" s="31"/>
      <c r="AB167" s="31"/>
      <c r="AC167" s="31"/>
      <c r="AD167" s="31"/>
      <c r="AE167" s="31"/>
      <c r="AF167" s="31"/>
      <c r="AG167" s="31"/>
      <c r="AH167" s="31"/>
      <c r="AI167" s="31"/>
      <c r="AJ167" s="31"/>
      <c r="AK167" s="31"/>
      <c r="AL167" s="32"/>
    </row>
    <row r="168" spans="1:38">
      <c r="A168" s="30"/>
      <c r="B168" s="587"/>
      <c r="C168" s="587"/>
      <c r="D168" s="587"/>
      <c r="E168" s="587"/>
      <c r="F168" s="31"/>
      <c r="G168" s="31"/>
      <c r="H168" s="31"/>
      <c r="I168" s="31"/>
      <c r="J168" s="31"/>
      <c r="K168" s="31"/>
      <c r="L168" s="31"/>
      <c r="M168" s="31"/>
      <c r="N168" s="31"/>
      <c r="O168" s="31"/>
      <c r="P168" s="31"/>
      <c r="Q168" s="31"/>
      <c r="R168" s="31"/>
      <c r="S168" s="32"/>
      <c r="T168" s="31"/>
      <c r="U168" s="31"/>
      <c r="V168" s="31"/>
      <c r="W168" s="31"/>
      <c r="X168" s="31"/>
      <c r="Y168" s="31"/>
      <c r="Z168" s="31"/>
      <c r="AA168" s="31"/>
      <c r="AB168" s="31"/>
      <c r="AC168" s="31"/>
      <c r="AD168" s="31"/>
      <c r="AE168" s="31"/>
      <c r="AF168" s="31"/>
      <c r="AG168" s="31"/>
      <c r="AH168" s="31"/>
      <c r="AI168" s="31"/>
      <c r="AJ168" s="31"/>
      <c r="AK168" s="31"/>
      <c r="AL168" s="32"/>
    </row>
    <row r="169" spans="1:38">
      <c r="A169" s="30"/>
      <c r="B169" s="587"/>
      <c r="C169" s="587"/>
      <c r="D169" s="587"/>
      <c r="E169" s="587"/>
      <c r="F169" s="31"/>
      <c r="G169" s="31"/>
      <c r="H169" s="31"/>
      <c r="I169" s="31"/>
      <c r="J169" s="31"/>
      <c r="K169" s="31"/>
      <c r="L169" s="31"/>
      <c r="M169" s="31"/>
      <c r="N169" s="31"/>
      <c r="O169" s="31"/>
      <c r="P169" s="31"/>
      <c r="Q169" s="31"/>
      <c r="R169" s="31"/>
      <c r="S169" s="32"/>
      <c r="T169" s="31"/>
      <c r="U169" s="31"/>
      <c r="V169" s="31"/>
      <c r="W169" s="31"/>
      <c r="X169" s="31"/>
      <c r="Y169" s="31"/>
      <c r="Z169" s="31"/>
      <c r="AA169" s="31"/>
      <c r="AB169" s="31"/>
      <c r="AC169" s="31"/>
      <c r="AD169" s="31"/>
      <c r="AE169" s="31"/>
      <c r="AF169" s="31"/>
      <c r="AG169" s="31"/>
      <c r="AH169" s="31"/>
      <c r="AI169" s="31"/>
      <c r="AJ169" s="31"/>
      <c r="AK169" s="31"/>
      <c r="AL169" s="32"/>
    </row>
    <row r="170" spans="1:38">
      <c r="A170" s="30"/>
      <c r="B170" s="587"/>
      <c r="C170" s="587"/>
      <c r="D170" s="551"/>
      <c r="E170" s="551"/>
      <c r="F170" s="31"/>
      <c r="G170" s="31"/>
      <c r="H170" s="31"/>
      <c r="I170" s="31"/>
      <c r="J170" s="31"/>
      <c r="K170" s="31"/>
      <c r="L170" s="31"/>
      <c r="M170" s="31"/>
      <c r="N170" s="31"/>
      <c r="O170" s="31"/>
      <c r="P170" s="31"/>
      <c r="Q170" s="31"/>
      <c r="R170" s="31"/>
      <c r="S170" s="32"/>
      <c r="T170" s="31"/>
      <c r="U170" s="31"/>
      <c r="V170" s="31"/>
      <c r="W170" s="31"/>
      <c r="X170" s="31"/>
      <c r="Y170" s="31"/>
      <c r="Z170" s="31"/>
      <c r="AA170" s="31"/>
      <c r="AB170" s="31"/>
      <c r="AC170" s="31"/>
      <c r="AD170" s="31"/>
      <c r="AE170" s="31"/>
      <c r="AF170" s="31"/>
      <c r="AG170" s="31"/>
      <c r="AH170" s="31"/>
      <c r="AI170" s="31"/>
      <c r="AJ170" s="31"/>
      <c r="AK170" s="31"/>
      <c r="AL170" s="32"/>
    </row>
    <row r="171" spans="1:38">
      <c r="A171" s="30"/>
      <c r="B171" s="587"/>
      <c r="C171" s="587"/>
      <c r="D171" s="551"/>
      <c r="E171" s="551"/>
      <c r="F171" s="31"/>
      <c r="G171" s="31"/>
      <c r="H171" s="31"/>
      <c r="I171" s="31"/>
      <c r="J171" s="31"/>
      <c r="K171" s="31"/>
      <c r="L171" s="31"/>
      <c r="M171" s="31"/>
      <c r="N171" s="31"/>
      <c r="O171" s="31"/>
      <c r="P171" s="31"/>
      <c r="Q171" s="31"/>
      <c r="R171" s="31"/>
      <c r="S171" s="32"/>
      <c r="T171" s="31"/>
      <c r="U171" s="31"/>
      <c r="V171" s="31"/>
      <c r="W171" s="31"/>
      <c r="X171" s="31"/>
      <c r="Y171" s="31"/>
      <c r="Z171" s="31"/>
      <c r="AA171" s="31"/>
      <c r="AB171" s="31"/>
      <c r="AC171" s="31"/>
      <c r="AD171" s="31"/>
      <c r="AE171" s="31"/>
      <c r="AF171" s="31"/>
      <c r="AG171" s="31"/>
      <c r="AH171" s="31"/>
      <c r="AI171" s="31"/>
      <c r="AJ171" s="31"/>
      <c r="AK171" s="31"/>
      <c r="AL171" s="32"/>
    </row>
    <row r="172" spans="1:38">
      <c r="A172" s="30"/>
      <c r="B172" s="587"/>
      <c r="C172" s="587"/>
      <c r="D172" s="551"/>
      <c r="E172" s="551"/>
      <c r="F172" s="31"/>
      <c r="G172" s="31"/>
      <c r="H172" s="31"/>
      <c r="I172" s="31"/>
      <c r="J172" s="31"/>
      <c r="K172" s="31"/>
      <c r="L172" s="31"/>
      <c r="M172" s="31"/>
      <c r="N172" s="31"/>
      <c r="O172" s="31"/>
      <c r="P172" s="31"/>
      <c r="Q172" s="31"/>
      <c r="R172" s="31"/>
      <c r="S172" s="32"/>
      <c r="T172" s="31"/>
      <c r="U172" s="31"/>
      <c r="V172" s="31"/>
      <c r="W172" s="31"/>
      <c r="X172" s="31"/>
      <c r="Y172" s="31"/>
      <c r="Z172" s="31"/>
      <c r="AA172" s="31"/>
      <c r="AB172" s="31"/>
      <c r="AC172" s="31"/>
      <c r="AD172" s="31"/>
      <c r="AE172" s="31"/>
      <c r="AF172" s="31"/>
      <c r="AG172" s="31"/>
      <c r="AH172" s="31"/>
      <c r="AI172" s="31"/>
      <c r="AJ172" s="31"/>
      <c r="AK172" s="31"/>
      <c r="AL172" s="32"/>
    </row>
    <row r="173" spans="1:38">
      <c r="A173" s="30"/>
      <c r="B173" s="587"/>
      <c r="C173" s="587"/>
      <c r="D173" s="551"/>
      <c r="E173" s="551"/>
      <c r="F173" s="31"/>
      <c r="G173" s="31"/>
      <c r="H173" s="31"/>
      <c r="I173" s="31"/>
      <c r="J173" s="31"/>
      <c r="K173" s="31"/>
      <c r="L173" s="31"/>
      <c r="M173" s="31"/>
      <c r="N173" s="31"/>
      <c r="O173" s="31"/>
      <c r="P173" s="31"/>
      <c r="Q173" s="31"/>
      <c r="R173" s="31"/>
      <c r="S173" s="32"/>
      <c r="T173" s="31"/>
      <c r="U173" s="31"/>
      <c r="V173" s="31"/>
      <c r="W173" s="31"/>
      <c r="X173" s="31"/>
      <c r="Y173" s="31"/>
      <c r="Z173" s="31"/>
      <c r="AA173" s="31"/>
      <c r="AB173" s="31"/>
      <c r="AC173" s="31"/>
      <c r="AD173" s="31"/>
      <c r="AE173" s="31"/>
      <c r="AF173" s="31"/>
      <c r="AG173" s="31"/>
      <c r="AH173" s="31"/>
      <c r="AI173" s="31"/>
      <c r="AJ173" s="31"/>
      <c r="AK173" s="31"/>
      <c r="AL173" s="32"/>
    </row>
    <row r="174" spans="1:38">
      <c r="A174" s="30"/>
      <c r="B174" s="587"/>
      <c r="C174" s="587"/>
      <c r="D174" s="551"/>
      <c r="E174" s="551"/>
      <c r="F174" s="31"/>
      <c r="G174" s="31"/>
      <c r="H174" s="31"/>
      <c r="I174" s="31"/>
      <c r="J174" s="31"/>
      <c r="K174" s="31"/>
      <c r="L174" s="31"/>
      <c r="M174" s="31"/>
      <c r="N174" s="31"/>
      <c r="O174" s="31"/>
      <c r="P174" s="31"/>
      <c r="Q174" s="31"/>
      <c r="R174" s="31"/>
      <c r="S174" s="32"/>
      <c r="T174" s="31"/>
      <c r="U174" s="31"/>
      <c r="V174" s="31"/>
      <c r="W174" s="31"/>
      <c r="X174" s="31"/>
      <c r="Y174" s="31"/>
      <c r="Z174" s="31"/>
      <c r="AA174" s="31"/>
      <c r="AB174" s="31"/>
      <c r="AC174" s="31"/>
      <c r="AD174" s="31"/>
      <c r="AE174" s="31"/>
      <c r="AF174" s="31"/>
      <c r="AG174" s="31"/>
      <c r="AH174" s="31"/>
      <c r="AI174" s="31"/>
      <c r="AJ174" s="31"/>
      <c r="AK174" s="31"/>
      <c r="AL174" s="32"/>
    </row>
    <row r="175" spans="1:38">
      <c r="A175" s="30"/>
      <c r="B175" s="587"/>
      <c r="C175" s="587"/>
      <c r="D175" s="551"/>
      <c r="E175" s="551"/>
      <c r="F175" s="31"/>
      <c r="G175" s="31"/>
      <c r="H175" s="31"/>
      <c r="I175" s="31"/>
      <c r="J175" s="31"/>
      <c r="K175" s="31"/>
      <c r="L175" s="31"/>
      <c r="M175" s="31"/>
      <c r="N175" s="31"/>
      <c r="O175" s="31"/>
      <c r="P175" s="31"/>
      <c r="Q175" s="31"/>
      <c r="R175" s="31"/>
      <c r="S175" s="32"/>
      <c r="T175" s="31"/>
      <c r="U175" s="31"/>
      <c r="V175" s="31"/>
      <c r="W175" s="31"/>
      <c r="X175" s="31"/>
      <c r="Y175" s="31"/>
      <c r="Z175" s="31"/>
      <c r="AA175" s="31"/>
      <c r="AB175" s="31"/>
      <c r="AC175" s="31"/>
      <c r="AD175" s="31"/>
      <c r="AE175" s="31"/>
      <c r="AF175" s="31"/>
      <c r="AG175" s="31"/>
      <c r="AH175" s="31"/>
      <c r="AI175" s="31"/>
      <c r="AJ175" s="31"/>
      <c r="AK175" s="31"/>
      <c r="AL175" s="32"/>
    </row>
    <row r="176" spans="1:38">
      <c r="A176" s="30"/>
      <c r="B176" s="587"/>
      <c r="C176" s="587"/>
      <c r="D176" s="551"/>
      <c r="E176" s="551"/>
      <c r="F176" s="31"/>
      <c r="G176" s="31"/>
      <c r="H176" s="31"/>
      <c r="I176" s="31"/>
      <c r="J176" s="31"/>
      <c r="K176" s="31"/>
      <c r="L176" s="31"/>
      <c r="M176" s="31"/>
      <c r="N176" s="31"/>
      <c r="O176" s="31"/>
      <c r="P176" s="31"/>
      <c r="Q176" s="31"/>
      <c r="R176" s="31"/>
      <c r="S176" s="32"/>
      <c r="T176" s="31"/>
      <c r="U176" s="31"/>
      <c r="V176" s="31"/>
      <c r="W176" s="31"/>
      <c r="X176" s="31"/>
      <c r="Y176" s="31"/>
      <c r="Z176" s="31"/>
      <c r="AA176" s="31"/>
      <c r="AB176" s="31"/>
      <c r="AC176" s="31"/>
      <c r="AD176" s="31"/>
      <c r="AE176" s="31"/>
      <c r="AF176" s="31"/>
      <c r="AG176" s="31"/>
      <c r="AH176" s="31"/>
      <c r="AI176" s="31"/>
      <c r="AJ176" s="31"/>
      <c r="AK176" s="31"/>
      <c r="AL176" s="32"/>
    </row>
    <row r="177" spans="1:38">
      <c r="A177" s="30"/>
      <c r="B177" s="587"/>
      <c r="C177" s="587"/>
      <c r="D177" s="551"/>
      <c r="E177" s="551"/>
      <c r="F177" s="31"/>
      <c r="G177" s="31"/>
      <c r="H177" s="31"/>
      <c r="I177" s="31"/>
      <c r="J177" s="31"/>
      <c r="K177" s="31"/>
      <c r="L177" s="31"/>
      <c r="M177" s="31"/>
      <c r="N177" s="31"/>
      <c r="O177" s="31"/>
      <c r="P177" s="31"/>
      <c r="Q177" s="31"/>
      <c r="R177" s="31"/>
      <c r="S177" s="32"/>
      <c r="T177" s="31"/>
      <c r="U177" s="31"/>
      <c r="V177" s="31"/>
      <c r="W177" s="31"/>
      <c r="X177" s="31"/>
      <c r="Y177" s="31"/>
      <c r="Z177" s="31"/>
      <c r="AA177" s="31"/>
      <c r="AB177" s="31"/>
      <c r="AC177" s="31"/>
      <c r="AD177" s="31"/>
      <c r="AE177" s="31"/>
      <c r="AF177" s="31"/>
      <c r="AG177" s="31"/>
      <c r="AH177" s="31"/>
      <c r="AI177" s="31"/>
      <c r="AJ177" s="31"/>
      <c r="AK177" s="31"/>
      <c r="AL177" s="32"/>
    </row>
    <row r="178" spans="1:38">
      <c r="A178" s="30"/>
      <c r="B178" s="587"/>
      <c r="C178" s="587"/>
      <c r="D178" s="551"/>
      <c r="E178" s="551"/>
      <c r="F178" s="31"/>
      <c r="G178" s="31"/>
      <c r="H178" s="31"/>
      <c r="I178" s="31"/>
      <c r="J178" s="31"/>
      <c r="K178" s="31"/>
      <c r="L178" s="31"/>
      <c r="M178" s="31"/>
      <c r="N178" s="31"/>
      <c r="O178" s="31"/>
      <c r="P178" s="31"/>
      <c r="Q178" s="31"/>
      <c r="R178" s="31"/>
      <c r="S178" s="32"/>
      <c r="T178" s="31"/>
      <c r="U178" s="31"/>
      <c r="V178" s="31"/>
      <c r="W178" s="31"/>
      <c r="X178" s="31"/>
      <c r="Y178" s="31"/>
      <c r="Z178" s="31"/>
      <c r="AA178" s="31"/>
      <c r="AB178" s="31"/>
      <c r="AC178" s="31"/>
      <c r="AD178" s="31"/>
      <c r="AE178" s="31"/>
      <c r="AF178" s="31"/>
      <c r="AG178" s="31"/>
      <c r="AH178" s="31"/>
      <c r="AI178" s="31"/>
      <c r="AJ178" s="31"/>
      <c r="AK178" s="31"/>
      <c r="AL178" s="32"/>
    </row>
    <row r="179" spans="1:38">
      <c r="A179" s="30"/>
      <c r="B179" s="587"/>
      <c r="C179" s="587"/>
      <c r="D179" s="551"/>
      <c r="E179" s="551"/>
      <c r="F179" s="31"/>
      <c r="G179" s="31"/>
      <c r="H179" s="31"/>
      <c r="I179" s="31"/>
      <c r="J179" s="31"/>
      <c r="K179" s="31"/>
      <c r="L179" s="31"/>
      <c r="M179" s="31"/>
      <c r="N179" s="31"/>
      <c r="O179" s="31"/>
      <c r="P179" s="31"/>
      <c r="Q179" s="31"/>
      <c r="R179" s="31"/>
      <c r="S179" s="32"/>
      <c r="T179" s="31"/>
      <c r="U179" s="31"/>
      <c r="V179" s="31"/>
      <c r="W179" s="31"/>
      <c r="X179" s="31"/>
      <c r="Y179" s="31"/>
      <c r="Z179" s="31"/>
      <c r="AA179" s="31"/>
      <c r="AB179" s="31"/>
      <c r="AC179" s="31"/>
      <c r="AD179" s="31"/>
      <c r="AE179" s="31"/>
      <c r="AF179" s="31"/>
      <c r="AG179" s="31"/>
      <c r="AH179" s="31"/>
      <c r="AI179" s="31"/>
      <c r="AJ179" s="31"/>
      <c r="AK179" s="31"/>
      <c r="AL179" s="32"/>
    </row>
    <row r="180" spans="1:38">
      <c r="A180" s="30"/>
      <c r="B180" s="587"/>
      <c r="C180" s="587"/>
      <c r="D180" s="551"/>
      <c r="E180" s="551"/>
      <c r="F180" s="31"/>
      <c r="G180" s="31"/>
      <c r="H180" s="31"/>
      <c r="I180" s="31"/>
      <c r="J180" s="31"/>
      <c r="K180" s="31"/>
      <c r="L180" s="31"/>
      <c r="M180" s="31"/>
      <c r="N180" s="31"/>
      <c r="O180" s="31"/>
      <c r="P180" s="31"/>
      <c r="Q180" s="31"/>
      <c r="R180" s="31"/>
      <c r="S180" s="32"/>
      <c r="T180" s="31"/>
      <c r="U180" s="31"/>
      <c r="V180" s="31"/>
      <c r="W180" s="31"/>
      <c r="X180" s="31"/>
      <c r="Y180" s="31"/>
      <c r="Z180" s="31"/>
      <c r="AA180" s="31"/>
      <c r="AB180" s="31"/>
      <c r="AC180" s="31"/>
      <c r="AD180" s="31"/>
      <c r="AE180" s="31"/>
      <c r="AF180" s="31"/>
      <c r="AG180" s="31"/>
      <c r="AH180" s="31"/>
      <c r="AI180" s="31"/>
      <c r="AJ180" s="31"/>
      <c r="AK180" s="31"/>
      <c r="AL180" s="32"/>
    </row>
    <row r="181" spans="1:38">
      <c r="A181" s="30"/>
      <c r="B181" s="587"/>
      <c r="C181" s="587"/>
      <c r="D181" s="551"/>
      <c r="E181" s="551"/>
      <c r="F181" s="31"/>
      <c r="G181" s="31"/>
      <c r="H181" s="31"/>
      <c r="I181" s="31"/>
      <c r="J181" s="31"/>
      <c r="K181" s="31"/>
      <c r="L181" s="31"/>
      <c r="M181" s="31"/>
      <c r="N181" s="31"/>
      <c r="O181" s="31"/>
      <c r="P181" s="31"/>
      <c r="Q181" s="31"/>
      <c r="R181" s="31"/>
      <c r="S181" s="32"/>
      <c r="T181" s="31"/>
      <c r="U181" s="31"/>
      <c r="V181" s="31"/>
      <c r="W181" s="31"/>
      <c r="X181" s="31"/>
      <c r="Y181" s="31"/>
      <c r="Z181" s="31"/>
      <c r="AA181" s="31"/>
      <c r="AB181" s="31"/>
      <c r="AC181" s="31"/>
      <c r="AD181" s="31"/>
      <c r="AE181" s="31"/>
      <c r="AF181" s="31"/>
      <c r="AG181" s="31"/>
      <c r="AH181" s="31"/>
      <c r="AI181" s="31"/>
      <c r="AJ181" s="31"/>
      <c r="AK181" s="31"/>
      <c r="AL181" s="32"/>
    </row>
    <row r="182" spans="1:38">
      <c r="A182" s="30"/>
      <c r="B182" s="587"/>
      <c r="C182" s="587"/>
      <c r="D182" s="551"/>
      <c r="E182" s="551"/>
      <c r="F182" s="31"/>
      <c r="G182" s="31"/>
      <c r="H182" s="31"/>
      <c r="I182" s="31"/>
      <c r="J182" s="31"/>
      <c r="K182" s="31"/>
      <c r="L182" s="31"/>
      <c r="M182" s="31"/>
      <c r="N182" s="31"/>
      <c r="O182" s="31"/>
      <c r="P182" s="31"/>
      <c r="Q182" s="31"/>
      <c r="R182" s="31"/>
      <c r="S182" s="32"/>
      <c r="T182" s="31"/>
      <c r="U182" s="31"/>
      <c r="V182" s="31"/>
      <c r="W182" s="31"/>
      <c r="X182" s="31"/>
      <c r="Y182" s="31"/>
      <c r="Z182" s="31"/>
      <c r="AA182" s="31"/>
      <c r="AB182" s="31"/>
      <c r="AC182" s="31"/>
      <c r="AD182" s="31"/>
      <c r="AE182" s="31"/>
      <c r="AF182" s="31"/>
      <c r="AG182" s="31"/>
      <c r="AH182" s="31"/>
      <c r="AI182" s="31"/>
      <c r="AJ182" s="31"/>
      <c r="AK182" s="31"/>
      <c r="AL182" s="32"/>
    </row>
    <row r="183" spans="1:38">
      <c r="A183" s="30"/>
      <c r="B183" s="588"/>
      <c r="C183" s="588"/>
      <c r="D183" s="589"/>
      <c r="E183" s="589"/>
      <c r="F183" s="31"/>
      <c r="G183" s="31"/>
      <c r="H183" s="31"/>
      <c r="I183" s="31"/>
      <c r="J183" s="31"/>
      <c r="K183" s="31"/>
      <c r="L183" s="31"/>
      <c r="M183" s="31"/>
      <c r="N183" s="31"/>
      <c r="O183" s="31"/>
      <c r="P183" s="31"/>
      <c r="Q183" s="31"/>
      <c r="R183" s="31"/>
      <c r="S183" s="32"/>
      <c r="T183" s="31"/>
      <c r="U183" s="31"/>
      <c r="V183" s="31"/>
      <c r="W183" s="31"/>
      <c r="X183" s="31"/>
      <c r="Y183" s="31"/>
      <c r="Z183" s="31"/>
      <c r="AA183" s="31"/>
      <c r="AB183" s="31"/>
      <c r="AC183" s="31"/>
      <c r="AD183" s="31"/>
      <c r="AE183" s="31"/>
      <c r="AF183" s="31"/>
      <c r="AG183" s="31"/>
      <c r="AH183" s="31"/>
      <c r="AI183" s="31"/>
      <c r="AJ183" s="31"/>
      <c r="AK183" s="31"/>
      <c r="AL183" s="32"/>
    </row>
    <row r="184" spans="1:38">
      <c r="A184" s="30"/>
      <c r="B184" s="588"/>
      <c r="C184" s="588"/>
      <c r="D184" s="589"/>
      <c r="E184" s="589"/>
      <c r="F184" s="31"/>
      <c r="G184" s="31"/>
      <c r="H184" s="31"/>
      <c r="I184" s="31"/>
      <c r="J184" s="31"/>
      <c r="K184" s="31"/>
      <c r="L184" s="31"/>
      <c r="M184" s="31"/>
      <c r="N184" s="31"/>
      <c r="O184" s="31"/>
      <c r="P184" s="31"/>
      <c r="Q184" s="31"/>
      <c r="R184" s="31"/>
      <c r="S184" s="32"/>
      <c r="T184" s="31"/>
      <c r="U184" s="31"/>
      <c r="V184" s="31"/>
      <c r="W184" s="31"/>
      <c r="X184" s="31"/>
      <c r="Y184" s="31"/>
      <c r="Z184" s="31"/>
      <c r="AA184" s="31"/>
      <c r="AB184" s="31"/>
      <c r="AC184" s="31"/>
      <c r="AD184" s="31"/>
      <c r="AE184" s="31"/>
      <c r="AF184" s="31"/>
      <c r="AG184" s="31"/>
      <c r="AH184" s="31"/>
      <c r="AI184" s="31"/>
      <c r="AJ184" s="31"/>
      <c r="AK184" s="31"/>
      <c r="AL184" s="32"/>
    </row>
    <row r="185" spans="1:38">
      <c r="A185" s="30"/>
      <c r="B185" s="588"/>
      <c r="C185" s="588"/>
      <c r="D185" s="589"/>
      <c r="E185" s="589"/>
      <c r="F185" s="31"/>
      <c r="G185" s="31"/>
      <c r="H185" s="31"/>
      <c r="I185" s="31"/>
      <c r="J185" s="31"/>
      <c r="K185" s="31"/>
      <c r="L185" s="31"/>
      <c r="M185" s="31"/>
      <c r="N185" s="31"/>
      <c r="O185" s="31"/>
      <c r="P185" s="31"/>
      <c r="Q185" s="31"/>
      <c r="R185" s="31"/>
      <c r="S185" s="32"/>
      <c r="T185" s="31"/>
      <c r="U185" s="31"/>
      <c r="V185" s="31"/>
      <c r="W185" s="31"/>
      <c r="X185" s="31"/>
      <c r="Y185" s="31"/>
      <c r="Z185" s="31"/>
      <c r="AA185" s="31"/>
      <c r="AB185" s="31"/>
      <c r="AC185" s="31"/>
      <c r="AD185" s="31"/>
      <c r="AE185" s="31"/>
      <c r="AF185" s="31"/>
      <c r="AG185" s="31"/>
      <c r="AH185" s="31"/>
      <c r="AI185" s="31"/>
      <c r="AJ185" s="31"/>
      <c r="AK185" s="31"/>
      <c r="AL185" s="32"/>
    </row>
    <row r="186" spans="1:38">
      <c r="A186" s="30"/>
      <c r="B186" s="588"/>
      <c r="C186" s="588"/>
      <c r="D186" s="589"/>
      <c r="E186" s="589"/>
      <c r="F186" s="31"/>
      <c r="G186" s="31"/>
      <c r="H186" s="31"/>
      <c r="I186" s="31"/>
      <c r="J186" s="31"/>
      <c r="K186" s="31"/>
      <c r="L186" s="31"/>
      <c r="M186" s="31"/>
      <c r="N186" s="31"/>
      <c r="O186" s="31"/>
      <c r="P186" s="31"/>
      <c r="Q186" s="31"/>
      <c r="R186" s="31"/>
      <c r="S186" s="32"/>
      <c r="T186" s="31"/>
      <c r="U186" s="31"/>
      <c r="V186" s="31"/>
      <c r="W186" s="31"/>
      <c r="X186" s="31"/>
      <c r="Y186" s="31"/>
      <c r="Z186" s="31"/>
      <c r="AA186" s="31"/>
      <c r="AB186" s="31"/>
      <c r="AC186" s="31"/>
      <c r="AD186" s="31"/>
      <c r="AE186" s="31"/>
      <c r="AF186" s="31"/>
      <c r="AG186" s="31"/>
      <c r="AH186" s="31"/>
      <c r="AI186" s="31"/>
      <c r="AJ186" s="31"/>
      <c r="AK186" s="31"/>
      <c r="AL186" s="32"/>
    </row>
    <row r="187" spans="1:38">
      <c r="A187" s="30"/>
      <c r="B187" s="588"/>
      <c r="C187" s="588"/>
      <c r="D187" s="589"/>
      <c r="E187" s="589"/>
      <c r="F187" s="31"/>
      <c r="G187" s="31"/>
      <c r="H187" s="31"/>
      <c r="I187" s="31"/>
      <c r="J187" s="31"/>
      <c r="K187" s="31"/>
      <c r="L187" s="31"/>
      <c r="M187" s="31"/>
      <c r="N187" s="31"/>
      <c r="O187" s="31"/>
      <c r="P187" s="31"/>
      <c r="Q187" s="31"/>
      <c r="R187" s="31"/>
      <c r="S187" s="32"/>
      <c r="T187" s="31"/>
      <c r="U187" s="31"/>
      <c r="V187" s="31"/>
      <c r="W187" s="31"/>
      <c r="X187" s="31"/>
      <c r="Y187" s="31"/>
      <c r="Z187" s="31"/>
      <c r="AA187" s="31"/>
      <c r="AB187" s="31"/>
      <c r="AC187" s="31"/>
      <c r="AD187" s="31"/>
      <c r="AE187" s="31"/>
      <c r="AF187" s="31"/>
      <c r="AG187" s="31"/>
      <c r="AH187" s="31"/>
      <c r="AI187" s="31"/>
      <c r="AJ187" s="31"/>
      <c r="AK187" s="31"/>
      <c r="AL187" s="32"/>
    </row>
    <row r="188" spans="1:38">
      <c r="A188" s="592"/>
      <c r="B188" s="588"/>
      <c r="C188" s="588"/>
      <c r="D188" s="589"/>
      <c r="E188" s="589"/>
      <c r="F188" s="554"/>
      <c r="G188" s="554"/>
      <c r="H188" s="554"/>
      <c r="I188" s="554"/>
      <c r="J188" s="554"/>
      <c r="K188" s="554"/>
      <c r="L188" s="554"/>
      <c r="M188" s="554"/>
      <c r="N188" s="554"/>
      <c r="O188" s="554"/>
      <c r="P188" s="554"/>
      <c r="Q188" s="554"/>
      <c r="R188" s="554"/>
      <c r="S188" s="553"/>
      <c r="T188" s="554"/>
      <c r="U188" s="554"/>
      <c r="V188" s="554"/>
      <c r="W188" s="554"/>
      <c r="X188" s="554"/>
      <c r="Y188" s="554"/>
      <c r="Z188" s="554"/>
      <c r="AA188" s="554"/>
      <c r="AB188" s="554"/>
      <c r="AC188" s="554"/>
      <c r="AD188" s="554"/>
      <c r="AE188" s="554"/>
      <c r="AF188" s="554"/>
      <c r="AG188" s="554"/>
      <c r="AH188" s="554"/>
      <c r="AI188" s="554"/>
      <c r="AJ188" s="554"/>
      <c r="AK188" s="554"/>
      <c r="AL188" s="553"/>
    </row>
    <row r="189" spans="1:38">
      <c r="A189" s="554"/>
      <c r="B189" s="588"/>
      <c r="C189" s="588"/>
      <c r="D189" s="589"/>
      <c r="E189" s="589"/>
      <c r="F189" s="554"/>
      <c r="G189" s="554"/>
      <c r="H189" s="554"/>
      <c r="I189" s="554"/>
      <c r="J189" s="554"/>
      <c r="K189" s="554"/>
      <c r="L189" s="554"/>
      <c r="M189" s="554"/>
      <c r="N189" s="554"/>
      <c r="O189" s="554"/>
      <c r="P189" s="554"/>
      <c r="Q189" s="554"/>
      <c r="R189" s="554"/>
      <c r="S189" s="553"/>
      <c r="T189" s="554"/>
      <c r="U189" s="554"/>
      <c r="V189" s="554"/>
      <c r="W189" s="554"/>
      <c r="X189" s="554"/>
      <c r="Y189" s="554"/>
      <c r="Z189" s="554"/>
      <c r="AA189" s="554"/>
      <c r="AB189" s="554"/>
      <c r="AC189" s="554"/>
      <c r="AD189" s="554"/>
      <c r="AE189" s="554"/>
      <c r="AF189" s="554"/>
      <c r="AG189" s="554"/>
      <c r="AH189" s="554"/>
      <c r="AI189" s="554"/>
      <c r="AJ189" s="554"/>
      <c r="AK189" s="554"/>
      <c r="AL189" s="553"/>
    </row>
    <row r="190" spans="1:38">
      <c r="A190" s="551"/>
      <c r="B190" s="587"/>
      <c r="C190" s="587"/>
      <c r="D190" s="551"/>
      <c r="E190" s="551"/>
      <c r="F190" s="551"/>
      <c r="G190" s="551"/>
      <c r="H190" s="551"/>
      <c r="I190" s="551"/>
      <c r="J190" s="551"/>
      <c r="K190" s="551"/>
      <c r="L190" s="551"/>
      <c r="M190" s="551"/>
      <c r="N190" s="551"/>
      <c r="O190" s="551"/>
      <c r="P190" s="551"/>
      <c r="Q190" s="551"/>
      <c r="R190" s="551"/>
      <c r="S190" s="595"/>
      <c r="T190" s="551"/>
      <c r="U190" s="551"/>
      <c r="V190" s="551"/>
      <c r="W190" s="551"/>
      <c r="X190" s="551"/>
      <c r="Y190" s="551"/>
      <c r="Z190" s="551"/>
      <c r="AA190" s="551"/>
      <c r="AB190" s="551"/>
      <c r="AC190" s="551"/>
      <c r="AD190" s="551"/>
      <c r="AE190" s="551"/>
      <c r="AF190" s="551"/>
      <c r="AG190" s="551"/>
      <c r="AH190" s="551"/>
      <c r="AI190" s="551"/>
      <c r="AJ190" s="551"/>
      <c r="AK190" s="551"/>
      <c r="AL190" s="595"/>
    </row>
    <row r="191" spans="1:38">
      <c r="A191" s="551"/>
      <c r="B191" s="587"/>
      <c r="C191" s="587"/>
      <c r="D191" s="551"/>
      <c r="E191" s="551"/>
      <c r="F191" s="551"/>
      <c r="G191" s="551"/>
      <c r="H191" s="551"/>
      <c r="I191" s="551"/>
      <c r="J191" s="551"/>
      <c r="K191" s="551"/>
      <c r="L191" s="551"/>
      <c r="M191" s="551"/>
      <c r="N191" s="551"/>
      <c r="O191" s="551"/>
      <c r="P191" s="551"/>
      <c r="Q191" s="551"/>
      <c r="R191" s="551"/>
      <c r="S191" s="595"/>
      <c r="T191" s="551"/>
      <c r="U191" s="551"/>
      <c r="V191" s="551"/>
      <c r="W191" s="551"/>
      <c r="X191" s="551"/>
      <c r="Y191" s="551"/>
      <c r="Z191" s="551"/>
      <c r="AA191" s="551"/>
      <c r="AB191" s="551"/>
      <c r="AC191" s="551"/>
      <c r="AD191" s="551"/>
      <c r="AE191" s="551"/>
      <c r="AF191" s="551"/>
      <c r="AG191" s="551"/>
      <c r="AH191" s="551"/>
      <c r="AI191" s="551"/>
      <c r="AJ191" s="551"/>
      <c r="AK191" s="551"/>
      <c r="AL191" s="595"/>
    </row>
    <row r="192" spans="1:38">
      <c r="A192" s="551"/>
      <c r="B192" s="587"/>
      <c r="C192" s="587"/>
      <c r="D192" s="551"/>
      <c r="E192" s="551"/>
      <c r="F192" s="551"/>
      <c r="G192" s="551"/>
      <c r="H192" s="551"/>
      <c r="I192" s="551"/>
      <c r="J192" s="551"/>
      <c r="K192" s="551"/>
      <c r="L192" s="551"/>
      <c r="M192" s="551"/>
      <c r="N192" s="551"/>
      <c r="O192" s="551"/>
      <c r="P192" s="551"/>
      <c r="Q192" s="551"/>
      <c r="R192" s="551"/>
      <c r="S192" s="595"/>
      <c r="T192" s="551"/>
      <c r="U192" s="551"/>
      <c r="V192" s="551"/>
      <c r="W192" s="551"/>
      <c r="X192" s="551"/>
      <c r="Y192" s="551"/>
      <c r="Z192" s="551"/>
      <c r="AA192" s="551"/>
      <c r="AB192" s="551"/>
      <c r="AC192" s="551"/>
      <c r="AD192" s="551"/>
      <c r="AE192" s="551"/>
      <c r="AF192" s="551"/>
      <c r="AG192" s="551"/>
      <c r="AH192" s="551"/>
      <c r="AI192" s="551"/>
      <c r="AJ192" s="551"/>
      <c r="AK192" s="551"/>
      <c r="AL192" s="595"/>
    </row>
    <row r="193" spans="1:38">
      <c r="A193" s="551"/>
      <c r="B193" s="587"/>
      <c r="C193" s="587"/>
      <c r="D193" s="551"/>
      <c r="E193" s="551"/>
      <c r="F193" s="551"/>
      <c r="G193" s="551"/>
      <c r="H193" s="551"/>
      <c r="I193" s="551"/>
      <c r="J193" s="551"/>
      <c r="K193" s="551"/>
      <c r="L193" s="551"/>
      <c r="M193" s="551"/>
      <c r="N193" s="551"/>
      <c r="O193" s="551"/>
      <c r="P193" s="551"/>
      <c r="Q193" s="551"/>
      <c r="R193" s="551"/>
      <c r="S193" s="595"/>
      <c r="T193" s="551"/>
      <c r="U193" s="551"/>
      <c r="V193" s="551"/>
      <c r="W193" s="551"/>
      <c r="X193" s="551"/>
      <c r="Y193" s="551"/>
      <c r="Z193" s="551"/>
      <c r="AA193" s="551"/>
      <c r="AB193" s="551"/>
      <c r="AC193" s="551"/>
      <c r="AD193" s="551"/>
      <c r="AE193" s="551"/>
      <c r="AF193" s="551"/>
      <c r="AG193" s="551"/>
      <c r="AH193" s="551"/>
      <c r="AI193" s="551"/>
      <c r="AJ193" s="551"/>
      <c r="AK193" s="551"/>
      <c r="AL193" s="595"/>
    </row>
    <row r="194" spans="1:38">
      <c r="A194" s="551"/>
      <c r="B194" s="587"/>
      <c r="C194" s="587"/>
      <c r="D194" s="551"/>
      <c r="E194" s="551"/>
      <c r="F194" s="551"/>
      <c r="G194" s="551"/>
      <c r="H194" s="551"/>
      <c r="I194" s="551"/>
      <c r="J194" s="551"/>
      <c r="K194" s="551"/>
      <c r="L194" s="551"/>
      <c r="M194" s="551"/>
      <c r="N194" s="551"/>
      <c r="O194" s="551"/>
      <c r="P194" s="551"/>
      <c r="Q194" s="551"/>
      <c r="R194" s="551"/>
      <c r="S194" s="595"/>
      <c r="T194" s="551"/>
      <c r="U194" s="551"/>
      <c r="V194" s="551"/>
      <c r="W194" s="551"/>
      <c r="X194" s="551"/>
      <c r="Y194" s="551"/>
      <c r="Z194" s="551"/>
      <c r="AA194" s="551"/>
      <c r="AB194" s="551"/>
      <c r="AC194" s="551"/>
      <c r="AD194" s="551"/>
      <c r="AE194" s="551"/>
      <c r="AF194" s="551"/>
      <c r="AG194" s="551"/>
      <c r="AH194" s="551"/>
      <c r="AI194" s="551"/>
      <c r="AJ194" s="551"/>
      <c r="AK194" s="551"/>
      <c r="AL194" s="595"/>
    </row>
    <row r="195" spans="1:38">
      <c r="A195" s="551"/>
      <c r="B195" s="587"/>
      <c r="C195" s="587"/>
      <c r="D195" s="551"/>
      <c r="E195" s="551"/>
      <c r="F195" s="551"/>
      <c r="G195" s="551"/>
      <c r="H195" s="551"/>
      <c r="I195" s="551"/>
      <c r="J195" s="551"/>
      <c r="K195" s="551"/>
      <c r="L195" s="551"/>
      <c r="M195" s="551"/>
      <c r="N195" s="551"/>
      <c r="O195" s="551"/>
      <c r="P195" s="551"/>
      <c r="Q195" s="551"/>
      <c r="R195" s="551"/>
      <c r="S195" s="595"/>
      <c r="T195" s="551"/>
      <c r="U195" s="551"/>
      <c r="V195" s="551"/>
      <c r="W195" s="551"/>
      <c r="X195" s="551"/>
      <c r="Y195" s="551"/>
      <c r="Z195" s="551"/>
      <c r="AA195" s="551"/>
      <c r="AB195" s="551"/>
      <c r="AC195" s="551"/>
      <c r="AD195" s="551"/>
      <c r="AE195" s="551"/>
      <c r="AF195" s="551"/>
      <c r="AG195" s="551"/>
      <c r="AH195" s="551"/>
      <c r="AI195" s="551"/>
      <c r="AJ195" s="551"/>
      <c r="AK195" s="551"/>
      <c r="AL195" s="595"/>
    </row>
    <row r="196" spans="1:38">
      <c r="A196" s="551"/>
      <c r="B196" s="587"/>
      <c r="C196" s="587"/>
      <c r="D196" s="551"/>
      <c r="E196" s="551"/>
      <c r="F196" s="551"/>
      <c r="G196" s="551"/>
      <c r="H196" s="551"/>
      <c r="I196" s="551"/>
      <c r="J196" s="551"/>
      <c r="K196" s="551"/>
      <c r="L196" s="551"/>
      <c r="M196" s="551"/>
      <c r="N196" s="551"/>
      <c r="O196" s="551"/>
      <c r="P196" s="551"/>
      <c r="Q196" s="551"/>
      <c r="R196" s="551"/>
      <c r="S196" s="595"/>
      <c r="T196" s="551"/>
      <c r="U196" s="551"/>
      <c r="V196" s="551"/>
      <c r="W196" s="551"/>
      <c r="X196" s="551"/>
      <c r="Y196" s="551"/>
      <c r="Z196" s="551"/>
      <c r="AA196" s="551"/>
      <c r="AB196" s="551"/>
      <c r="AC196" s="551"/>
      <c r="AD196" s="551"/>
      <c r="AE196" s="551"/>
      <c r="AF196" s="551"/>
      <c r="AG196" s="551"/>
      <c r="AH196" s="551"/>
      <c r="AI196" s="551"/>
      <c r="AJ196" s="551"/>
      <c r="AK196" s="551"/>
      <c r="AL196" s="595"/>
    </row>
    <row r="197" spans="1:38">
      <c r="A197" s="551"/>
      <c r="B197" s="587"/>
      <c r="C197" s="587"/>
      <c r="D197" s="551"/>
      <c r="E197" s="551"/>
      <c r="F197" s="551"/>
      <c r="G197" s="551"/>
      <c r="H197" s="551"/>
      <c r="I197" s="551"/>
      <c r="J197" s="551"/>
      <c r="K197" s="551"/>
      <c r="L197" s="551"/>
      <c r="M197" s="551"/>
      <c r="N197" s="551"/>
      <c r="O197" s="551"/>
      <c r="P197" s="551"/>
      <c r="Q197" s="551"/>
      <c r="R197" s="551"/>
      <c r="S197" s="595"/>
      <c r="T197" s="551"/>
      <c r="U197" s="551"/>
      <c r="V197" s="551"/>
      <c r="W197" s="551"/>
      <c r="X197" s="551"/>
      <c r="Y197" s="551"/>
      <c r="Z197" s="551"/>
      <c r="AA197" s="551"/>
      <c r="AB197" s="551"/>
      <c r="AC197" s="551"/>
      <c r="AD197" s="551"/>
      <c r="AE197" s="551"/>
      <c r="AF197" s="551"/>
      <c r="AG197" s="551"/>
      <c r="AH197" s="551"/>
      <c r="AI197" s="551"/>
      <c r="AJ197" s="551"/>
      <c r="AK197" s="551"/>
      <c r="AL197" s="595"/>
    </row>
    <row r="198" spans="1:38">
      <c r="A198" s="551"/>
      <c r="B198" s="587"/>
      <c r="C198" s="587"/>
      <c r="D198" s="551"/>
      <c r="E198" s="551"/>
      <c r="F198" s="551"/>
      <c r="G198" s="551"/>
      <c r="H198" s="551"/>
      <c r="I198" s="551"/>
      <c r="J198" s="551"/>
      <c r="K198" s="551"/>
      <c r="L198" s="551"/>
      <c r="M198" s="551"/>
      <c r="N198" s="551"/>
      <c r="O198" s="551"/>
      <c r="P198" s="551"/>
      <c r="Q198" s="551"/>
      <c r="R198" s="551"/>
      <c r="S198" s="595"/>
      <c r="T198" s="551"/>
      <c r="U198" s="551"/>
      <c r="V198" s="551"/>
      <c r="W198" s="551"/>
      <c r="X198" s="551"/>
      <c r="Y198" s="551"/>
      <c r="Z198" s="551"/>
      <c r="AA198" s="551"/>
      <c r="AB198" s="551"/>
      <c r="AC198" s="551"/>
      <c r="AD198" s="551"/>
      <c r="AE198" s="551"/>
      <c r="AF198" s="551"/>
      <c r="AG198" s="551"/>
      <c r="AH198" s="551"/>
      <c r="AI198" s="551"/>
      <c r="AJ198" s="551"/>
      <c r="AK198" s="551"/>
      <c r="AL198" s="595"/>
    </row>
    <row r="199" spans="1:38">
      <c r="A199" s="551"/>
      <c r="B199" s="587"/>
      <c r="C199" s="587"/>
      <c r="D199" s="551"/>
      <c r="E199" s="551"/>
      <c r="F199" s="551"/>
      <c r="G199" s="551"/>
      <c r="H199" s="551"/>
      <c r="I199" s="551"/>
      <c r="J199" s="551"/>
      <c r="K199" s="551"/>
      <c r="L199" s="551"/>
      <c r="M199" s="551"/>
      <c r="N199" s="551"/>
      <c r="O199" s="551"/>
      <c r="P199" s="551"/>
      <c r="Q199" s="551"/>
      <c r="R199" s="551"/>
      <c r="S199" s="595"/>
      <c r="T199" s="551"/>
      <c r="U199" s="551"/>
      <c r="V199" s="551"/>
      <c r="W199" s="551"/>
      <c r="X199" s="551"/>
      <c r="Y199" s="551"/>
      <c r="Z199" s="551"/>
      <c r="AA199" s="551"/>
      <c r="AB199" s="551"/>
      <c r="AC199" s="551"/>
      <c r="AD199" s="551"/>
      <c r="AE199" s="551"/>
      <c r="AF199" s="551"/>
      <c r="AG199" s="551"/>
      <c r="AH199" s="551"/>
      <c r="AI199" s="551"/>
      <c r="AJ199" s="551"/>
      <c r="AK199" s="551"/>
      <c r="AL199" s="595"/>
    </row>
    <row r="200" spans="1:38">
      <c r="A200" s="551"/>
      <c r="B200" s="587"/>
      <c r="C200" s="587"/>
      <c r="D200" s="551"/>
      <c r="E200" s="551"/>
      <c r="F200" s="551"/>
      <c r="G200" s="551"/>
      <c r="H200" s="551"/>
      <c r="I200" s="551"/>
      <c r="J200" s="551"/>
      <c r="K200" s="551"/>
      <c r="L200" s="551"/>
      <c r="M200" s="551"/>
      <c r="N200" s="551"/>
      <c r="O200" s="551"/>
      <c r="P200" s="551"/>
      <c r="Q200" s="551"/>
      <c r="R200" s="551"/>
      <c r="S200" s="595"/>
      <c r="T200" s="551"/>
      <c r="U200" s="551"/>
      <c r="V200" s="551"/>
      <c r="W200" s="551"/>
      <c r="X200" s="551"/>
      <c r="Y200" s="551"/>
      <c r="Z200" s="551"/>
      <c r="AA200" s="551"/>
      <c r="AB200" s="551"/>
      <c r="AC200" s="551"/>
      <c r="AD200" s="551"/>
      <c r="AE200" s="551"/>
      <c r="AF200" s="551"/>
      <c r="AG200" s="551"/>
      <c r="AH200" s="551"/>
      <c r="AI200" s="551"/>
      <c r="AJ200" s="551"/>
      <c r="AK200" s="551"/>
      <c r="AL200" s="595"/>
    </row>
    <row r="201" spans="1:38">
      <c r="A201" s="551"/>
      <c r="B201" s="587"/>
      <c r="C201" s="587"/>
      <c r="D201" s="551"/>
      <c r="E201" s="551"/>
      <c r="F201" s="551"/>
      <c r="G201" s="551"/>
      <c r="H201" s="551"/>
      <c r="I201" s="551"/>
      <c r="J201" s="551"/>
      <c r="K201" s="551"/>
      <c r="L201" s="551"/>
      <c r="M201" s="551"/>
      <c r="N201" s="551"/>
      <c r="O201" s="551"/>
      <c r="P201" s="551"/>
      <c r="Q201" s="551"/>
      <c r="R201" s="551"/>
      <c r="S201" s="595"/>
      <c r="T201" s="551"/>
      <c r="U201" s="551"/>
      <c r="V201" s="551"/>
      <c r="W201" s="551"/>
      <c r="X201" s="551"/>
      <c r="Y201" s="551"/>
      <c r="Z201" s="551"/>
      <c r="AA201" s="551"/>
      <c r="AB201" s="551"/>
      <c r="AC201" s="551"/>
      <c r="AD201" s="551"/>
      <c r="AE201" s="551"/>
      <c r="AF201" s="551"/>
      <c r="AG201" s="551"/>
      <c r="AH201" s="551"/>
      <c r="AI201" s="551"/>
      <c r="AJ201" s="551"/>
      <c r="AK201" s="551"/>
      <c r="AL201" s="595"/>
    </row>
    <row r="202" spans="1:38">
      <c r="A202" s="551"/>
      <c r="B202" s="587"/>
      <c r="C202" s="587"/>
      <c r="D202" s="551"/>
      <c r="E202" s="551"/>
      <c r="F202" s="551"/>
      <c r="G202" s="551"/>
      <c r="H202" s="551"/>
      <c r="I202" s="551"/>
      <c r="J202" s="551"/>
      <c r="K202" s="551"/>
      <c r="L202" s="551"/>
      <c r="M202" s="551"/>
      <c r="N202" s="551"/>
      <c r="O202" s="551"/>
      <c r="P202" s="551"/>
      <c r="Q202" s="551"/>
      <c r="R202" s="551"/>
      <c r="S202" s="595"/>
      <c r="T202" s="551"/>
      <c r="U202" s="551"/>
      <c r="V202" s="551"/>
      <c r="W202" s="551"/>
      <c r="X202" s="551"/>
      <c r="Y202" s="551"/>
      <c r="Z202" s="551"/>
      <c r="AA202" s="551"/>
      <c r="AB202" s="551"/>
      <c r="AC202" s="551"/>
      <c r="AD202" s="551"/>
      <c r="AE202" s="551"/>
      <c r="AF202" s="551"/>
      <c r="AG202" s="551"/>
      <c r="AH202" s="551"/>
      <c r="AI202" s="551"/>
      <c r="AJ202" s="551"/>
      <c r="AK202" s="551"/>
      <c r="AL202" s="595"/>
    </row>
    <row r="203" spans="1:38">
      <c r="A203" s="551"/>
      <c r="B203" s="587"/>
      <c r="C203" s="587"/>
      <c r="D203" s="551"/>
      <c r="E203" s="551"/>
      <c r="F203" s="551"/>
      <c r="G203" s="551"/>
      <c r="H203" s="551"/>
      <c r="I203" s="551"/>
      <c r="J203" s="551"/>
      <c r="K203" s="551"/>
      <c r="L203" s="551"/>
      <c r="M203" s="551"/>
      <c r="N203" s="551"/>
      <c r="O203" s="551"/>
      <c r="P203" s="551"/>
      <c r="Q203" s="551"/>
      <c r="R203" s="551"/>
      <c r="S203" s="595"/>
      <c r="T203" s="551"/>
      <c r="U203" s="551"/>
      <c r="V203" s="551"/>
      <c r="W203" s="551"/>
      <c r="X203" s="551"/>
      <c r="Y203" s="551"/>
      <c r="Z203" s="551"/>
      <c r="AA203" s="551"/>
      <c r="AB203" s="551"/>
      <c r="AC203" s="551"/>
      <c r="AD203" s="551"/>
      <c r="AE203" s="551"/>
      <c r="AF203" s="551"/>
      <c r="AG203" s="551"/>
      <c r="AH203" s="551"/>
      <c r="AI203" s="551"/>
      <c r="AJ203" s="551"/>
      <c r="AK203" s="551"/>
      <c r="AL203" s="595"/>
    </row>
    <row r="204" spans="1:38">
      <c r="A204" s="551"/>
      <c r="B204" s="587"/>
      <c r="C204" s="587"/>
      <c r="D204" s="551"/>
      <c r="E204" s="551"/>
      <c r="F204" s="551"/>
      <c r="G204" s="551"/>
      <c r="H204" s="551"/>
      <c r="I204" s="551"/>
      <c r="J204" s="551"/>
      <c r="K204" s="551"/>
      <c r="L204" s="551"/>
      <c r="M204" s="551"/>
      <c r="N204" s="551"/>
      <c r="O204" s="551"/>
      <c r="P204" s="551"/>
      <c r="Q204" s="551"/>
      <c r="R204" s="551"/>
      <c r="S204" s="595"/>
      <c r="T204" s="551"/>
      <c r="U204" s="551"/>
      <c r="V204" s="551"/>
      <c r="W204" s="551"/>
      <c r="X204" s="551"/>
      <c r="Y204" s="551"/>
      <c r="Z204" s="551"/>
      <c r="AA204" s="551"/>
      <c r="AB204" s="551"/>
      <c r="AC204" s="551"/>
      <c r="AD204" s="551"/>
      <c r="AE204" s="551"/>
      <c r="AF204" s="551"/>
      <c r="AG204" s="551"/>
      <c r="AH204" s="551"/>
      <c r="AI204" s="551"/>
      <c r="AJ204" s="551"/>
      <c r="AK204" s="551"/>
      <c r="AL204" s="595"/>
    </row>
    <row r="205" spans="1:38">
      <c r="A205" s="551"/>
      <c r="B205" s="587"/>
      <c r="C205" s="587"/>
      <c r="D205" s="551"/>
      <c r="E205" s="551"/>
      <c r="F205" s="551"/>
      <c r="G205" s="551"/>
      <c r="H205" s="551"/>
      <c r="I205" s="551"/>
      <c r="J205" s="551"/>
      <c r="K205" s="551"/>
      <c r="L205" s="551"/>
      <c r="M205" s="551"/>
      <c r="N205" s="551"/>
      <c r="O205" s="551"/>
      <c r="P205" s="551"/>
      <c r="Q205" s="551"/>
      <c r="R205" s="551"/>
      <c r="S205" s="595"/>
      <c r="T205" s="551"/>
      <c r="U205" s="551"/>
      <c r="V205" s="551"/>
      <c r="W205" s="551"/>
      <c r="X205" s="551"/>
      <c r="Y205" s="551"/>
      <c r="Z205" s="551"/>
      <c r="AA205" s="551"/>
      <c r="AB205" s="551"/>
      <c r="AC205" s="551"/>
      <c r="AD205" s="551"/>
      <c r="AE205" s="551"/>
      <c r="AF205" s="551"/>
      <c r="AG205" s="551"/>
      <c r="AH205" s="551"/>
      <c r="AI205" s="551"/>
      <c r="AJ205" s="551"/>
      <c r="AK205" s="551"/>
      <c r="AL205" s="595"/>
    </row>
    <row r="206" spans="1:38">
      <c r="A206" s="551"/>
      <c r="B206" s="587"/>
      <c r="C206" s="587"/>
      <c r="D206" s="551"/>
      <c r="E206" s="551"/>
      <c r="F206" s="551"/>
      <c r="G206" s="551"/>
      <c r="H206" s="551"/>
      <c r="I206" s="551"/>
      <c r="J206" s="551"/>
      <c r="K206" s="551"/>
      <c r="L206" s="551"/>
      <c r="M206" s="551"/>
      <c r="N206" s="551"/>
      <c r="O206" s="551"/>
      <c r="P206" s="551"/>
      <c r="Q206" s="551"/>
      <c r="R206" s="551"/>
      <c r="S206" s="595"/>
      <c r="T206" s="551"/>
      <c r="U206" s="551"/>
      <c r="V206" s="551"/>
      <c r="W206" s="551"/>
      <c r="X206" s="551"/>
      <c r="Y206" s="551"/>
      <c r="Z206" s="551"/>
      <c r="AA206" s="551"/>
      <c r="AB206" s="551"/>
      <c r="AC206" s="551"/>
      <c r="AD206" s="551"/>
      <c r="AE206" s="551"/>
      <c r="AF206" s="551"/>
      <c r="AG206" s="551"/>
      <c r="AH206" s="551"/>
      <c r="AI206" s="551"/>
      <c r="AJ206" s="551"/>
      <c r="AK206" s="551"/>
      <c r="AL206" s="595"/>
    </row>
    <row r="207" spans="1:38">
      <c r="A207" s="551"/>
      <c r="B207" s="587"/>
      <c r="C207" s="587"/>
      <c r="D207" s="551"/>
      <c r="E207" s="551"/>
      <c r="F207" s="551"/>
      <c r="G207" s="551"/>
      <c r="H207" s="551"/>
      <c r="I207" s="551"/>
      <c r="J207" s="551"/>
      <c r="K207" s="551"/>
      <c r="L207" s="551"/>
      <c r="M207" s="551"/>
      <c r="N207" s="551"/>
      <c r="O207" s="551"/>
      <c r="P207" s="551"/>
      <c r="Q207" s="551"/>
      <c r="R207" s="551"/>
      <c r="S207" s="595"/>
      <c r="T207" s="551"/>
      <c r="U207" s="551"/>
      <c r="V207" s="551"/>
      <c r="W207" s="551"/>
      <c r="X207" s="551"/>
      <c r="Y207" s="551"/>
      <c r="Z207" s="551"/>
      <c r="AA207" s="551"/>
      <c r="AB207" s="551"/>
      <c r="AC207" s="551"/>
      <c r="AD207" s="551"/>
      <c r="AE207" s="551"/>
      <c r="AF207" s="551"/>
      <c r="AG207" s="551"/>
      <c r="AH207" s="551"/>
      <c r="AI207" s="551"/>
      <c r="AJ207" s="551"/>
      <c r="AK207" s="551"/>
      <c r="AL207" s="595"/>
    </row>
    <row r="208" spans="1:38">
      <c r="A208" s="551"/>
      <c r="B208" s="587"/>
      <c r="C208" s="587"/>
      <c r="D208" s="551"/>
      <c r="E208" s="551"/>
      <c r="F208" s="551"/>
      <c r="G208" s="551"/>
      <c r="H208" s="551"/>
      <c r="I208" s="551"/>
      <c r="J208" s="551"/>
      <c r="K208" s="551"/>
      <c r="L208" s="551"/>
      <c r="M208" s="551"/>
      <c r="N208" s="551"/>
      <c r="O208" s="551"/>
      <c r="P208" s="551"/>
      <c r="Q208" s="551"/>
      <c r="R208" s="551"/>
      <c r="S208" s="595"/>
      <c r="T208" s="551"/>
      <c r="U208" s="551"/>
      <c r="V208" s="551"/>
      <c r="W208" s="551"/>
      <c r="X208" s="551"/>
      <c r="Y208" s="551"/>
      <c r="Z208" s="551"/>
      <c r="AA208" s="551"/>
      <c r="AB208" s="551"/>
      <c r="AC208" s="551"/>
      <c r="AD208" s="551"/>
      <c r="AE208" s="551"/>
      <c r="AF208" s="551"/>
      <c r="AG208" s="551"/>
      <c r="AH208" s="551"/>
      <c r="AI208" s="551"/>
      <c r="AJ208" s="551"/>
      <c r="AK208" s="551"/>
      <c r="AL208" s="595"/>
    </row>
    <row r="209" spans="1:38">
      <c r="A209" s="551"/>
      <c r="B209" s="587"/>
      <c r="C209" s="587"/>
      <c r="D209" s="551"/>
      <c r="E209" s="551"/>
      <c r="F209" s="551"/>
      <c r="G209" s="551"/>
      <c r="H209" s="551"/>
      <c r="I209" s="551"/>
      <c r="J209" s="551"/>
      <c r="K209" s="551"/>
      <c r="L209" s="551"/>
      <c r="M209" s="551"/>
      <c r="N209" s="551"/>
      <c r="O209" s="551"/>
      <c r="P209" s="551"/>
      <c r="Q209" s="551"/>
      <c r="R209" s="551"/>
      <c r="S209" s="595"/>
      <c r="T209" s="551"/>
      <c r="U209" s="551"/>
      <c r="V209" s="551"/>
      <c r="W209" s="551"/>
      <c r="X209" s="551"/>
      <c r="Y209" s="551"/>
      <c r="Z209" s="551"/>
      <c r="AA209" s="551"/>
      <c r="AB209" s="551"/>
      <c r="AC209" s="551"/>
      <c r="AD209" s="551"/>
      <c r="AE209" s="551"/>
      <c r="AF209" s="551"/>
      <c r="AG209" s="551"/>
      <c r="AH209" s="551"/>
      <c r="AI209" s="551"/>
      <c r="AJ209" s="551"/>
      <c r="AK209" s="551"/>
      <c r="AL209" s="595"/>
    </row>
    <row r="210" spans="1:38">
      <c r="A210" s="551"/>
      <c r="B210" s="587"/>
      <c r="C210" s="587"/>
      <c r="D210" s="551"/>
      <c r="E210" s="551"/>
      <c r="F210" s="551"/>
      <c r="G210" s="551"/>
      <c r="H210" s="551"/>
      <c r="I210" s="551"/>
      <c r="J210" s="551"/>
      <c r="K210" s="551"/>
      <c r="L210" s="551"/>
      <c r="M210" s="551"/>
      <c r="N210" s="551"/>
      <c r="O210" s="551"/>
      <c r="P210" s="551"/>
      <c r="Q210" s="551"/>
      <c r="R210" s="551"/>
      <c r="S210" s="595"/>
      <c r="T210" s="551"/>
      <c r="U210" s="551"/>
      <c r="V210" s="551"/>
      <c r="W210" s="551"/>
      <c r="X210" s="551"/>
      <c r="Y210" s="551"/>
      <c r="Z210" s="551"/>
      <c r="AA210" s="551"/>
      <c r="AB210" s="551"/>
      <c r="AC210" s="551"/>
      <c r="AD210" s="551"/>
      <c r="AE210" s="551"/>
      <c r="AF210" s="551"/>
      <c r="AG210" s="551"/>
      <c r="AH210" s="551"/>
      <c r="AI210" s="551"/>
      <c r="AJ210" s="551"/>
      <c r="AK210" s="551"/>
      <c r="AL210" s="595"/>
    </row>
    <row r="211" spans="1:38">
      <c r="A211" s="551"/>
      <c r="B211" s="587"/>
      <c r="C211" s="587"/>
      <c r="D211" s="551"/>
      <c r="E211" s="551"/>
      <c r="F211" s="551"/>
      <c r="G211" s="551"/>
      <c r="H211" s="551"/>
      <c r="I211" s="551"/>
      <c r="J211" s="551"/>
      <c r="K211" s="551"/>
      <c r="L211" s="551"/>
      <c r="M211" s="551"/>
      <c r="N211" s="551"/>
      <c r="O211" s="551"/>
      <c r="P211" s="551"/>
      <c r="Q211" s="551"/>
      <c r="R211" s="551"/>
      <c r="S211" s="595"/>
      <c r="T211" s="551"/>
      <c r="U211" s="551"/>
      <c r="V211" s="551"/>
      <c r="W211" s="551"/>
      <c r="X211" s="551"/>
      <c r="Y211" s="551"/>
      <c r="Z211" s="551"/>
      <c r="AA211" s="551"/>
      <c r="AB211" s="551"/>
      <c r="AC211" s="551"/>
      <c r="AD211" s="551"/>
      <c r="AE211" s="551"/>
      <c r="AF211" s="551"/>
      <c r="AG211" s="551"/>
      <c r="AH211" s="551"/>
      <c r="AI211" s="551"/>
      <c r="AJ211" s="551"/>
      <c r="AK211" s="551"/>
      <c r="AL211" s="595"/>
    </row>
    <row r="212" spans="1:38">
      <c r="A212" s="551"/>
      <c r="B212" s="587"/>
      <c r="C212" s="587"/>
      <c r="D212" s="551"/>
      <c r="E212" s="551"/>
      <c r="F212" s="551"/>
      <c r="G212" s="551"/>
      <c r="H212" s="551"/>
      <c r="I212" s="551"/>
      <c r="J212" s="551"/>
      <c r="K212" s="551"/>
      <c r="L212" s="551"/>
      <c r="M212" s="551"/>
      <c r="N212" s="551"/>
      <c r="O212" s="551"/>
      <c r="P212" s="551"/>
      <c r="Q212" s="551"/>
      <c r="R212" s="551"/>
      <c r="S212" s="595"/>
      <c r="T212" s="551"/>
      <c r="U212" s="551"/>
      <c r="V212" s="551"/>
      <c r="W212" s="551"/>
      <c r="X212" s="551"/>
      <c r="Y212" s="551"/>
      <c r="Z212" s="551"/>
      <c r="AA212" s="551"/>
      <c r="AB212" s="551"/>
      <c r="AC212" s="551"/>
      <c r="AD212" s="551"/>
      <c r="AE212" s="551"/>
      <c r="AF212" s="551"/>
      <c r="AG212" s="551"/>
      <c r="AH212" s="551"/>
      <c r="AI212" s="551"/>
      <c r="AJ212" s="551"/>
      <c r="AK212" s="551"/>
      <c r="AL212" s="595"/>
    </row>
    <row r="213" spans="1:38">
      <c r="A213" s="551"/>
      <c r="B213" s="587"/>
      <c r="C213" s="587"/>
      <c r="D213" s="551"/>
      <c r="E213" s="551"/>
      <c r="F213" s="551"/>
      <c r="G213" s="551"/>
      <c r="H213" s="551"/>
      <c r="I213" s="551"/>
      <c r="J213" s="551"/>
      <c r="K213" s="551"/>
      <c r="L213" s="551"/>
      <c r="M213" s="551"/>
      <c r="N213" s="551"/>
      <c r="O213" s="551"/>
      <c r="P213" s="551"/>
      <c r="Q213" s="551"/>
      <c r="R213" s="551"/>
      <c r="S213" s="595"/>
      <c r="T213" s="551"/>
      <c r="U213" s="551"/>
      <c r="V213" s="551"/>
      <c r="W213" s="551"/>
      <c r="X213" s="551"/>
      <c r="Y213" s="551"/>
      <c r="Z213" s="551"/>
      <c r="AA213" s="551"/>
      <c r="AB213" s="551"/>
      <c r="AC213" s="551"/>
      <c r="AD213" s="551"/>
      <c r="AE213" s="551"/>
      <c r="AF213" s="551"/>
      <c r="AG213" s="551"/>
      <c r="AH213" s="551"/>
      <c r="AI213" s="551"/>
      <c r="AJ213" s="551"/>
      <c r="AK213" s="551"/>
      <c r="AL213" s="595"/>
    </row>
    <row r="214" spans="1:38">
      <c r="A214" s="551"/>
      <c r="B214" s="587"/>
      <c r="C214" s="587"/>
      <c r="D214" s="551"/>
      <c r="E214" s="551"/>
      <c r="F214" s="551"/>
      <c r="G214" s="551"/>
      <c r="H214" s="551"/>
      <c r="I214" s="551"/>
      <c r="J214" s="551"/>
      <c r="K214" s="551"/>
      <c r="L214" s="551"/>
      <c r="M214" s="551"/>
      <c r="N214" s="551"/>
      <c r="O214" s="551"/>
      <c r="P214" s="551"/>
      <c r="Q214" s="551"/>
      <c r="R214" s="551"/>
      <c r="S214" s="595"/>
      <c r="T214" s="551"/>
      <c r="U214" s="551"/>
      <c r="V214" s="551"/>
      <c r="W214" s="551"/>
      <c r="X214" s="551"/>
      <c r="Y214" s="551"/>
      <c r="Z214" s="551"/>
      <c r="AA214" s="551"/>
      <c r="AB214" s="551"/>
      <c r="AC214" s="551"/>
      <c r="AD214" s="551"/>
      <c r="AE214" s="551"/>
      <c r="AF214" s="551"/>
      <c r="AG214" s="551"/>
      <c r="AH214" s="551"/>
      <c r="AI214" s="551"/>
      <c r="AJ214" s="551"/>
      <c r="AK214" s="551"/>
      <c r="AL214" s="595"/>
    </row>
    <row r="215" spans="1:38">
      <c r="A215" s="551"/>
      <c r="B215" s="587"/>
      <c r="C215" s="587"/>
      <c r="D215" s="551"/>
      <c r="E215" s="551"/>
      <c r="F215" s="551"/>
      <c r="G215" s="551"/>
      <c r="H215" s="551"/>
      <c r="I215" s="551"/>
      <c r="J215" s="551"/>
      <c r="K215" s="551"/>
      <c r="L215" s="551"/>
      <c r="M215" s="551"/>
      <c r="N215" s="551"/>
      <c r="O215" s="551"/>
      <c r="P215" s="551"/>
      <c r="Q215" s="551"/>
      <c r="R215" s="551"/>
      <c r="S215" s="595"/>
      <c r="T215" s="551"/>
      <c r="U215" s="551"/>
      <c r="V215" s="551"/>
      <c r="W215" s="551"/>
      <c r="X215" s="551"/>
      <c r="Y215" s="551"/>
      <c r="Z215" s="551"/>
      <c r="AA215" s="551"/>
      <c r="AB215" s="551"/>
      <c r="AC215" s="551"/>
      <c r="AD215" s="551"/>
      <c r="AE215" s="551"/>
      <c r="AF215" s="551"/>
      <c r="AG215" s="551"/>
      <c r="AH215" s="551"/>
      <c r="AI215" s="551"/>
      <c r="AJ215" s="551"/>
      <c r="AK215" s="551"/>
      <c r="AL215" s="595"/>
    </row>
    <row r="216" spans="1:38">
      <c r="A216" s="551"/>
      <c r="B216" s="587"/>
      <c r="C216" s="587"/>
      <c r="D216" s="551"/>
      <c r="E216" s="551"/>
      <c r="F216" s="551"/>
      <c r="G216" s="551"/>
      <c r="H216" s="551"/>
      <c r="I216" s="551"/>
      <c r="J216" s="551"/>
      <c r="K216" s="551"/>
      <c r="L216" s="551"/>
      <c r="M216" s="551"/>
      <c r="N216" s="551"/>
      <c r="O216" s="551"/>
      <c r="P216" s="551"/>
      <c r="Q216" s="551"/>
      <c r="R216" s="551"/>
      <c r="S216" s="595"/>
      <c r="T216" s="551"/>
      <c r="U216" s="551"/>
      <c r="V216" s="551"/>
      <c r="W216" s="551"/>
      <c r="X216" s="551"/>
      <c r="Y216" s="551"/>
      <c r="Z216" s="551"/>
      <c r="AA216" s="551"/>
      <c r="AB216" s="551"/>
      <c r="AC216" s="551"/>
      <c r="AD216" s="551"/>
      <c r="AE216" s="551"/>
      <c r="AF216" s="551"/>
      <c r="AG216" s="551"/>
      <c r="AH216" s="551"/>
      <c r="AI216" s="551"/>
      <c r="AJ216" s="551"/>
      <c r="AK216" s="551"/>
      <c r="AL216" s="595"/>
    </row>
    <row r="217" spans="1:38">
      <c r="A217" s="551"/>
      <c r="B217" s="587"/>
      <c r="C217" s="587"/>
      <c r="D217" s="551"/>
      <c r="E217" s="551"/>
      <c r="F217" s="551"/>
      <c r="G217" s="551"/>
      <c r="H217" s="551"/>
      <c r="I217" s="551"/>
      <c r="J217" s="551"/>
      <c r="K217" s="551"/>
      <c r="L217" s="551"/>
      <c r="M217" s="551"/>
      <c r="N217" s="551"/>
      <c r="O217" s="551"/>
      <c r="P217" s="551"/>
      <c r="Q217" s="551"/>
      <c r="R217" s="551"/>
      <c r="S217" s="595"/>
      <c r="T217" s="551"/>
      <c r="U217" s="551"/>
      <c r="V217" s="551"/>
      <c r="W217" s="551"/>
      <c r="X217" s="551"/>
      <c r="Y217" s="551"/>
      <c r="Z217" s="551"/>
      <c r="AA217" s="551"/>
      <c r="AB217" s="551"/>
      <c r="AC217" s="551"/>
      <c r="AD217" s="551"/>
      <c r="AE217" s="551"/>
      <c r="AF217" s="551"/>
      <c r="AG217" s="551"/>
      <c r="AH217" s="551"/>
      <c r="AI217" s="551"/>
      <c r="AJ217" s="551"/>
      <c r="AK217" s="551"/>
      <c r="AL217" s="595"/>
    </row>
    <row r="218" spans="1:38">
      <c r="A218" s="551"/>
      <c r="B218" s="587"/>
      <c r="C218" s="587"/>
      <c r="D218" s="551"/>
      <c r="E218" s="551"/>
      <c r="F218" s="551"/>
      <c r="G218" s="551"/>
      <c r="H218" s="551"/>
      <c r="I218" s="551"/>
      <c r="J218" s="551"/>
      <c r="K218" s="551"/>
      <c r="L218" s="551"/>
      <c r="M218" s="551"/>
      <c r="N218" s="551"/>
      <c r="O218" s="551"/>
      <c r="P218" s="551"/>
      <c r="Q218" s="551"/>
      <c r="R218" s="551"/>
      <c r="S218" s="595"/>
      <c r="T218" s="551"/>
      <c r="U218" s="551"/>
      <c r="V218" s="551"/>
      <c r="W218" s="551"/>
      <c r="X218" s="551"/>
      <c r="Y218" s="551"/>
      <c r="Z218" s="551"/>
      <c r="AA218" s="551"/>
      <c r="AB218" s="551"/>
      <c r="AC218" s="551"/>
      <c r="AD218" s="551"/>
      <c r="AE218" s="551"/>
      <c r="AF218" s="551"/>
      <c r="AG218" s="551"/>
      <c r="AH218" s="551"/>
      <c r="AI218" s="551"/>
      <c r="AJ218" s="551"/>
      <c r="AK218" s="551"/>
      <c r="AL218" s="595"/>
    </row>
    <row r="219" spans="1:38">
      <c r="A219" s="551"/>
      <c r="B219" s="587"/>
      <c r="C219" s="587"/>
      <c r="D219" s="551"/>
      <c r="E219" s="551"/>
      <c r="F219" s="551"/>
      <c r="G219" s="551"/>
      <c r="H219" s="551"/>
      <c r="I219" s="551"/>
      <c r="J219" s="551"/>
      <c r="K219" s="551"/>
      <c r="L219" s="551"/>
      <c r="M219" s="551"/>
      <c r="N219" s="551"/>
      <c r="O219" s="551"/>
      <c r="P219" s="551"/>
      <c r="Q219" s="551"/>
      <c r="R219" s="551"/>
      <c r="S219" s="595"/>
      <c r="T219" s="551"/>
      <c r="U219" s="551"/>
      <c r="V219" s="551"/>
      <c r="W219" s="551"/>
      <c r="X219" s="551"/>
      <c r="Y219" s="551"/>
      <c r="Z219" s="551"/>
      <c r="AA219" s="551"/>
      <c r="AB219" s="551"/>
      <c r="AC219" s="551"/>
      <c r="AD219" s="551"/>
      <c r="AE219" s="551"/>
      <c r="AF219" s="551"/>
      <c r="AG219" s="551"/>
      <c r="AH219" s="551"/>
      <c r="AI219" s="551"/>
      <c r="AJ219" s="551"/>
      <c r="AK219" s="551"/>
      <c r="AL219" s="595"/>
    </row>
    <row r="220" spans="1:38">
      <c r="A220" s="551"/>
      <c r="B220" s="587"/>
      <c r="C220" s="587"/>
      <c r="D220" s="551"/>
      <c r="E220" s="551"/>
      <c r="F220" s="551"/>
      <c r="G220" s="551"/>
      <c r="H220" s="551"/>
      <c r="I220" s="551"/>
      <c r="J220" s="551"/>
      <c r="K220" s="551"/>
      <c r="L220" s="551"/>
      <c r="M220" s="551"/>
      <c r="N220" s="551"/>
      <c r="O220" s="551"/>
      <c r="P220" s="551"/>
      <c r="Q220" s="551"/>
      <c r="R220" s="551"/>
      <c r="S220" s="595"/>
      <c r="T220" s="551"/>
      <c r="U220" s="551"/>
      <c r="V220" s="551"/>
      <c r="W220" s="551"/>
      <c r="X220" s="551"/>
      <c r="Y220" s="551"/>
      <c r="Z220" s="551"/>
      <c r="AA220" s="551"/>
      <c r="AB220" s="551"/>
      <c r="AC220" s="551"/>
      <c r="AD220" s="551"/>
      <c r="AE220" s="551"/>
      <c r="AF220" s="551"/>
      <c r="AG220" s="551"/>
      <c r="AH220" s="551"/>
      <c r="AI220" s="551"/>
      <c r="AJ220" s="551"/>
      <c r="AK220" s="551"/>
      <c r="AL220" s="595"/>
    </row>
    <row r="221" spans="1:38">
      <c r="A221" s="551"/>
      <c r="B221" s="587"/>
      <c r="C221" s="587"/>
      <c r="D221" s="551"/>
      <c r="E221" s="551"/>
      <c r="F221" s="551"/>
      <c r="G221" s="551"/>
      <c r="H221" s="551"/>
      <c r="I221" s="551"/>
      <c r="J221" s="551"/>
      <c r="K221" s="551"/>
      <c r="L221" s="551"/>
      <c r="M221" s="551"/>
      <c r="N221" s="551"/>
      <c r="O221" s="551"/>
      <c r="P221" s="551"/>
      <c r="Q221" s="551"/>
      <c r="R221" s="551"/>
      <c r="S221" s="595"/>
      <c r="T221" s="551"/>
      <c r="U221" s="551"/>
      <c r="V221" s="551"/>
      <c r="W221" s="551"/>
      <c r="X221" s="551"/>
      <c r="Y221" s="551"/>
      <c r="Z221" s="551"/>
      <c r="AA221" s="551"/>
      <c r="AB221" s="551"/>
      <c r="AC221" s="551"/>
      <c r="AD221" s="551"/>
      <c r="AE221" s="551"/>
      <c r="AF221" s="551"/>
      <c r="AG221" s="551"/>
      <c r="AH221" s="551"/>
      <c r="AI221" s="551"/>
      <c r="AJ221" s="551"/>
      <c r="AK221" s="551"/>
      <c r="AL221" s="595"/>
    </row>
    <row r="222" spans="1:38">
      <c r="A222" s="551"/>
      <c r="B222" s="587"/>
      <c r="C222" s="587"/>
      <c r="D222" s="551"/>
      <c r="E222" s="551"/>
      <c r="F222" s="551"/>
      <c r="G222" s="551"/>
      <c r="H222" s="551"/>
      <c r="I222" s="551"/>
      <c r="J222" s="551"/>
      <c r="K222" s="551"/>
      <c r="L222" s="551"/>
      <c r="M222" s="551"/>
      <c r="N222" s="551"/>
      <c r="O222" s="551"/>
      <c r="P222" s="551"/>
      <c r="Q222" s="551"/>
      <c r="R222" s="551"/>
      <c r="S222" s="595"/>
      <c r="T222" s="551"/>
      <c r="U222" s="551"/>
      <c r="V222" s="551"/>
      <c r="W222" s="551"/>
      <c r="X222" s="551"/>
      <c r="Y222" s="551"/>
      <c r="Z222" s="551"/>
      <c r="AA222" s="551"/>
      <c r="AB222" s="551"/>
      <c r="AC222" s="551"/>
      <c r="AD222" s="551"/>
      <c r="AE222" s="551"/>
      <c r="AF222" s="551"/>
      <c r="AG222" s="551"/>
      <c r="AH222" s="551"/>
      <c r="AI222" s="551"/>
      <c r="AJ222" s="551"/>
      <c r="AK222" s="551"/>
      <c r="AL222" s="595"/>
    </row>
    <row r="223" spans="1:38">
      <c r="A223" s="551"/>
      <c r="B223" s="587"/>
      <c r="C223" s="587"/>
      <c r="D223" s="551"/>
      <c r="E223" s="551"/>
      <c r="F223" s="551"/>
      <c r="G223" s="551"/>
      <c r="H223" s="551"/>
      <c r="I223" s="551"/>
      <c r="J223" s="551"/>
      <c r="K223" s="551"/>
      <c r="L223" s="551"/>
      <c r="M223" s="551"/>
      <c r="N223" s="551"/>
      <c r="O223" s="551"/>
      <c r="P223" s="551"/>
      <c r="Q223" s="551"/>
      <c r="R223" s="551"/>
      <c r="S223" s="595"/>
      <c r="T223" s="551"/>
      <c r="U223" s="551"/>
      <c r="V223" s="551"/>
      <c r="W223" s="551"/>
      <c r="X223" s="551"/>
      <c r="Y223" s="551"/>
      <c r="Z223" s="551"/>
      <c r="AA223" s="551"/>
      <c r="AB223" s="551"/>
      <c r="AC223" s="551"/>
      <c r="AD223" s="551"/>
      <c r="AE223" s="551"/>
      <c r="AF223" s="551"/>
      <c r="AG223" s="551"/>
      <c r="AH223" s="551"/>
      <c r="AI223" s="551"/>
      <c r="AJ223" s="551"/>
      <c r="AK223" s="551"/>
      <c r="AL223" s="595"/>
    </row>
    <row r="224" spans="1:38">
      <c r="A224" s="551"/>
      <c r="B224" s="587"/>
      <c r="C224" s="587"/>
      <c r="D224" s="551"/>
      <c r="E224" s="551"/>
      <c r="F224" s="551"/>
      <c r="G224" s="551"/>
      <c r="H224" s="551"/>
      <c r="I224" s="551"/>
      <c r="J224" s="551"/>
      <c r="K224" s="551"/>
      <c r="L224" s="551"/>
      <c r="M224" s="551"/>
      <c r="N224" s="551"/>
      <c r="O224" s="551"/>
      <c r="P224" s="551"/>
      <c r="Q224" s="551"/>
      <c r="R224" s="551"/>
      <c r="S224" s="595"/>
      <c r="T224" s="551"/>
      <c r="U224" s="551"/>
      <c r="V224" s="551"/>
      <c r="W224" s="551"/>
      <c r="X224" s="551"/>
      <c r="Y224" s="551"/>
      <c r="Z224" s="551"/>
      <c r="AA224" s="551"/>
      <c r="AB224" s="551"/>
      <c r="AC224" s="551"/>
      <c r="AD224" s="551"/>
      <c r="AE224" s="551"/>
      <c r="AF224" s="551"/>
      <c r="AG224" s="551"/>
      <c r="AH224" s="551"/>
      <c r="AI224" s="551"/>
      <c r="AJ224" s="551"/>
      <c r="AK224" s="551"/>
      <c r="AL224" s="595"/>
    </row>
    <row r="225" spans="1:38">
      <c r="A225" s="551"/>
      <c r="B225" s="587"/>
      <c r="C225" s="587"/>
      <c r="D225" s="551"/>
      <c r="E225" s="551"/>
      <c r="F225" s="551"/>
      <c r="G225" s="551"/>
      <c r="H225" s="551"/>
      <c r="I225" s="551"/>
      <c r="J225" s="551"/>
      <c r="K225" s="551"/>
      <c r="L225" s="551"/>
      <c r="M225" s="551"/>
      <c r="N225" s="551"/>
      <c r="O225" s="551"/>
      <c r="P225" s="551"/>
      <c r="Q225" s="551"/>
      <c r="R225" s="551"/>
      <c r="S225" s="595"/>
      <c r="T225" s="551"/>
      <c r="U225" s="551"/>
      <c r="V225" s="551"/>
      <c r="W225" s="551"/>
      <c r="X225" s="551"/>
      <c r="Y225" s="551"/>
      <c r="Z225" s="551"/>
      <c r="AA225" s="551"/>
      <c r="AB225" s="551"/>
      <c r="AC225" s="551"/>
      <c r="AD225" s="551"/>
      <c r="AE225" s="551"/>
      <c r="AF225" s="551"/>
      <c r="AG225" s="551"/>
      <c r="AH225" s="551"/>
      <c r="AI225" s="551"/>
      <c r="AJ225" s="551"/>
      <c r="AK225" s="551"/>
      <c r="AL225" s="595"/>
    </row>
    <row r="226" spans="1:38">
      <c r="A226" s="551"/>
      <c r="B226" s="587"/>
      <c r="C226" s="587"/>
      <c r="D226" s="551"/>
      <c r="E226" s="551"/>
      <c r="F226" s="551"/>
      <c r="G226" s="551"/>
      <c r="H226" s="551"/>
      <c r="I226" s="551"/>
      <c r="J226" s="551"/>
      <c r="K226" s="551"/>
      <c r="L226" s="551"/>
      <c r="M226" s="551"/>
      <c r="N226" s="551"/>
      <c r="O226" s="551"/>
      <c r="P226" s="551"/>
      <c r="Q226" s="551"/>
      <c r="R226" s="551"/>
      <c r="S226" s="595"/>
      <c r="T226" s="551"/>
      <c r="U226" s="551"/>
      <c r="V226" s="551"/>
      <c r="W226" s="551"/>
      <c r="X226" s="551"/>
      <c r="Y226" s="551"/>
      <c r="Z226" s="551"/>
      <c r="AA226" s="551"/>
      <c r="AB226" s="551"/>
      <c r="AC226" s="551"/>
      <c r="AD226" s="551"/>
      <c r="AE226" s="551"/>
      <c r="AF226" s="551"/>
      <c r="AG226" s="551"/>
      <c r="AH226" s="551"/>
      <c r="AI226" s="551"/>
      <c r="AJ226" s="551"/>
      <c r="AK226" s="551"/>
      <c r="AL226" s="595"/>
    </row>
    <row r="227" spans="1:38">
      <c r="A227" s="551"/>
      <c r="B227" s="587"/>
      <c r="C227" s="587"/>
      <c r="D227" s="551"/>
      <c r="E227" s="551"/>
      <c r="F227" s="551"/>
      <c r="G227" s="551"/>
      <c r="H227" s="551"/>
      <c r="I227" s="551"/>
      <c r="J227" s="551"/>
      <c r="K227" s="551"/>
      <c r="L227" s="551"/>
      <c r="M227" s="551"/>
      <c r="N227" s="551"/>
      <c r="O227" s="551"/>
      <c r="P227" s="551"/>
      <c r="Q227" s="551"/>
      <c r="R227" s="551"/>
      <c r="S227" s="595"/>
      <c r="T227" s="551"/>
      <c r="U227" s="551"/>
      <c r="V227" s="551"/>
      <c r="W227" s="551"/>
      <c r="X227" s="551"/>
      <c r="Y227" s="551"/>
      <c r="Z227" s="551"/>
      <c r="AA227" s="551"/>
      <c r="AB227" s="551"/>
      <c r="AC227" s="551"/>
      <c r="AD227" s="551"/>
      <c r="AE227" s="551"/>
      <c r="AF227" s="551"/>
      <c r="AG227" s="551"/>
      <c r="AH227" s="551"/>
      <c r="AI227" s="551"/>
      <c r="AJ227" s="551"/>
      <c r="AK227" s="551"/>
      <c r="AL227" s="595"/>
    </row>
    <row r="228" spans="1:38">
      <c r="A228" s="551"/>
      <c r="B228" s="587"/>
      <c r="C228" s="587"/>
      <c r="D228" s="551"/>
      <c r="E228" s="551"/>
      <c r="F228" s="551"/>
      <c r="G228" s="551"/>
      <c r="H228" s="551"/>
      <c r="I228" s="551"/>
      <c r="J228" s="551"/>
      <c r="K228" s="551"/>
      <c r="L228" s="551"/>
      <c r="M228" s="551"/>
      <c r="N228" s="551"/>
      <c r="O228" s="551"/>
      <c r="P228" s="551"/>
      <c r="Q228" s="551"/>
      <c r="R228" s="551"/>
      <c r="S228" s="595"/>
      <c r="T228" s="551"/>
      <c r="U228" s="551"/>
      <c r="V228" s="551"/>
      <c r="W228" s="551"/>
      <c r="X228" s="551"/>
      <c r="Y228" s="551"/>
      <c r="Z228" s="551"/>
      <c r="AA228" s="551"/>
      <c r="AB228" s="551"/>
      <c r="AC228" s="551"/>
      <c r="AD228" s="551"/>
      <c r="AE228" s="551"/>
      <c r="AF228" s="551"/>
      <c r="AG228" s="551"/>
      <c r="AH228" s="551"/>
      <c r="AI228" s="551"/>
      <c r="AJ228" s="551"/>
      <c r="AK228" s="551"/>
      <c r="AL228" s="595"/>
    </row>
    <row r="229" spans="1:38">
      <c r="A229" s="551"/>
      <c r="B229" s="587"/>
      <c r="C229" s="587"/>
      <c r="D229" s="551"/>
      <c r="E229" s="551"/>
      <c r="F229" s="551"/>
      <c r="G229" s="551"/>
      <c r="H229" s="551"/>
      <c r="I229" s="551"/>
      <c r="J229" s="551"/>
      <c r="K229" s="551"/>
      <c r="L229" s="551"/>
      <c r="M229" s="551"/>
      <c r="N229" s="551"/>
      <c r="O229" s="551"/>
      <c r="P229" s="551"/>
      <c r="Q229" s="551"/>
      <c r="R229" s="551"/>
      <c r="S229" s="595"/>
      <c r="T229" s="551"/>
      <c r="U229" s="551"/>
      <c r="V229" s="551"/>
      <c r="W229" s="551"/>
      <c r="X229" s="551"/>
      <c r="Y229" s="551"/>
      <c r="Z229" s="551"/>
      <c r="AA229" s="551"/>
      <c r="AB229" s="551"/>
      <c r="AC229" s="551"/>
      <c r="AD229" s="551"/>
      <c r="AE229" s="551"/>
      <c r="AF229" s="551"/>
      <c r="AG229" s="551"/>
      <c r="AH229" s="551"/>
      <c r="AI229" s="551"/>
      <c r="AJ229" s="551"/>
      <c r="AK229" s="551"/>
      <c r="AL229" s="595"/>
    </row>
    <row r="230" spans="1:38">
      <c r="A230" s="551"/>
      <c r="B230" s="587"/>
      <c r="C230" s="587"/>
      <c r="D230" s="551"/>
      <c r="E230" s="551"/>
      <c r="F230" s="551"/>
      <c r="G230" s="551"/>
      <c r="H230" s="551"/>
      <c r="I230" s="551"/>
      <c r="J230" s="551"/>
      <c r="K230" s="551"/>
      <c r="L230" s="551"/>
      <c r="M230" s="551"/>
      <c r="N230" s="551"/>
      <c r="O230" s="551"/>
      <c r="P230" s="551"/>
      <c r="Q230" s="551"/>
      <c r="R230" s="551"/>
      <c r="S230" s="595"/>
      <c r="T230" s="551"/>
      <c r="U230" s="551"/>
      <c r="V230" s="551"/>
      <c r="W230" s="551"/>
      <c r="X230" s="551"/>
      <c r="Y230" s="551"/>
      <c r="Z230" s="551"/>
      <c r="AA230" s="551"/>
      <c r="AB230" s="551"/>
      <c r="AC230" s="551"/>
      <c r="AD230" s="551"/>
      <c r="AE230" s="551"/>
      <c r="AF230" s="551"/>
      <c r="AG230" s="551"/>
      <c r="AH230" s="551"/>
      <c r="AI230" s="551"/>
      <c r="AJ230" s="551"/>
      <c r="AK230" s="551"/>
      <c r="AL230" s="595"/>
    </row>
    <row r="231" spans="1:38">
      <c r="A231" s="551"/>
      <c r="B231" s="587"/>
      <c r="C231" s="587"/>
      <c r="D231" s="551"/>
      <c r="E231" s="551"/>
      <c r="F231" s="551"/>
      <c r="G231" s="551"/>
      <c r="H231" s="551"/>
      <c r="I231" s="551"/>
      <c r="J231" s="551"/>
      <c r="K231" s="551"/>
      <c r="L231" s="551"/>
      <c r="M231" s="551"/>
      <c r="N231" s="551"/>
      <c r="O231" s="551"/>
      <c r="P231" s="551"/>
      <c r="Q231" s="551"/>
      <c r="R231" s="551"/>
      <c r="S231" s="595"/>
      <c r="T231" s="551"/>
      <c r="U231" s="551"/>
      <c r="V231" s="551"/>
      <c r="W231" s="551"/>
      <c r="X231" s="551"/>
      <c r="Y231" s="551"/>
      <c r="Z231" s="551"/>
      <c r="AA231" s="551"/>
      <c r="AB231" s="551"/>
      <c r="AC231" s="551"/>
      <c r="AD231" s="551"/>
      <c r="AE231" s="551"/>
      <c r="AF231" s="551"/>
      <c r="AG231" s="551"/>
      <c r="AH231" s="551"/>
      <c r="AI231" s="551"/>
      <c r="AJ231" s="551"/>
      <c r="AK231" s="551"/>
      <c r="AL231" s="595"/>
    </row>
    <row r="232" spans="1:38">
      <c r="A232" s="551"/>
      <c r="B232" s="587"/>
      <c r="C232" s="587"/>
      <c r="D232" s="551"/>
      <c r="E232" s="551"/>
      <c r="F232" s="551"/>
      <c r="G232" s="551"/>
      <c r="H232" s="551"/>
      <c r="I232" s="551"/>
      <c r="J232" s="551"/>
      <c r="K232" s="551"/>
      <c r="L232" s="551"/>
      <c r="M232" s="551"/>
      <c r="N232" s="551"/>
      <c r="O232" s="551"/>
      <c r="P232" s="551"/>
      <c r="Q232" s="551"/>
      <c r="R232" s="551"/>
      <c r="S232" s="595"/>
      <c r="T232" s="551"/>
      <c r="U232" s="551"/>
      <c r="V232" s="551"/>
      <c r="W232" s="551"/>
      <c r="X232" s="551"/>
      <c r="Y232" s="551"/>
      <c r="Z232" s="551"/>
      <c r="AA232" s="551"/>
      <c r="AB232" s="551"/>
      <c r="AC232" s="551"/>
      <c r="AD232" s="551"/>
      <c r="AE232" s="551"/>
      <c r="AF232" s="551"/>
      <c r="AG232" s="551"/>
      <c r="AH232" s="551"/>
      <c r="AI232" s="551"/>
      <c r="AJ232" s="551"/>
      <c r="AK232" s="551"/>
      <c r="AL232" s="595"/>
    </row>
    <row r="233" spans="1:38">
      <c r="A233" s="551"/>
      <c r="B233" s="587"/>
      <c r="C233" s="587"/>
      <c r="D233" s="551"/>
      <c r="E233" s="551"/>
      <c r="F233" s="551"/>
      <c r="G233" s="551"/>
      <c r="H233" s="551"/>
      <c r="I233" s="551"/>
      <c r="J233" s="551"/>
      <c r="K233" s="551"/>
      <c r="L233" s="551"/>
      <c r="M233" s="551"/>
      <c r="N233" s="551"/>
      <c r="O233" s="551"/>
      <c r="P233" s="551"/>
      <c r="Q233" s="551"/>
      <c r="R233" s="551"/>
      <c r="S233" s="595"/>
      <c r="T233" s="551"/>
      <c r="U233" s="551"/>
      <c r="V233" s="551"/>
      <c r="W233" s="551"/>
      <c r="X233" s="551"/>
      <c r="Y233" s="551"/>
      <c r="Z233" s="551"/>
      <c r="AA233" s="551"/>
      <c r="AB233" s="551"/>
      <c r="AC233" s="551"/>
      <c r="AD233" s="551"/>
      <c r="AE233" s="551"/>
      <c r="AF233" s="551"/>
      <c r="AG233" s="551"/>
      <c r="AH233" s="551"/>
      <c r="AI233" s="551"/>
      <c r="AJ233" s="551"/>
      <c r="AK233" s="551"/>
      <c r="AL233" s="595"/>
    </row>
    <row r="234" spans="1:38">
      <c r="A234" s="551"/>
      <c r="B234" s="587"/>
      <c r="C234" s="587"/>
      <c r="D234" s="551"/>
      <c r="E234" s="551"/>
      <c r="F234" s="551"/>
      <c r="G234" s="551"/>
      <c r="H234" s="551"/>
      <c r="I234" s="551"/>
      <c r="J234" s="551"/>
      <c r="K234" s="551"/>
      <c r="L234" s="551"/>
      <c r="M234" s="551"/>
      <c r="N234" s="551"/>
      <c r="O234" s="551"/>
      <c r="P234" s="551"/>
      <c r="Q234" s="551"/>
      <c r="R234" s="551"/>
      <c r="S234" s="595"/>
      <c r="T234" s="551"/>
      <c r="U234" s="551"/>
      <c r="V234" s="551"/>
      <c r="W234" s="551"/>
      <c r="X234" s="551"/>
      <c r="Y234" s="551"/>
      <c r="Z234" s="551"/>
      <c r="AA234" s="551"/>
      <c r="AB234" s="551"/>
      <c r="AC234" s="551"/>
      <c r="AD234" s="551"/>
      <c r="AE234" s="551"/>
      <c r="AF234" s="551"/>
      <c r="AG234" s="551"/>
      <c r="AH234" s="551"/>
      <c r="AI234" s="551"/>
      <c r="AJ234" s="551"/>
      <c r="AK234" s="551"/>
      <c r="AL234" s="595"/>
    </row>
    <row r="235" spans="1:38">
      <c r="A235" s="551"/>
      <c r="B235" s="587"/>
      <c r="C235" s="587"/>
      <c r="D235" s="551"/>
      <c r="E235" s="551"/>
      <c r="F235" s="551"/>
      <c r="G235" s="551"/>
      <c r="H235" s="551"/>
      <c r="I235" s="551"/>
      <c r="J235" s="551"/>
      <c r="K235" s="551"/>
      <c r="L235" s="551"/>
      <c r="M235" s="551"/>
      <c r="N235" s="551"/>
      <c r="O235" s="551"/>
      <c r="P235" s="551"/>
      <c r="Q235" s="551"/>
      <c r="R235" s="551"/>
      <c r="S235" s="595"/>
      <c r="T235" s="551"/>
      <c r="U235" s="551"/>
      <c r="V235" s="551"/>
      <c r="W235" s="551"/>
      <c r="X235" s="551"/>
      <c r="Y235" s="551"/>
      <c r="Z235" s="551"/>
      <c r="AA235" s="551"/>
      <c r="AB235" s="551"/>
      <c r="AC235" s="551"/>
      <c r="AD235" s="551"/>
      <c r="AE235" s="551"/>
      <c r="AF235" s="551"/>
      <c r="AG235" s="551"/>
      <c r="AH235" s="551"/>
      <c r="AI235" s="551"/>
      <c r="AJ235" s="551"/>
      <c r="AK235" s="551"/>
      <c r="AL235" s="595"/>
    </row>
    <row r="236" spans="1:38">
      <c r="A236" s="551"/>
      <c r="B236" s="587"/>
      <c r="C236" s="587"/>
      <c r="D236" s="551"/>
      <c r="E236" s="551"/>
      <c r="F236" s="551"/>
      <c r="G236" s="551"/>
      <c r="H236" s="551"/>
      <c r="I236" s="551"/>
      <c r="J236" s="551"/>
      <c r="K236" s="551"/>
      <c r="L236" s="551"/>
      <c r="M236" s="551"/>
      <c r="N236" s="551"/>
      <c r="O236" s="551"/>
      <c r="P236" s="551"/>
      <c r="Q236" s="551"/>
      <c r="R236" s="551"/>
      <c r="S236" s="595"/>
      <c r="T236" s="551"/>
      <c r="U236" s="551"/>
      <c r="V236" s="551"/>
      <c r="W236" s="551"/>
      <c r="X236" s="551"/>
      <c r="Y236" s="551"/>
      <c r="Z236" s="551"/>
      <c r="AA236" s="551"/>
      <c r="AB236" s="551"/>
      <c r="AC236" s="551"/>
      <c r="AD236" s="551"/>
      <c r="AE236" s="551"/>
      <c r="AF236" s="551"/>
      <c r="AG236" s="551"/>
      <c r="AH236" s="551"/>
      <c r="AI236" s="551"/>
      <c r="AJ236" s="551"/>
      <c r="AK236" s="551"/>
      <c r="AL236" s="595"/>
    </row>
    <row r="237" spans="1:38">
      <c r="A237" s="551"/>
      <c r="B237" s="587"/>
      <c r="C237" s="587"/>
      <c r="D237" s="551"/>
      <c r="E237" s="551"/>
      <c r="F237" s="551"/>
      <c r="G237" s="551"/>
      <c r="H237" s="551"/>
      <c r="I237" s="551"/>
      <c r="J237" s="551"/>
      <c r="K237" s="551"/>
      <c r="L237" s="551"/>
      <c r="M237" s="551"/>
      <c r="N237" s="551"/>
      <c r="O237" s="551"/>
      <c r="P237" s="551"/>
      <c r="Q237" s="551"/>
      <c r="R237" s="551"/>
      <c r="S237" s="595"/>
      <c r="T237" s="551"/>
      <c r="U237" s="551"/>
      <c r="V237" s="551"/>
      <c r="W237" s="551"/>
      <c r="X237" s="551"/>
      <c r="Y237" s="551"/>
      <c r="Z237" s="551"/>
      <c r="AA237" s="551"/>
      <c r="AB237" s="551"/>
      <c r="AC237" s="551"/>
      <c r="AD237" s="551"/>
      <c r="AE237" s="551"/>
      <c r="AF237" s="551"/>
      <c r="AG237" s="551"/>
      <c r="AH237" s="551"/>
      <c r="AI237" s="551"/>
      <c r="AJ237" s="551"/>
      <c r="AK237" s="551"/>
      <c r="AL237" s="595"/>
    </row>
    <row r="238" spans="1:38">
      <c r="A238" s="551"/>
      <c r="B238" s="587"/>
      <c r="C238" s="587"/>
      <c r="D238" s="551"/>
      <c r="E238" s="551"/>
      <c r="F238" s="551"/>
      <c r="G238" s="551"/>
      <c r="H238" s="551"/>
      <c r="I238" s="551"/>
      <c r="J238" s="551"/>
      <c r="K238" s="551"/>
      <c r="L238" s="551"/>
      <c r="M238" s="551"/>
      <c r="N238" s="551"/>
      <c r="O238" s="551"/>
      <c r="P238" s="551"/>
      <c r="Q238" s="551"/>
      <c r="R238" s="551"/>
      <c r="S238" s="595"/>
      <c r="T238" s="551"/>
      <c r="U238" s="551"/>
      <c r="V238" s="551"/>
      <c r="W238" s="551"/>
      <c r="X238" s="551"/>
      <c r="Y238" s="551"/>
      <c r="Z238" s="551"/>
      <c r="AA238" s="551"/>
      <c r="AB238" s="551"/>
      <c r="AC238" s="551"/>
      <c r="AD238" s="551"/>
      <c r="AE238" s="551"/>
      <c r="AF238" s="551"/>
      <c r="AG238" s="551"/>
      <c r="AH238" s="551"/>
      <c r="AI238" s="551"/>
      <c r="AJ238" s="551"/>
      <c r="AK238" s="551"/>
      <c r="AL238" s="595"/>
    </row>
    <row r="239" spans="1:38">
      <c r="A239" s="551"/>
      <c r="B239" s="587"/>
      <c r="C239" s="587"/>
      <c r="D239" s="551"/>
      <c r="E239" s="551"/>
      <c r="F239" s="551"/>
      <c r="G239" s="551"/>
      <c r="H239" s="551"/>
      <c r="I239" s="551"/>
      <c r="J239" s="551"/>
      <c r="K239" s="551"/>
      <c r="L239" s="551"/>
      <c r="M239" s="551"/>
      <c r="N239" s="551"/>
      <c r="O239" s="551"/>
      <c r="P239" s="551"/>
      <c r="Q239" s="551"/>
      <c r="R239" s="551"/>
      <c r="S239" s="595"/>
      <c r="T239" s="551"/>
      <c r="U239" s="551"/>
      <c r="V239" s="551"/>
      <c r="W239" s="551"/>
      <c r="X239" s="551"/>
      <c r="Y239" s="551"/>
      <c r="Z239" s="551"/>
      <c r="AA239" s="551"/>
      <c r="AB239" s="551"/>
      <c r="AC239" s="551"/>
      <c r="AD239" s="551"/>
      <c r="AE239" s="551"/>
      <c r="AF239" s="551"/>
      <c r="AG239" s="551"/>
      <c r="AH239" s="551"/>
      <c r="AI239" s="551"/>
      <c r="AJ239" s="551"/>
      <c r="AK239" s="551"/>
      <c r="AL239" s="595"/>
    </row>
    <row r="240" spans="1:38">
      <c r="A240" s="551"/>
      <c r="B240" s="587"/>
      <c r="C240" s="587"/>
      <c r="D240" s="551"/>
      <c r="E240" s="551"/>
      <c r="F240" s="551"/>
      <c r="G240" s="551"/>
      <c r="H240" s="551"/>
      <c r="I240" s="551"/>
      <c r="J240" s="551"/>
      <c r="K240" s="551"/>
      <c r="L240" s="551"/>
      <c r="M240" s="551"/>
      <c r="N240" s="551"/>
      <c r="O240" s="551"/>
      <c r="P240" s="551"/>
      <c r="Q240" s="551"/>
      <c r="R240" s="551"/>
      <c r="S240" s="595"/>
      <c r="T240" s="551"/>
      <c r="U240" s="551"/>
      <c r="V240" s="551"/>
      <c r="W240" s="551"/>
      <c r="X240" s="551"/>
      <c r="Y240" s="551"/>
      <c r="Z240" s="551"/>
      <c r="AA240" s="551"/>
      <c r="AB240" s="551"/>
      <c r="AC240" s="551"/>
      <c r="AD240" s="551"/>
      <c r="AE240" s="551"/>
      <c r="AF240" s="551"/>
      <c r="AG240" s="551"/>
      <c r="AH240" s="551"/>
      <c r="AI240" s="551"/>
      <c r="AJ240" s="551"/>
      <c r="AK240" s="551"/>
      <c r="AL240" s="595"/>
    </row>
    <row r="241" spans="1:38">
      <c r="A241" s="551"/>
      <c r="B241" s="551"/>
      <c r="C241" s="551"/>
      <c r="D241" s="551"/>
      <c r="E241" s="551"/>
      <c r="F241" s="551"/>
      <c r="G241" s="551"/>
      <c r="H241" s="551"/>
      <c r="I241" s="551"/>
      <c r="J241" s="551"/>
      <c r="K241" s="551"/>
      <c r="L241" s="551"/>
      <c r="M241" s="551"/>
      <c r="N241" s="551"/>
      <c r="O241" s="551"/>
      <c r="P241" s="551"/>
      <c r="Q241" s="551"/>
      <c r="R241" s="551"/>
      <c r="S241" s="595"/>
      <c r="T241" s="551"/>
      <c r="U241" s="551"/>
      <c r="V241" s="551"/>
      <c r="W241" s="551"/>
      <c r="X241" s="551"/>
      <c r="Y241" s="551"/>
      <c r="Z241" s="551"/>
      <c r="AA241" s="551"/>
      <c r="AB241" s="551"/>
      <c r="AC241" s="551"/>
      <c r="AD241" s="551"/>
      <c r="AE241" s="551"/>
      <c r="AF241" s="551"/>
      <c r="AG241" s="551"/>
      <c r="AH241" s="551"/>
      <c r="AI241" s="551"/>
      <c r="AJ241" s="551"/>
      <c r="AK241" s="551"/>
      <c r="AL241" s="595"/>
    </row>
    <row r="242" spans="1:38">
      <c r="A242" s="551"/>
      <c r="B242" s="551"/>
      <c r="C242" s="551"/>
      <c r="D242" s="551"/>
      <c r="E242" s="551"/>
      <c r="F242" s="551"/>
      <c r="G242" s="551"/>
      <c r="H242" s="551"/>
      <c r="I242" s="551"/>
      <c r="J242" s="551"/>
      <c r="K242" s="551"/>
      <c r="L242" s="551"/>
      <c r="M242" s="551"/>
      <c r="N242" s="551"/>
      <c r="O242" s="551"/>
      <c r="P242" s="551"/>
      <c r="Q242" s="551"/>
      <c r="R242" s="551"/>
      <c r="S242" s="595"/>
      <c r="T242" s="551"/>
      <c r="U242" s="551"/>
      <c r="V242" s="551"/>
      <c r="W242" s="551"/>
      <c r="X242" s="551"/>
      <c r="Y242" s="551"/>
      <c r="Z242" s="551"/>
      <c r="AA242" s="551"/>
      <c r="AB242" s="551"/>
      <c r="AC242" s="551"/>
      <c r="AD242" s="551"/>
      <c r="AE242" s="551"/>
      <c r="AF242" s="551"/>
      <c r="AG242" s="551"/>
      <c r="AH242" s="551"/>
      <c r="AI242" s="551"/>
      <c r="AJ242" s="551"/>
      <c r="AK242" s="551"/>
      <c r="AL242" s="595"/>
    </row>
    <row r="243" spans="1:38">
      <c r="A243" s="551"/>
      <c r="B243" s="551"/>
      <c r="C243" s="551"/>
      <c r="D243" s="551"/>
      <c r="E243" s="551"/>
      <c r="F243" s="551"/>
      <c r="G243" s="551"/>
      <c r="H243" s="551"/>
      <c r="I243" s="551"/>
      <c r="J243" s="551"/>
      <c r="K243" s="551"/>
      <c r="L243" s="551"/>
      <c r="M243" s="551"/>
      <c r="N243" s="551"/>
      <c r="O243" s="551"/>
      <c r="P243" s="551"/>
      <c r="Q243" s="551"/>
      <c r="R243" s="551"/>
      <c r="S243" s="595"/>
      <c r="T243" s="551"/>
      <c r="U243" s="551"/>
      <c r="V243" s="551"/>
      <c r="W243" s="551"/>
      <c r="X243" s="551"/>
      <c r="Y243" s="551"/>
      <c r="Z243" s="551"/>
      <c r="AA243" s="551"/>
      <c r="AB243" s="551"/>
      <c r="AC243" s="551"/>
      <c r="AD243" s="551"/>
      <c r="AE243" s="551"/>
      <c r="AF243" s="551"/>
      <c r="AG243" s="551"/>
      <c r="AH243" s="551"/>
      <c r="AI243" s="551"/>
      <c r="AJ243" s="551"/>
      <c r="AK243" s="551"/>
      <c r="AL243" s="595"/>
    </row>
    <row r="244" spans="1:38">
      <c r="A244" s="551"/>
      <c r="B244" s="551"/>
      <c r="C244" s="551"/>
      <c r="D244" s="551"/>
      <c r="E244" s="551"/>
      <c r="F244" s="551"/>
      <c r="G244" s="551"/>
      <c r="H244" s="551"/>
      <c r="I244" s="551"/>
      <c r="J244" s="551"/>
      <c r="K244" s="551"/>
      <c r="L244" s="551"/>
      <c r="M244" s="551"/>
      <c r="N244" s="551"/>
      <c r="O244" s="551"/>
      <c r="P244" s="551"/>
      <c r="Q244" s="551"/>
      <c r="R244" s="551"/>
      <c r="S244" s="595"/>
      <c r="T244" s="551"/>
      <c r="U244" s="551"/>
      <c r="V244" s="551"/>
      <c r="W244" s="551"/>
      <c r="X244" s="551"/>
      <c r="Y244" s="551"/>
      <c r="Z244" s="551"/>
      <c r="AA244" s="551"/>
      <c r="AB244" s="551"/>
      <c r="AC244" s="551"/>
      <c r="AD244" s="551"/>
      <c r="AE244" s="551"/>
      <c r="AF244" s="551"/>
      <c r="AG244" s="551"/>
      <c r="AH244" s="551"/>
      <c r="AI244" s="551"/>
      <c r="AJ244" s="551"/>
      <c r="AK244" s="551"/>
      <c r="AL244" s="595"/>
    </row>
    <row r="245" spans="1:38">
      <c r="A245" s="551"/>
      <c r="B245" s="551"/>
      <c r="C245" s="551"/>
      <c r="D245" s="551"/>
      <c r="E245" s="551"/>
      <c r="F245" s="551"/>
      <c r="G245" s="551"/>
      <c r="H245" s="551"/>
      <c r="I245" s="551"/>
      <c r="J245" s="551"/>
      <c r="K245" s="551"/>
      <c r="L245" s="551"/>
      <c r="M245" s="551"/>
      <c r="N245" s="551"/>
      <c r="O245" s="551"/>
      <c r="P245" s="551"/>
      <c r="Q245" s="551"/>
      <c r="R245" s="551"/>
      <c r="S245" s="595"/>
      <c r="T245" s="551"/>
      <c r="U245" s="551"/>
      <c r="V245" s="551"/>
      <c r="W245" s="551"/>
      <c r="X245" s="551"/>
      <c r="Y245" s="551"/>
      <c r="Z245" s="551"/>
      <c r="AA245" s="551"/>
      <c r="AB245" s="551"/>
      <c r="AC245" s="551"/>
      <c r="AD245" s="551"/>
      <c r="AE245" s="551"/>
      <c r="AF245" s="551"/>
      <c r="AG245" s="551"/>
      <c r="AH245" s="551"/>
      <c r="AI245" s="551"/>
      <c r="AJ245" s="551"/>
      <c r="AK245" s="551"/>
      <c r="AL245" s="595"/>
    </row>
    <row r="246" spans="1:38">
      <c r="A246" s="551"/>
      <c r="B246" s="551"/>
      <c r="C246" s="551"/>
      <c r="D246" s="551"/>
      <c r="E246" s="551"/>
      <c r="F246" s="551"/>
      <c r="G246" s="551"/>
      <c r="H246" s="551"/>
      <c r="I246" s="551"/>
      <c r="J246" s="551"/>
      <c r="K246" s="551"/>
      <c r="L246" s="551"/>
      <c r="M246" s="551"/>
      <c r="N246" s="551"/>
      <c r="O246" s="551"/>
      <c r="P246" s="551"/>
      <c r="Q246" s="551"/>
      <c r="R246" s="551"/>
      <c r="S246" s="595"/>
      <c r="T246" s="551"/>
      <c r="U246" s="551"/>
      <c r="V246" s="551"/>
      <c r="W246" s="551"/>
      <c r="X246" s="551"/>
      <c r="Y246" s="551"/>
      <c r="Z246" s="551"/>
      <c r="AA246" s="551"/>
      <c r="AB246" s="551"/>
      <c r="AC246" s="551"/>
      <c r="AD246" s="551"/>
      <c r="AE246" s="551"/>
      <c r="AF246" s="551"/>
      <c r="AG246" s="551"/>
      <c r="AH246" s="551"/>
      <c r="AI246" s="551"/>
      <c r="AJ246" s="551"/>
      <c r="AK246" s="551"/>
      <c r="AL246" s="595"/>
    </row>
    <row r="247" spans="1:38">
      <c r="A247" s="551"/>
      <c r="B247" s="551"/>
      <c r="C247" s="551"/>
      <c r="D247" s="551"/>
      <c r="E247" s="551"/>
      <c r="F247" s="551"/>
      <c r="G247" s="551"/>
      <c r="H247" s="551"/>
      <c r="I247" s="551"/>
      <c r="J247" s="551"/>
      <c r="K247" s="551"/>
      <c r="L247" s="551"/>
      <c r="M247" s="551"/>
      <c r="N247" s="551"/>
      <c r="O247" s="551"/>
      <c r="P247" s="551"/>
      <c r="Q247" s="551"/>
      <c r="R247" s="551"/>
      <c r="S247" s="595"/>
      <c r="T247" s="551"/>
      <c r="U247" s="551"/>
      <c r="V247" s="551"/>
      <c r="W247" s="551"/>
      <c r="X247" s="551"/>
      <c r="Y247" s="551"/>
      <c r="Z247" s="551"/>
      <c r="AA247" s="551"/>
      <c r="AB247" s="551"/>
      <c r="AC247" s="551"/>
      <c r="AD247" s="551"/>
      <c r="AE247" s="551"/>
      <c r="AF247" s="551"/>
      <c r="AG247" s="551"/>
      <c r="AH247" s="551"/>
      <c r="AI247" s="551"/>
      <c r="AJ247" s="551"/>
      <c r="AK247" s="551"/>
      <c r="AL247" s="595"/>
    </row>
    <row r="248" spans="1:38">
      <c r="A248" s="551"/>
      <c r="B248" s="551"/>
      <c r="C248" s="551"/>
      <c r="D248" s="551"/>
      <c r="E248" s="551"/>
      <c r="F248" s="551"/>
      <c r="G248" s="551"/>
      <c r="H248" s="551"/>
      <c r="I248" s="551"/>
      <c r="J248" s="551"/>
      <c r="K248" s="551"/>
      <c r="L248" s="551"/>
      <c r="M248" s="551"/>
      <c r="N248" s="551"/>
      <c r="O248" s="551"/>
      <c r="P248" s="551"/>
      <c r="Q248" s="551"/>
      <c r="R248" s="551"/>
      <c r="S248" s="595"/>
      <c r="T248" s="551"/>
      <c r="U248" s="551"/>
      <c r="V248" s="551"/>
      <c r="W248" s="551"/>
      <c r="X248" s="551"/>
      <c r="Y248" s="551"/>
      <c r="Z248" s="551"/>
      <c r="AA248" s="551"/>
      <c r="AB248" s="551"/>
      <c r="AC248" s="551"/>
      <c r="AD248" s="551"/>
      <c r="AE248" s="551"/>
      <c r="AF248" s="551"/>
      <c r="AG248" s="551"/>
      <c r="AH248" s="551"/>
      <c r="AI248" s="551"/>
      <c r="AJ248" s="551"/>
      <c r="AK248" s="551"/>
      <c r="AL248" s="595"/>
    </row>
    <row r="249" spans="1:38">
      <c r="A249" s="551"/>
      <c r="B249" s="551"/>
      <c r="C249" s="551"/>
      <c r="D249" s="551"/>
      <c r="E249" s="551"/>
      <c r="F249" s="551"/>
      <c r="G249" s="551"/>
      <c r="H249" s="551"/>
      <c r="I249" s="551"/>
      <c r="J249" s="551"/>
      <c r="K249" s="551"/>
      <c r="L249" s="551"/>
      <c r="M249" s="551"/>
      <c r="N249" s="551"/>
      <c r="O249" s="551"/>
      <c r="P249" s="551"/>
      <c r="Q249" s="551"/>
      <c r="R249" s="551"/>
      <c r="S249" s="595"/>
      <c r="T249" s="551"/>
      <c r="U249" s="551"/>
      <c r="V249" s="551"/>
      <c r="W249" s="551"/>
      <c r="X249" s="551"/>
      <c r="Y249" s="551"/>
      <c r="Z249" s="551"/>
      <c r="AA249" s="551"/>
      <c r="AB249" s="551"/>
      <c r="AC249" s="551"/>
      <c r="AD249" s="551"/>
      <c r="AE249" s="551"/>
      <c r="AF249" s="551"/>
      <c r="AG249" s="551"/>
      <c r="AH249" s="551"/>
      <c r="AI249" s="551"/>
      <c r="AJ249" s="551"/>
      <c r="AK249" s="551"/>
      <c r="AL249" s="595"/>
    </row>
    <row r="250" spans="1:38">
      <c r="A250" s="551"/>
      <c r="B250" s="551"/>
      <c r="C250" s="551"/>
      <c r="D250" s="551"/>
      <c r="E250" s="551"/>
      <c r="F250" s="551"/>
      <c r="G250" s="551"/>
      <c r="H250" s="551"/>
      <c r="I250" s="551"/>
      <c r="J250" s="551"/>
      <c r="K250" s="551"/>
      <c r="L250" s="551"/>
      <c r="M250" s="551"/>
      <c r="N250" s="551"/>
      <c r="O250" s="551"/>
      <c r="P250" s="551"/>
      <c r="Q250" s="551"/>
      <c r="R250" s="551"/>
      <c r="S250" s="595"/>
      <c r="T250" s="551"/>
      <c r="U250" s="551"/>
      <c r="V250" s="551"/>
      <c r="W250" s="551"/>
      <c r="X250" s="551"/>
      <c r="Y250" s="551"/>
      <c r="Z250" s="551"/>
      <c r="AA250" s="551"/>
      <c r="AB250" s="551"/>
      <c r="AC250" s="551"/>
      <c r="AD250" s="551"/>
      <c r="AE250" s="551"/>
      <c r="AF250" s="551"/>
      <c r="AG250" s="551"/>
      <c r="AH250" s="551"/>
      <c r="AI250" s="551"/>
      <c r="AJ250" s="551"/>
      <c r="AK250" s="551"/>
      <c r="AL250" s="595"/>
    </row>
    <row r="251" spans="1:38">
      <c r="A251" s="551"/>
      <c r="B251" s="551"/>
      <c r="C251" s="551"/>
      <c r="D251" s="551"/>
      <c r="E251" s="551"/>
      <c r="F251" s="551"/>
      <c r="G251" s="551"/>
      <c r="H251" s="551"/>
      <c r="I251" s="551"/>
      <c r="J251" s="551"/>
      <c r="K251" s="551"/>
      <c r="L251" s="551"/>
      <c r="M251" s="551"/>
      <c r="N251" s="551"/>
      <c r="O251" s="551"/>
      <c r="P251" s="551"/>
      <c r="Q251" s="551"/>
      <c r="R251" s="551"/>
      <c r="S251" s="595"/>
      <c r="T251" s="551"/>
      <c r="U251" s="551"/>
      <c r="V251" s="551"/>
      <c r="W251" s="551"/>
      <c r="X251" s="551"/>
      <c r="Y251" s="551"/>
      <c r="Z251" s="551"/>
      <c r="AA251" s="551"/>
      <c r="AB251" s="551"/>
      <c r="AC251" s="551"/>
      <c r="AD251" s="551"/>
      <c r="AE251" s="551"/>
      <c r="AF251" s="551"/>
      <c r="AG251" s="551"/>
      <c r="AH251" s="551"/>
      <c r="AI251" s="551"/>
      <c r="AJ251" s="551"/>
      <c r="AK251" s="551"/>
      <c r="AL251" s="595"/>
    </row>
    <row r="252" spans="1:38">
      <c r="A252" s="551"/>
      <c r="B252" s="551"/>
      <c r="C252" s="551"/>
      <c r="D252" s="551"/>
      <c r="E252" s="551"/>
      <c r="F252" s="551"/>
      <c r="G252" s="551"/>
      <c r="H252" s="551"/>
      <c r="I252" s="551"/>
      <c r="J252" s="551"/>
      <c r="K252" s="551"/>
      <c r="L252" s="551"/>
      <c r="M252" s="551"/>
      <c r="N252" s="551"/>
      <c r="O252" s="551"/>
      <c r="P252" s="551"/>
      <c r="Q252" s="551"/>
      <c r="R252" s="551"/>
      <c r="S252" s="595"/>
      <c r="T252" s="551"/>
      <c r="U252" s="551"/>
      <c r="V252" s="551"/>
      <c r="W252" s="551"/>
      <c r="X252" s="551"/>
      <c r="Y252" s="551"/>
      <c r="Z252" s="551"/>
      <c r="AA252" s="551"/>
      <c r="AB252" s="551"/>
      <c r="AC252" s="551"/>
      <c r="AD252" s="551"/>
      <c r="AE252" s="551"/>
      <c r="AF252" s="551"/>
      <c r="AG252" s="551"/>
      <c r="AH252" s="551"/>
      <c r="AI252" s="551"/>
      <c r="AJ252" s="551"/>
      <c r="AK252" s="551"/>
      <c r="AL252" s="595"/>
    </row>
    <row r="253" spans="1:38">
      <c r="A253" s="551"/>
      <c r="B253" s="551"/>
      <c r="C253" s="551"/>
      <c r="D253" s="551"/>
      <c r="E253" s="551"/>
      <c r="F253" s="551"/>
      <c r="G253" s="551"/>
      <c r="H253" s="551"/>
      <c r="I253" s="551"/>
      <c r="J253" s="551"/>
      <c r="K253" s="551"/>
      <c r="L253" s="551"/>
      <c r="M253" s="551"/>
      <c r="N253" s="551"/>
      <c r="O253" s="551"/>
      <c r="P253" s="551"/>
      <c r="Q253" s="551"/>
      <c r="R253" s="551"/>
      <c r="S253" s="595"/>
      <c r="T253" s="551"/>
      <c r="U253" s="551"/>
      <c r="V253" s="551"/>
      <c r="W253" s="551"/>
      <c r="X253" s="551"/>
      <c r="Y253" s="551"/>
      <c r="Z253" s="551"/>
      <c r="AA253" s="551"/>
      <c r="AB253" s="551"/>
      <c r="AC253" s="551"/>
      <c r="AD253" s="551"/>
      <c r="AE253" s="551"/>
      <c r="AF253" s="551"/>
      <c r="AG253" s="551"/>
      <c r="AH253" s="551"/>
      <c r="AI253" s="551"/>
      <c r="AJ253" s="551"/>
      <c r="AK253" s="551"/>
      <c r="AL253" s="595"/>
    </row>
    <row r="254" spans="1:38">
      <c r="A254" s="551"/>
      <c r="B254" s="551"/>
      <c r="C254" s="551"/>
      <c r="D254" s="551"/>
      <c r="E254" s="551"/>
      <c r="F254" s="551"/>
      <c r="G254" s="551"/>
      <c r="H254" s="551"/>
      <c r="I254" s="551"/>
      <c r="J254" s="551"/>
      <c r="K254" s="551"/>
      <c r="L254" s="551"/>
      <c r="M254" s="551"/>
      <c r="N254" s="551"/>
      <c r="O254" s="551"/>
      <c r="P254" s="551"/>
      <c r="Q254" s="551"/>
      <c r="R254" s="551"/>
      <c r="S254" s="595"/>
      <c r="T254" s="551"/>
      <c r="U254" s="551"/>
      <c r="V254" s="551"/>
      <c r="W254" s="551"/>
      <c r="X254" s="551"/>
      <c r="Y254" s="551"/>
      <c r="Z254" s="551"/>
      <c r="AA254" s="551"/>
      <c r="AB254" s="551"/>
      <c r="AC254" s="551"/>
      <c r="AD254" s="551"/>
      <c r="AE254" s="551"/>
      <c r="AF254" s="551"/>
      <c r="AG254" s="551"/>
      <c r="AH254" s="551"/>
      <c r="AI254" s="551"/>
      <c r="AJ254" s="551"/>
      <c r="AK254" s="551"/>
      <c r="AL254" s="595"/>
    </row>
    <row r="255" spans="1:38">
      <c r="A255" s="551"/>
      <c r="B255" s="551"/>
      <c r="C255" s="551"/>
      <c r="D255" s="551"/>
      <c r="E255" s="551"/>
      <c r="F255" s="551"/>
      <c r="G255" s="551"/>
      <c r="H255" s="551"/>
      <c r="I255" s="551"/>
      <c r="J255" s="551"/>
      <c r="K255" s="551"/>
      <c r="L255" s="551"/>
      <c r="M255" s="551"/>
      <c r="N255" s="551"/>
      <c r="O255" s="551"/>
      <c r="P255" s="551"/>
      <c r="Q255" s="551"/>
      <c r="R255" s="551"/>
      <c r="S255" s="595"/>
      <c r="T255" s="551"/>
      <c r="U255" s="551"/>
      <c r="V255" s="551"/>
      <c r="W255" s="551"/>
      <c r="X255" s="551"/>
      <c r="Y255" s="551"/>
      <c r="Z255" s="551"/>
      <c r="AA255" s="551"/>
      <c r="AB255" s="551"/>
      <c r="AC255" s="551"/>
      <c r="AD255" s="551"/>
      <c r="AE255" s="551"/>
      <c r="AF255" s="551"/>
      <c r="AG255" s="551"/>
      <c r="AH255" s="551"/>
      <c r="AI255" s="551"/>
      <c r="AJ255" s="551"/>
      <c r="AK255" s="551"/>
      <c r="AL255" s="595"/>
    </row>
    <row r="256" spans="1:38">
      <c r="A256" s="551"/>
      <c r="B256" s="551"/>
      <c r="C256" s="551"/>
      <c r="D256" s="551"/>
      <c r="E256" s="551"/>
      <c r="F256" s="551"/>
      <c r="G256" s="551"/>
      <c r="H256" s="551"/>
      <c r="I256" s="551"/>
      <c r="J256" s="551"/>
      <c r="K256" s="551"/>
      <c r="L256" s="551"/>
      <c r="M256" s="551"/>
      <c r="N256" s="551"/>
      <c r="O256" s="551"/>
      <c r="P256" s="551"/>
      <c r="Q256" s="551"/>
      <c r="R256" s="551"/>
      <c r="S256" s="595"/>
      <c r="T256" s="551"/>
      <c r="U256" s="551"/>
      <c r="V256" s="551"/>
      <c r="W256" s="551"/>
      <c r="X256" s="551"/>
      <c r="Y256" s="551"/>
      <c r="Z256" s="551"/>
      <c r="AA256" s="551"/>
      <c r="AB256" s="551"/>
      <c r="AC256" s="551"/>
      <c r="AD256" s="551"/>
      <c r="AE256" s="551"/>
      <c r="AF256" s="551"/>
      <c r="AG256" s="551"/>
      <c r="AH256" s="551"/>
      <c r="AI256" s="551"/>
      <c r="AJ256" s="551"/>
      <c r="AK256" s="551"/>
      <c r="AL256" s="595"/>
    </row>
    <row r="257" spans="1:38">
      <c r="A257" s="551"/>
      <c r="B257" s="551"/>
      <c r="C257" s="551"/>
      <c r="D257" s="551"/>
      <c r="E257" s="551"/>
      <c r="F257" s="551"/>
      <c r="G257" s="551"/>
      <c r="H257" s="551"/>
      <c r="I257" s="551"/>
      <c r="J257" s="551"/>
      <c r="K257" s="551"/>
      <c r="L257" s="551"/>
      <c r="M257" s="551"/>
      <c r="N257" s="551"/>
      <c r="O257" s="551"/>
      <c r="P257" s="551"/>
      <c r="Q257" s="551"/>
      <c r="R257" s="551"/>
      <c r="S257" s="595"/>
      <c r="T257" s="551"/>
      <c r="U257" s="551"/>
      <c r="V257" s="551"/>
      <c r="W257" s="551"/>
      <c r="X257" s="551"/>
      <c r="Y257" s="551"/>
      <c r="Z257" s="551"/>
      <c r="AA257" s="551"/>
      <c r="AB257" s="551"/>
      <c r="AC257" s="551"/>
      <c r="AD257" s="551"/>
      <c r="AE257" s="551"/>
      <c r="AF257" s="551"/>
      <c r="AG257" s="551"/>
      <c r="AH257" s="551"/>
      <c r="AI257" s="551"/>
      <c r="AJ257" s="551"/>
      <c r="AK257" s="551"/>
      <c r="AL257" s="595"/>
    </row>
    <row r="258" spans="1:38">
      <c r="A258" s="551"/>
      <c r="B258" s="551"/>
      <c r="C258" s="551"/>
      <c r="D258" s="551"/>
      <c r="E258" s="551"/>
      <c r="F258" s="551"/>
      <c r="G258" s="551"/>
      <c r="H258" s="551"/>
      <c r="I258" s="551"/>
      <c r="J258" s="551"/>
      <c r="K258" s="551"/>
      <c r="L258" s="551"/>
      <c r="M258" s="551"/>
      <c r="N258" s="551"/>
      <c r="O258" s="551"/>
      <c r="P258" s="551"/>
      <c r="Q258" s="551"/>
      <c r="R258" s="551"/>
      <c r="S258" s="595"/>
      <c r="T258" s="551"/>
      <c r="U258" s="551"/>
      <c r="V258" s="551"/>
      <c r="W258" s="551"/>
      <c r="X258" s="551"/>
      <c r="Y258" s="551"/>
      <c r="Z258" s="551"/>
      <c r="AA258" s="551"/>
      <c r="AB258" s="551"/>
      <c r="AC258" s="551"/>
      <c r="AD258" s="551"/>
      <c r="AE258" s="551"/>
      <c r="AF258" s="551"/>
      <c r="AG258" s="551"/>
      <c r="AH258" s="551"/>
      <c r="AI258" s="551"/>
      <c r="AJ258" s="551"/>
      <c r="AK258" s="551"/>
      <c r="AL258" s="595"/>
    </row>
    <row r="259" spans="1:38">
      <c r="A259" s="551"/>
      <c r="B259" s="551"/>
      <c r="C259" s="551"/>
      <c r="D259" s="551"/>
      <c r="E259" s="551"/>
      <c r="F259" s="551"/>
      <c r="G259" s="551"/>
      <c r="H259" s="551"/>
      <c r="I259" s="551"/>
      <c r="J259" s="551"/>
      <c r="K259" s="551"/>
      <c r="L259" s="551"/>
      <c r="M259" s="551"/>
      <c r="N259" s="551"/>
      <c r="O259" s="551"/>
      <c r="P259" s="551"/>
      <c r="Q259" s="551"/>
      <c r="R259" s="551"/>
      <c r="S259" s="595"/>
      <c r="T259" s="551"/>
      <c r="U259" s="551"/>
      <c r="V259" s="551"/>
      <c r="W259" s="551"/>
      <c r="X259" s="551"/>
      <c r="Y259" s="551"/>
      <c r="Z259" s="551"/>
      <c r="AA259" s="551"/>
      <c r="AB259" s="551"/>
      <c r="AC259" s="551"/>
      <c r="AD259" s="551"/>
      <c r="AE259" s="551"/>
      <c r="AF259" s="551"/>
      <c r="AG259" s="551"/>
      <c r="AH259" s="551"/>
      <c r="AI259" s="551"/>
      <c r="AJ259" s="551"/>
      <c r="AK259" s="551"/>
      <c r="AL259" s="595"/>
    </row>
    <row r="260" spans="1:38">
      <c r="A260" s="551"/>
      <c r="B260" s="551"/>
      <c r="C260" s="551"/>
      <c r="D260" s="551"/>
      <c r="E260" s="551"/>
      <c r="F260" s="551"/>
      <c r="G260" s="551"/>
      <c r="H260" s="551"/>
      <c r="I260" s="551"/>
      <c r="J260" s="551"/>
      <c r="K260" s="551"/>
      <c r="L260" s="551"/>
      <c r="M260" s="551"/>
      <c r="N260" s="551"/>
      <c r="O260" s="551"/>
      <c r="P260" s="551"/>
      <c r="Q260" s="551"/>
      <c r="R260" s="551"/>
      <c r="S260" s="595"/>
      <c r="T260" s="551"/>
      <c r="U260" s="551"/>
      <c r="V260" s="551"/>
      <c r="W260" s="551"/>
      <c r="X260" s="551"/>
      <c r="Y260" s="551"/>
      <c r="Z260" s="551"/>
      <c r="AA260" s="551"/>
      <c r="AB260" s="551"/>
      <c r="AC260" s="551"/>
      <c r="AD260" s="551"/>
      <c r="AE260" s="551"/>
      <c r="AF260" s="551"/>
      <c r="AG260" s="551"/>
      <c r="AH260" s="551"/>
      <c r="AI260" s="551"/>
      <c r="AJ260" s="551"/>
      <c r="AK260" s="551"/>
      <c r="AL260" s="595"/>
    </row>
    <row r="261" spans="1:38">
      <c r="A261" s="551"/>
      <c r="B261" s="551"/>
      <c r="C261" s="551"/>
      <c r="D261" s="551"/>
      <c r="E261" s="551"/>
      <c r="F261" s="551"/>
      <c r="G261" s="551"/>
      <c r="H261" s="551"/>
      <c r="I261" s="551"/>
      <c r="J261" s="551"/>
      <c r="K261" s="551"/>
      <c r="L261" s="551"/>
      <c r="M261" s="551"/>
      <c r="N261" s="551"/>
      <c r="O261" s="551"/>
      <c r="P261" s="551"/>
      <c r="Q261" s="551"/>
      <c r="R261" s="551"/>
      <c r="S261" s="595"/>
      <c r="T261" s="551"/>
      <c r="U261" s="551"/>
      <c r="V261" s="551"/>
      <c r="W261" s="551"/>
      <c r="X261" s="551"/>
      <c r="Y261" s="551"/>
      <c r="Z261" s="551"/>
      <c r="AA261" s="551"/>
      <c r="AB261" s="551"/>
      <c r="AC261" s="551"/>
      <c r="AD261" s="551"/>
      <c r="AE261" s="551"/>
      <c r="AF261" s="551"/>
      <c r="AG261" s="551"/>
      <c r="AH261" s="551"/>
      <c r="AI261" s="551"/>
      <c r="AJ261" s="551"/>
      <c r="AK261" s="551"/>
      <c r="AL261" s="595"/>
    </row>
    <row r="262" spans="1:38">
      <c r="A262" s="551"/>
      <c r="B262" s="551"/>
      <c r="C262" s="551"/>
      <c r="D262" s="551"/>
      <c r="E262" s="551"/>
      <c r="F262" s="551"/>
      <c r="G262" s="551"/>
      <c r="H262" s="551"/>
      <c r="I262" s="551"/>
      <c r="J262" s="551"/>
      <c r="K262" s="551"/>
      <c r="L262" s="551"/>
      <c r="M262" s="551"/>
      <c r="N262" s="551"/>
      <c r="O262" s="551"/>
      <c r="P262" s="551"/>
      <c r="Q262" s="551"/>
      <c r="R262" s="551"/>
      <c r="S262" s="595"/>
      <c r="T262" s="551"/>
      <c r="U262" s="551"/>
      <c r="V262" s="551"/>
      <c r="W262" s="551"/>
      <c r="X262" s="551"/>
      <c r="Y262" s="551"/>
      <c r="Z262" s="551"/>
      <c r="AA262" s="551"/>
      <c r="AB262" s="551"/>
      <c r="AC262" s="551"/>
      <c r="AD262" s="551"/>
      <c r="AE262" s="551"/>
      <c r="AF262" s="551"/>
      <c r="AG262" s="551"/>
      <c r="AH262" s="551"/>
      <c r="AI262" s="551"/>
      <c r="AJ262" s="551"/>
      <c r="AK262" s="551"/>
      <c r="AL262" s="595"/>
    </row>
    <row r="263" spans="1:38">
      <c r="A263" s="551"/>
      <c r="B263" s="551"/>
      <c r="C263" s="551"/>
      <c r="D263" s="551"/>
      <c r="E263" s="551"/>
      <c r="F263" s="551"/>
      <c r="G263" s="551"/>
      <c r="H263" s="551"/>
      <c r="I263" s="551"/>
      <c r="J263" s="551"/>
      <c r="K263" s="551"/>
      <c r="L263" s="551"/>
      <c r="M263" s="551"/>
      <c r="N263" s="551"/>
      <c r="O263" s="551"/>
      <c r="P263" s="551"/>
      <c r="Q263" s="551"/>
      <c r="R263" s="551"/>
      <c r="S263" s="595"/>
      <c r="T263" s="551"/>
      <c r="U263" s="551"/>
      <c r="V263" s="551"/>
      <c r="W263" s="551"/>
      <c r="X263" s="551"/>
      <c r="Y263" s="551"/>
      <c r="Z263" s="551"/>
      <c r="AA263" s="551"/>
      <c r="AB263" s="551"/>
      <c r="AC263" s="551"/>
      <c r="AD263" s="551"/>
      <c r="AE263" s="551"/>
      <c r="AF263" s="551"/>
      <c r="AG263" s="551"/>
      <c r="AH263" s="551"/>
      <c r="AI263" s="551"/>
      <c r="AJ263" s="551"/>
      <c r="AK263" s="551"/>
      <c r="AL263" s="595"/>
    </row>
    <row r="264" spans="1:38">
      <c r="A264" s="551"/>
      <c r="B264" s="551"/>
      <c r="C264" s="551"/>
      <c r="D264" s="551"/>
      <c r="E264" s="551"/>
      <c r="F264" s="551"/>
      <c r="G264" s="551"/>
      <c r="H264" s="551"/>
      <c r="I264" s="551"/>
      <c r="J264" s="551"/>
      <c r="K264" s="551"/>
      <c r="L264" s="551"/>
      <c r="M264" s="551"/>
      <c r="N264" s="551"/>
      <c r="O264" s="551"/>
      <c r="P264" s="551"/>
      <c r="Q264" s="551"/>
      <c r="R264" s="551"/>
      <c r="S264" s="595"/>
      <c r="T264" s="551"/>
      <c r="U264" s="551"/>
      <c r="V264" s="551"/>
      <c r="W264" s="551"/>
      <c r="X264" s="551"/>
      <c r="Y264" s="551"/>
      <c r="Z264" s="551"/>
      <c r="AA264" s="551"/>
      <c r="AB264" s="551"/>
      <c r="AC264" s="551"/>
      <c r="AD264" s="551"/>
      <c r="AE264" s="551"/>
      <c r="AF264" s="551"/>
      <c r="AG264" s="551"/>
      <c r="AH264" s="551"/>
      <c r="AI264" s="551"/>
      <c r="AJ264" s="551"/>
      <c r="AK264" s="551"/>
      <c r="AL264" s="595"/>
    </row>
    <row r="265" spans="1:38">
      <c r="A265" s="551"/>
      <c r="B265" s="551"/>
      <c r="C265" s="551"/>
      <c r="D265" s="551"/>
      <c r="E265" s="551"/>
      <c r="F265" s="551"/>
      <c r="G265" s="551"/>
      <c r="H265" s="551"/>
      <c r="I265" s="551"/>
      <c r="J265" s="551"/>
      <c r="K265" s="551"/>
      <c r="L265" s="551"/>
      <c r="M265" s="551"/>
      <c r="N265" s="551"/>
      <c r="O265" s="551"/>
      <c r="P265" s="551"/>
      <c r="Q265" s="551"/>
      <c r="R265" s="551"/>
      <c r="S265" s="595"/>
      <c r="T265" s="551"/>
      <c r="U265" s="551"/>
      <c r="V265" s="551"/>
      <c r="W265" s="551"/>
      <c r="X265" s="551"/>
      <c r="Y265" s="551"/>
      <c r="Z265" s="551"/>
      <c r="AA265" s="551"/>
      <c r="AB265" s="551"/>
      <c r="AC265" s="551"/>
      <c r="AD265" s="551"/>
      <c r="AE265" s="551"/>
      <c r="AF265" s="551"/>
      <c r="AG265" s="551"/>
      <c r="AH265" s="551"/>
      <c r="AI265" s="551"/>
      <c r="AJ265" s="551"/>
      <c r="AK265" s="551"/>
      <c r="AL265" s="595"/>
    </row>
    <row r="266" spans="1:38">
      <c r="A266" s="551"/>
      <c r="B266" s="551"/>
      <c r="C266" s="551"/>
      <c r="D266" s="551"/>
      <c r="E266" s="551"/>
      <c r="F266" s="551"/>
      <c r="G266" s="551"/>
      <c r="H266" s="551"/>
      <c r="I266" s="551"/>
      <c r="J266" s="551"/>
      <c r="K266" s="551"/>
      <c r="L266" s="551"/>
      <c r="M266" s="551"/>
      <c r="N266" s="551"/>
      <c r="O266" s="551"/>
      <c r="P266" s="551"/>
      <c r="Q266" s="551"/>
      <c r="R266" s="551"/>
      <c r="S266" s="595"/>
      <c r="T266" s="551"/>
      <c r="U266" s="551"/>
      <c r="V266" s="551"/>
      <c r="W266" s="551"/>
      <c r="X266" s="551"/>
      <c r="Y266" s="551"/>
      <c r="Z266" s="551"/>
      <c r="AA266" s="551"/>
      <c r="AB266" s="551"/>
      <c r="AC266" s="551"/>
      <c r="AD266" s="551"/>
      <c r="AE266" s="551"/>
      <c r="AF266" s="551"/>
      <c r="AG266" s="551"/>
      <c r="AH266" s="551"/>
      <c r="AI266" s="551"/>
      <c r="AJ266" s="551"/>
      <c r="AK266" s="551"/>
      <c r="AL266" s="595"/>
    </row>
    <row r="267" spans="1:38">
      <c r="A267" s="551"/>
      <c r="B267" s="551"/>
      <c r="C267" s="551"/>
      <c r="D267" s="551"/>
      <c r="E267" s="551"/>
      <c r="F267" s="551"/>
      <c r="G267" s="551"/>
      <c r="H267" s="551"/>
      <c r="I267" s="551"/>
      <c r="J267" s="551"/>
      <c r="K267" s="551"/>
      <c r="L267" s="551"/>
      <c r="M267" s="551"/>
      <c r="N267" s="551"/>
      <c r="O267" s="551"/>
      <c r="P267" s="551"/>
      <c r="Q267" s="551"/>
      <c r="R267" s="551"/>
      <c r="S267" s="595"/>
      <c r="T267" s="551"/>
      <c r="U267" s="551"/>
      <c r="V267" s="551"/>
      <c r="W267" s="551"/>
      <c r="X267" s="551"/>
      <c r="Y267" s="551"/>
      <c r="Z267" s="551"/>
      <c r="AA267" s="551"/>
      <c r="AB267" s="551"/>
      <c r="AC267" s="551"/>
      <c r="AD267" s="551"/>
      <c r="AE267" s="551"/>
      <c r="AF267" s="551"/>
      <c r="AG267" s="551"/>
      <c r="AH267" s="551"/>
      <c r="AI267" s="551"/>
      <c r="AJ267" s="551"/>
      <c r="AK267" s="551"/>
      <c r="AL267" s="595"/>
    </row>
    <row r="268" spans="1:38">
      <c r="A268" s="551"/>
      <c r="B268" s="551"/>
      <c r="C268" s="551"/>
      <c r="D268" s="551"/>
      <c r="E268" s="551"/>
      <c r="F268" s="551"/>
      <c r="G268" s="551"/>
      <c r="H268" s="551"/>
      <c r="I268" s="551"/>
      <c r="J268" s="551"/>
      <c r="K268" s="551"/>
      <c r="L268" s="551"/>
      <c r="M268" s="551"/>
      <c r="N268" s="551"/>
      <c r="O268" s="551"/>
      <c r="P268" s="551"/>
      <c r="Q268" s="551"/>
      <c r="R268" s="551"/>
      <c r="S268" s="595"/>
      <c r="T268" s="551"/>
      <c r="U268" s="551"/>
      <c r="V268" s="551"/>
      <c r="W268" s="551"/>
      <c r="X268" s="551"/>
      <c r="Y268" s="551"/>
      <c r="Z268" s="551"/>
      <c r="AA268" s="551"/>
      <c r="AB268" s="551"/>
      <c r="AC268" s="551"/>
      <c r="AD268" s="551"/>
      <c r="AE268" s="551"/>
      <c r="AF268" s="551"/>
      <c r="AG268" s="551"/>
      <c r="AH268" s="551"/>
      <c r="AI268" s="551"/>
      <c r="AJ268" s="551"/>
      <c r="AK268" s="551"/>
      <c r="AL268" s="595"/>
    </row>
    <row r="269" spans="1:38">
      <c r="A269" s="551"/>
      <c r="B269" s="551"/>
      <c r="C269" s="551"/>
      <c r="D269" s="551"/>
      <c r="E269" s="551"/>
      <c r="F269" s="551"/>
      <c r="G269" s="551"/>
      <c r="H269" s="551"/>
      <c r="I269" s="551"/>
      <c r="J269" s="551"/>
      <c r="K269" s="551"/>
      <c r="L269" s="551"/>
      <c r="M269" s="551"/>
      <c r="N269" s="551"/>
      <c r="O269" s="551"/>
      <c r="P269" s="551"/>
      <c r="Q269" s="551"/>
      <c r="R269" s="551"/>
      <c r="S269" s="595"/>
      <c r="T269" s="551"/>
      <c r="U269" s="551"/>
      <c r="V269" s="551"/>
      <c r="W269" s="551"/>
      <c r="X269" s="551"/>
      <c r="Y269" s="551"/>
      <c r="Z269" s="551"/>
      <c r="AA269" s="551"/>
      <c r="AB269" s="551"/>
      <c r="AC269" s="551"/>
      <c r="AD269" s="551"/>
      <c r="AE269" s="551"/>
      <c r="AF269" s="551"/>
      <c r="AG269" s="551"/>
      <c r="AH269" s="551"/>
      <c r="AI269" s="551"/>
      <c r="AJ269" s="551"/>
      <c r="AK269" s="551"/>
      <c r="AL269" s="595"/>
    </row>
    <row r="270" spans="1:38">
      <c r="A270" s="551"/>
      <c r="B270" s="551"/>
      <c r="C270" s="551"/>
      <c r="D270" s="551"/>
      <c r="E270" s="551"/>
      <c r="F270" s="551"/>
      <c r="G270" s="551"/>
      <c r="H270" s="551"/>
      <c r="I270" s="551"/>
      <c r="J270" s="551"/>
      <c r="K270" s="551"/>
      <c r="L270" s="551"/>
      <c r="M270" s="551"/>
      <c r="N270" s="551"/>
      <c r="O270" s="551"/>
      <c r="P270" s="551"/>
      <c r="Q270" s="551"/>
      <c r="R270" s="551"/>
      <c r="S270" s="595"/>
      <c r="T270" s="551"/>
      <c r="U270" s="551"/>
      <c r="V270" s="551"/>
      <c r="W270" s="551"/>
      <c r="X270" s="551"/>
      <c r="Y270" s="551"/>
      <c r="Z270" s="551"/>
      <c r="AA270" s="551"/>
      <c r="AB270" s="551"/>
      <c r="AC270" s="551"/>
      <c r="AD270" s="551"/>
      <c r="AE270" s="551"/>
      <c r="AF270" s="551"/>
      <c r="AG270" s="551"/>
      <c r="AH270" s="551"/>
      <c r="AI270" s="551"/>
      <c r="AJ270" s="551"/>
      <c r="AK270" s="551"/>
      <c r="AL270" s="595"/>
    </row>
    <row r="271" spans="1:38">
      <c r="A271" s="551"/>
      <c r="B271" s="551"/>
      <c r="C271" s="551"/>
      <c r="D271" s="551"/>
      <c r="E271" s="551"/>
      <c r="F271" s="551"/>
      <c r="G271" s="551"/>
      <c r="H271" s="551"/>
      <c r="I271" s="551"/>
      <c r="J271" s="551"/>
      <c r="K271" s="551"/>
      <c r="L271" s="551"/>
      <c r="M271" s="551"/>
      <c r="N271" s="551"/>
      <c r="O271" s="551"/>
      <c r="P271" s="551"/>
      <c r="Q271" s="551"/>
      <c r="R271" s="551"/>
      <c r="S271" s="595"/>
      <c r="T271" s="551"/>
      <c r="U271" s="551"/>
      <c r="V271" s="551"/>
      <c r="W271" s="551"/>
      <c r="X271" s="551"/>
      <c r="Y271" s="551"/>
      <c r="Z271" s="551"/>
      <c r="AA271" s="551"/>
      <c r="AB271" s="551"/>
      <c r="AC271" s="551"/>
      <c r="AD271" s="551"/>
      <c r="AE271" s="551"/>
      <c r="AF271" s="551"/>
      <c r="AG271" s="551"/>
      <c r="AH271" s="551"/>
      <c r="AI271" s="551"/>
      <c r="AJ271" s="551"/>
      <c r="AK271" s="551"/>
      <c r="AL271" s="595"/>
    </row>
    <row r="272" spans="1:38">
      <c r="A272" s="551"/>
      <c r="B272" s="551"/>
      <c r="C272" s="551"/>
      <c r="D272" s="551"/>
      <c r="E272" s="551"/>
      <c r="F272" s="551"/>
      <c r="G272" s="551"/>
      <c r="H272" s="551"/>
      <c r="I272" s="551"/>
      <c r="J272" s="551"/>
      <c r="K272" s="551"/>
      <c r="L272" s="551"/>
      <c r="M272" s="551"/>
      <c r="N272" s="551"/>
      <c r="O272" s="551"/>
      <c r="P272" s="551"/>
      <c r="Q272" s="551"/>
      <c r="R272" s="551"/>
      <c r="S272" s="595"/>
      <c r="T272" s="551"/>
      <c r="U272" s="551"/>
      <c r="V272" s="551"/>
      <c r="W272" s="551"/>
      <c r="X272" s="551"/>
      <c r="Y272" s="551"/>
      <c r="Z272" s="551"/>
      <c r="AA272" s="551"/>
      <c r="AB272" s="551"/>
      <c r="AC272" s="551"/>
      <c r="AD272" s="551"/>
      <c r="AE272" s="551"/>
      <c r="AF272" s="551"/>
      <c r="AG272" s="551"/>
      <c r="AH272" s="551"/>
      <c r="AI272" s="551"/>
      <c r="AJ272" s="551"/>
      <c r="AK272" s="551"/>
      <c r="AL272" s="595"/>
    </row>
    <row r="273" spans="1:38">
      <c r="A273" s="551"/>
      <c r="B273" s="551"/>
      <c r="C273" s="551"/>
      <c r="D273" s="551"/>
      <c r="E273" s="551"/>
      <c r="F273" s="551"/>
      <c r="G273" s="551"/>
      <c r="H273" s="551"/>
      <c r="I273" s="551"/>
      <c r="J273" s="551"/>
      <c r="K273" s="551"/>
      <c r="L273" s="551"/>
      <c r="M273" s="551"/>
      <c r="N273" s="551"/>
      <c r="O273" s="551"/>
      <c r="P273" s="551"/>
      <c r="Q273" s="551"/>
      <c r="R273" s="551"/>
      <c r="S273" s="595"/>
      <c r="T273" s="551"/>
      <c r="U273" s="551"/>
      <c r="V273" s="551"/>
      <c r="W273" s="551"/>
      <c r="X273" s="551"/>
      <c r="Y273" s="551"/>
      <c r="Z273" s="551"/>
      <c r="AA273" s="551"/>
      <c r="AB273" s="551"/>
      <c r="AC273" s="551"/>
      <c r="AD273" s="551"/>
      <c r="AE273" s="551"/>
      <c r="AF273" s="551"/>
      <c r="AG273" s="551"/>
      <c r="AH273" s="551"/>
      <c r="AI273" s="551"/>
      <c r="AJ273" s="551"/>
      <c r="AK273" s="551"/>
      <c r="AL273" s="595"/>
    </row>
    <row r="274" spans="1:38">
      <c r="A274" s="551"/>
      <c r="B274" s="551"/>
      <c r="C274" s="551"/>
      <c r="D274" s="551"/>
      <c r="E274" s="551"/>
      <c r="F274" s="551"/>
      <c r="G274" s="551"/>
      <c r="H274" s="551"/>
      <c r="I274" s="551"/>
      <c r="J274" s="551"/>
      <c r="K274" s="551"/>
      <c r="L274" s="551"/>
      <c r="M274" s="551"/>
      <c r="N274" s="551"/>
      <c r="O274" s="551"/>
      <c r="P274" s="551"/>
      <c r="Q274" s="551"/>
      <c r="R274" s="551"/>
      <c r="S274" s="595"/>
      <c r="T274" s="551"/>
      <c r="U274" s="551"/>
      <c r="V274" s="551"/>
      <c r="W274" s="551"/>
      <c r="X274" s="551"/>
      <c r="Y274" s="551"/>
      <c r="Z274" s="551"/>
      <c r="AA274" s="551"/>
      <c r="AB274" s="551"/>
      <c r="AC274" s="551"/>
      <c r="AD274" s="551"/>
      <c r="AE274" s="551"/>
      <c r="AF274" s="551"/>
      <c r="AG274" s="551"/>
      <c r="AH274" s="551"/>
      <c r="AI274" s="551"/>
      <c r="AJ274" s="551"/>
      <c r="AK274" s="551"/>
      <c r="AL274" s="595"/>
    </row>
    <row r="275" spans="1:38">
      <c r="A275" s="551"/>
      <c r="B275" s="593"/>
      <c r="C275" s="594"/>
      <c r="D275" s="551"/>
      <c r="E275" s="551"/>
      <c r="F275" s="551"/>
      <c r="G275" s="551"/>
      <c r="H275" s="551"/>
      <c r="I275" s="551"/>
      <c r="J275" s="551"/>
      <c r="K275" s="551"/>
      <c r="L275" s="551"/>
      <c r="M275" s="551"/>
      <c r="N275" s="551"/>
      <c r="O275" s="551"/>
      <c r="P275" s="551"/>
      <c r="Q275" s="551"/>
      <c r="R275" s="551"/>
      <c r="S275" s="595"/>
      <c r="T275" s="551"/>
      <c r="U275" s="551"/>
      <c r="V275" s="551"/>
      <c r="W275" s="551"/>
      <c r="X275" s="551"/>
      <c r="Y275" s="551"/>
      <c r="Z275" s="551"/>
      <c r="AA275" s="551"/>
      <c r="AB275" s="551"/>
      <c r="AC275" s="551"/>
      <c r="AD275" s="551"/>
      <c r="AE275" s="551"/>
      <c r="AF275" s="551"/>
      <c r="AG275" s="551"/>
      <c r="AH275" s="551"/>
      <c r="AI275" s="551"/>
      <c r="AJ275" s="551"/>
      <c r="AK275" s="551"/>
      <c r="AL275" s="595"/>
    </row>
    <row r="276" spans="1:38">
      <c r="A276" s="551"/>
      <c r="B276" s="593"/>
      <c r="C276" s="594"/>
      <c r="D276" s="551"/>
      <c r="E276" s="551"/>
      <c r="F276" s="551"/>
      <c r="G276" s="551"/>
      <c r="H276" s="551"/>
      <c r="I276" s="551"/>
      <c r="J276" s="551"/>
      <c r="K276" s="551"/>
      <c r="L276" s="551"/>
      <c r="M276" s="551"/>
      <c r="N276" s="551"/>
      <c r="O276" s="551"/>
      <c r="P276" s="551"/>
      <c r="Q276" s="551"/>
      <c r="R276" s="551"/>
      <c r="S276" s="595"/>
      <c r="T276" s="551"/>
      <c r="U276" s="551"/>
      <c r="V276" s="551"/>
      <c r="W276" s="551"/>
      <c r="X276" s="551"/>
      <c r="Y276" s="551"/>
      <c r="Z276" s="551"/>
      <c r="AA276" s="551"/>
      <c r="AB276" s="551"/>
      <c r="AC276" s="551"/>
      <c r="AD276" s="551"/>
      <c r="AE276" s="551"/>
      <c r="AF276" s="551"/>
      <c r="AG276" s="551"/>
      <c r="AH276" s="551"/>
      <c r="AI276" s="551"/>
      <c r="AJ276" s="551"/>
      <c r="AK276" s="551"/>
      <c r="AL276" s="595"/>
    </row>
    <row r="277" spans="1:38">
      <c r="A277" s="551"/>
      <c r="B277" s="593"/>
      <c r="C277" s="594"/>
      <c r="D277" s="551"/>
      <c r="E277" s="551"/>
      <c r="F277" s="551"/>
      <c r="G277" s="551"/>
      <c r="H277" s="551"/>
      <c r="I277" s="551"/>
      <c r="J277" s="551"/>
      <c r="K277" s="551"/>
      <c r="L277" s="551"/>
      <c r="M277" s="551"/>
      <c r="N277" s="551"/>
      <c r="O277" s="551"/>
      <c r="P277" s="551"/>
      <c r="Q277" s="551"/>
      <c r="R277" s="551"/>
      <c r="S277" s="595"/>
      <c r="T277" s="551"/>
      <c r="U277" s="551"/>
      <c r="V277" s="551"/>
      <c r="W277" s="551"/>
      <c r="X277" s="551"/>
      <c r="Y277" s="551"/>
      <c r="Z277" s="551"/>
      <c r="AA277" s="551"/>
      <c r="AB277" s="551"/>
      <c r="AC277" s="551"/>
      <c r="AD277" s="551"/>
      <c r="AE277" s="551"/>
      <c r="AF277" s="551"/>
      <c r="AG277" s="551"/>
      <c r="AH277" s="551"/>
      <c r="AI277" s="551"/>
      <c r="AJ277" s="551"/>
      <c r="AK277" s="551"/>
      <c r="AL277" s="595"/>
    </row>
    <row r="278" spans="1:38">
      <c r="A278" s="551"/>
      <c r="B278" s="593"/>
      <c r="C278" s="594"/>
      <c r="D278" s="551"/>
      <c r="E278" s="551"/>
      <c r="F278" s="551"/>
      <c r="G278" s="551"/>
      <c r="H278" s="551"/>
      <c r="I278" s="551"/>
      <c r="J278" s="551"/>
      <c r="K278" s="551"/>
      <c r="L278" s="551"/>
      <c r="M278" s="551"/>
      <c r="N278" s="551"/>
      <c r="O278" s="551"/>
      <c r="P278" s="551"/>
      <c r="Q278" s="551"/>
      <c r="R278" s="551"/>
      <c r="S278" s="595"/>
      <c r="T278" s="551"/>
      <c r="U278" s="551"/>
      <c r="V278" s="551"/>
      <c r="W278" s="551"/>
      <c r="X278" s="551"/>
      <c r="Y278" s="551"/>
      <c r="Z278" s="551"/>
      <c r="AA278" s="551"/>
      <c r="AB278" s="551"/>
      <c r="AC278" s="551"/>
      <c r="AD278" s="551"/>
      <c r="AE278" s="551"/>
      <c r="AF278" s="551"/>
      <c r="AG278" s="551"/>
      <c r="AH278" s="551"/>
      <c r="AI278" s="551"/>
      <c r="AJ278" s="551"/>
      <c r="AK278" s="551"/>
      <c r="AL278" s="595"/>
    </row>
    <row r="279" spans="1:38">
      <c r="A279" s="551"/>
      <c r="B279" s="593"/>
      <c r="C279" s="594"/>
      <c r="D279" s="551"/>
      <c r="E279" s="551"/>
      <c r="F279" s="551"/>
      <c r="G279" s="551"/>
      <c r="H279" s="551"/>
      <c r="I279" s="551"/>
      <c r="J279" s="551"/>
      <c r="K279" s="551"/>
      <c r="L279" s="551"/>
      <c r="M279" s="551"/>
      <c r="N279" s="551"/>
      <c r="O279" s="551"/>
      <c r="P279" s="551"/>
      <c r="Q279" s="551"/>
      <c r="R279" s="551"/>
      <c r="S279" s="595"/>
      <c r="T279" s="551"/>
      <c r="U279" s="551"/>
      <c r="V279" s="551"/>
      <c r="W279" s="551"/>
      <c r="X279" s="551"/>
      <c r="Y279" s="551"/>
      <c r="Z279" s="551"/>
      <c r="AA279" s="551"/>
      <c r="AB279" s="551"/>
      <c r="AC279" s="551"/>
      <c r="AD279" s="551"/>
      <c r="AE279" s="551"/>
      <c r="AF279" s="551"/>
      <c r="AG279" s="551"/>
      <c r="AH279" s="551"/>
      <c r="AI279" s="551"/>
      <c r="AJ279" s="551"/>
      <c r="AK279" s="551"/>
      <c r="AL279" s="595"/>
    </row>
    <row r="280" spans="1:38">
      <c r="A280" s="551"/>
      <c r="B280" s="593"/>
      <c r="C280" s="594"/>
      <c r="D280" s="551"/>
      <c r="E280" s="551"/>
      <c r="F280" s="551"/>
      <c r="G280" s="551"/>
      <c r="H280" s="551"/>
      <c r="I280" s="551"/>
      <c r="J280" s="551"/>
      <c r="K280" s="551"/>
      <c r="L280" s="551"/>
      <c r="M280" s="551"/>
      <c r="N280" s="551"/>
      <c r="O280" s="551"/>
      <c r="P280" s="551"/>
      <c r="Q280" s="551"/>
      <c r="R280" s="551"/>
      <c r="S280" s="595"/>
      <c r="T280" s="551"/>
      <c r="U280" s="551"/>
      <c r="V280" s="551"/>
      <c r="W280" s="551"/>
      <c r="X280" s="551"/>
      <c r="Y280" s="551"/>
      <c r="Z280" s="551"/>
      <c r="AA280" s="551"/>
      <c r="AB280" s="551"/>
      <c r="AC280" s="551"/>
      <c r="AD280" s="551"/>
      <c r="AE280" s="551"/>
      <c r="AF280" s="551"/>
      <c r="AG280" s="551"/>
      <c r="AH280" s="551"/>
      <c r="AI280" s="551"/>
      <c r="AJ280" s="551"/>
      <c r="AK280" s="551"/>
      <c r="AL280" s="595"/>
    </row>
    <row r="281" spans="1:38">
      <c r="A281" s="551"/>
      <c r="B281" s="593"/>
      <c r="C281" s="594"/>
      <c r="D281" s="551"/>
      <c r="E281" s="551"/>
      <c r="F281" s="551"/>
      <c r="G281" s="551"/>
      <c r="H281" s="551"/>
      <c r="I281" s="551"/>
      <c r="J281" s="551"/>
      <c r="K281" s="551"/>
      <c r="L281" s="551"/>
      <c r="M281" s="551"/>
      <c r="N281" s="551"/>
      <c r="O281" s="551"/>
      <c r="P281" s="551"/>
      <c r="Q281" s="551"/>
      <c r="R281" s="551"/>
      <c r="S281" s="595"/>
      <c r="T281" s="551"/>
      <c r="U281" s="551"/>
      <c r="V281" s="551"/>
      <c r="W281" s="551"/>
      <c r="X281" s="551"/>
      <c r="Y281" s="551"/>
      <c r="Z281" s="551"/>
      <c r="AA281" s="551"/>
      <c r="AB281" s="551"/>
      <c r="AC281" s="551"/>
      <c r="AD281" s="551"/>
      <c r="AE281" s="551"/>
      <c r="AF281" s="551"/>
      <c r="AG281" s="551"/>
      <c r="AH281" s="551"/>
      <c r="AI281" s="551"/>
      <c r="AJ281" s="551"/>
      <c r="AK281" s="551"/>
      <c r="AL281" s="595"/>
    </row>
    <row r="282" spans="1:38">
      <c r="A282" s="551"/>
      <c r="B282" s="593"/>
      <c r="C282" s="594"/>
      <c r="D282" s="551"/>
      <c r="E282" s="551"/>
      <c r="F282" s="551"/>
      <c r="G282" s="551"/>
      <c r="H282" s="551"/>
      <c r="I282" s="551"/>
      <c r="J282" s="551"/>
      <c r="K282" s="551"/>
      <c r="L282" s="551"/>
      <c r="M282" s="551"/>
      <c r="N282" s="551"/>
      <c r="O282" s="551"/>
      <c r="P282" s="551"/>
      <c r="Q282" s="551"/>
      <c r="R282" s="551"/>
      <c r="S282" s="595"/>
      <c r="T282" s="551"/>
      <c r="U282" s="551"/>
      <c r="V282" s="551"/>
      <c r="W282" s="551"/>
      <c r="X282" s="551"/>
      <c r="Y282" s="551"/>
      <c r="Z282" s="551"/>
      <c r="AA282" s="551"/>
      <c r="AB282" s="551"/>
      <c r="AC282" s="551"/>
      <c r="AD282" s="551"/>
      <c r="AE282" s="551"/>
      <c r="AF282" s="551"/>
      <c r="AG282" s="551"/>
      <c r="AH282" s="551"/>
      <c r="AI282" s="551"/>
      <c r="AJ282" s="551"/>
      <c r="AK282" s="551"/>
      <c r="AL282" s="595"/>
    </row>
    <row r="283" spans="1:38">
      <c r="A283" s="551"/>
      <c r="B283" s="551"/>
      <c r="C283" s="551"/>
      <c r="D283" s="551"/>
      <c r="E283" s="551"/>
      <c r="F283" s="551"/>
      <c r="G283" s="551"/>
      <c r="H283" s="551"/>
      <c r="I283" s="551"/>
      <c r="J283" s="551"/>
      <c r="K283" s="551"/>
      <c r="L283" s="551"/>
      <c r="M283" s="551"/>
      <c r="N283" s="551"/>
      <c r="O283" s="551"/>
      <c r="P283" s="551"/>
      <c r="Q283" s="551"/>
      <c r="R283" s="551"/>
      <c r="S283" s="595"/>
      <c r="T283" s="551"/>
      <c r="U283" s="551"/>
      <c r="V283" s="551"/>
      <c r="W283" s="551"/>
      <c r="X283" s="551"/>
      <c r="Y283" s="551"/>
      <c r="Z283" s="551"/>
      <c r="AA283" s="551"/>
      <c r="AB283" s="551"/>
      <c r="AC283" s="551"/>
      <c r="AD283" s="551"/>
      <c r="AE283" s="551"/>
      <c r="AF283" s="551"/>
      <c r="AG283" s="551"/>
      <c r="AH283" s="551"/>
      <c r="AI283" s="551"/>
      <c r="AJ283" s="551"/>
      <c r="AK283" s="551"/>
      <c r="AL283" s="595"/>
    </row>
    <row r="284" spans="1:38">
      <c r="A284" s="551"/>
      <c r="B284" s="551"/>
      <c r="C284" s="551"/>
      <c r="D284" s="551"/>
      <c r="E284" s="551"/>
      <c r="F284" s="551"/>
      <c r="G284" s="551"/>
      <c r="H284" s="551"/>
      <c r="I284" s="551"/>
      <c r="J284" s="551"/>
      <c r="K284" s="551"/>
      <c r="L284" s="551"/>
      <c r="M284" s="551"/>
      <c r="N284" s="551"/>
      <c r="O284" s="551"/>
      <c r="P284" s="551"/>
      <c r="Q284" s="551"/>
      <c r="R284" s="551"/>
      <c r="S284" s="595"/>
      <c r="T284" s="551"/>
      <c r="U284" s="551"/>
      <c r="V284" s="551"/>
      <c r="W284" s="551"/>
      <c r="X284" s="551"/>
      <c r="Y284" s="551"/>
      <c r="Z284" s="551"/>
      <c r="AA284" s="551"/>
      <c r="AB284" s="551"/>
      <c r="AC284" s="551"/>
      <c r="AD284" s="551"/>
      <c r="AE284" s="551"/>
      <c r="AF284" s="551"/>
      <c r="AG284" s="551"/>
      <c r="AH284" s="551"/>
      <c r="AI284" s="551"/>
      <c r="AJ284" s="551"/>
      <c r="AK284" s="551"/>
      <c r="AL284" s="595"/>
    </row>
    <row r="285" spans="1:38">
      <c r="A285" s="551"/>
      <c r="B285" s="551"/>
      <c r="C285" s="551"/>
      <c r="D285" s="551"/>
      <c r="E285" s="551"/>
      <c r="F285" s="551"/>
      <c r="G285" s="551"/>
      <c r="H285" s="551"/>
      <c r="I285" s="551"/>
      <c r="J285" s="551"/>
      <c r="K285" s="551"/>
      <c r="L285" s="551"/>
      <c r="M285" s="551"/>
      <c r="N285" s="551"/>
      <c r="O285" s="551"/>
      <c r="P285" s="551"/>
      <c r="Q285" s="551"/>
      <c r="R285" s="551"/>
      <c r="S285" s="595"/>
      <c r="T285" s="551"/>
      <c r="U285" s="551"/>
      <c r="V285" s="551"/>
      <c r="W285" s="551"/>
      <c r="X285" s="551"/>
      <c r="Y285" s="551"/>
      <c r="Z285" s="551"/>
      <c r="AA285" s="551"/>
      <c r="AB285" s="551"/>
      <c r="AC285" s="551"/>
      <c r="AD285" s="551"/>
      <c r="AE285" s="551"/>
      <c r="AF285" s="551"/>
      <c r="AG285" s="551"/>
      <c r="AH285" s="551"/>
      <c r="AI285" s="551"/>
      <c r="AJ285" s="551"/>
      <c r="AK285" s="551"/>
      <c r="AL285" s="595"/>
    </row>
    <row r="286" spans="1:38">
      <c r="A286" s="551"/>
      <c r="B286" s="551"/>
      <c r="C286" s="551"/>
      <c r="D286" s="551"/>
      <c r="E286" s="551"/>
      <c r="F286" s="551"/>
      <c r="G286" s="551"/>
      <c r="H286" s="551"/>
      <c r="I286" s="551"/>
      <c r="J286" s="551"/>
      <c r="K286" s="551"/>
      <c r="L286" s="551"/>
      <c r="M286" s="551"/>
      <c r="N286" s="551"/>
      <c r="O286" s="551"/>
      <c r="P286" s="551"/>
      <c r="Q286" s="551"/>
      <c r="R286" s="551"/>
      <c r="S286" s="595"/>
      <c r="T286" s="551"/>
      <c r="U286" s="551"/>
      <c r="V286" s="551"/>
      <c r="W286" s="551"/>
      <c r="X286" s="551"/>
      <c r="Y286" s="551"/>
      <c r="Z286" s="551"/>
      <c r="AA286" s="551"/>
      <c r="AB286" s="551"/>
      <c r="AC286" s="551"/>
      <c r="AD286" s="551"/>
      <c r="AE286" s="551"/>
      <c r="AF286" s="551"/>
      <c r="AG286" s="551"/>
      <c r="AH286" s="551"/>
      <c r="AI286" s="551"/>
      <c r="AJ286" s="551"/>
      <c r="AK286" s="551"/>
      <c r="AL286" s="595"/>
    </row>
    <row r="287" spans="1:38">
      <c r="A287" s="551"/>
      <c r="B287" s="551"/>
      <c r="C287" s="551"/>
      <c r="D287" s="551"/>
      <c r="E287" s="551"/>
      <c r="F287" s="551"/>
      <c r="G287" s="551"/>
      <c r="H287" s="551"/>
      <c r="I287" s="551"/>
      <c r="J287" s="551"/>
      <c r="K287" s="551"/>
      <c r="L287" s="551"/>
      <c r="M287" s="551"/>
      <c r="N287" s="551"/>
      <c r="O287" s="551"/>
      <c r="P287" s="551"/>
      <c r="Q287" s="551"/>
      <c r="R287" s="551"/>
      <c r="S287" s="595"/>
      <c r="T287" s="551"/>
      <c r="U287" s="551"/>
      <c r="V287" s="551"/>
      <c r="W287" s="551"/>
      <c r="X287" s="551"/>
      <c r="Y287" s="551"/>
      <c r="Z287" s="551"/>
      <c r="AA287" s="551"/>
      <c r="AB287" s="551"/>
      <c r="AC287" s="551"/>
      <c r="AD287" s="551"/>
      <c r="AE287" s="551"/>
      <c r="AF287" s="551"/>
      <c r="AG287" s="551"/>
      <c r="AH287" s="551"/>
      <c r="AI287" s="551"/>
      <c r="AJ287" s="551"/>
      <c r="AK287" s="551"/>
      <c r="AL287" s="595"/>
    </row>
    <row r="288" spans="1:38">
      <c r="A288" s="551"/>
      <c r="B288" s="551"/>
      <c r="C288" s="551"/>
      <c r="D288" s="551"/>
      <c r="E288" s="551"/>
      <c r="F288" s="551"/>
      <c r="G288" s="551"/>
      <c r="H288" s="551"/>
      <c r="I288" s="551"/>
      <c r="J288" s="551"/>
      <c r="K288" s="551"/>
      <c r="L288" s="551"/>
      <c r="M288" s="551"/>
      <c r="N288" s="551"/>
      <c r="O288" s="551"/>
      <c r="P288" s="551"/>
      <c r="Q288" s="551"/>
      <c r="R288" s="551"/>
      <c r="S288" s="595"/>
      <c r="T288" s="551"/>
      <c r="U288" s="551"/>
      <c r="V288" s="551"/>
      <c r="W288" s="551"/>
      <c r="X288" s="551"/>
      <c r="Y288" s="551"/>
      <c r="Z288" s="551"/>
      <c r="AA288" s="551"/>
      <c r="AB288" s="551"/>
      <c r="AC288" s="551"/>
      <c r="AD288" s="551"/>
      <c r="AE288" s="551"/>
      <c r="AF288" s="551"/>
      <c r="AG288" s="551"/>
      <c r="AH288" s="551"/>
      <c r="AI288" s="551"/>
      <c r="AJ288" s="551"/>
      <c r="AK288" s="551"/>
      <c r="AL288" s="595"/>
    </row>
    <row r="289" spans="1:38">
      <c r="A289" s="551"/>
      <c r="B289" s="551"/>
      <c r="C289" s="551"/>
      <c r="D289" s="551"/>
      <c r="E289" s="551"/>
      <c r="F289" s="551"/>
      <c r="G289" s="551"/>
      <c r="H289" s="551"/>
      <c r="I289" s="551"/>
      <c r="J289" s="551"/>
      <c r="K289" s="551"/>
      <c r="L289" s="551"/>
      <c r="M289" s="551"/>
      <c r="N289" s="551"/>
      <c r="O289" s="551"/>
      <c r="P289" s="551"/>
      <c r="Q289" s="551"/>
      <c r="R289" s="551"/>
      <c r="S289" s="595"/>
      <c r="T289" s="551"/>
      <c r="U289" s="551"/>
      <c r="V289" s="551"/>
      <c r="W289" s="551"/>
      <c r="X289" s="551"/>
      <c r="Y289" s="551"/>
      <c r="Z289" s="551"/>
      <c r="AA289" s="551"/>
      <c r="AB289" s="551"/>
      <c r="AC289" s="551"/>
      <c r="AD289" s="551"/>
      <c r="AE289" s="551"/>
      <c r="AF289" s="551"/>
      <c r="AG289" s="551"/>
      <c r="AH289" s="551"/>
      <c r="AI289" s="551"/>
      <c r="AJ289" s="551"/>
      <c r="AK289" s="551"/>
      <c r="AL289" s="595"/>
    </row>
    <row r="290" spans="1:38">
      <c r="A290" s="551"/>
      <c r="B290" s="551"/>
      <c r="C290" s="551"/>
      <c r="D290" s="551"/>
      <c r="E290" s="551"/>
      <c r="F290" s="551"/>
      <c r="G290" s="551"/>
      <c r="H290" s="551"/>
      <c r="I290" s="551"/>
      <c r="J290" s="551"/>
      <c r="K290" s="551"/>
      <c r="L290" s="551"/>
      <c r="M290" s="551"/>
      <c r="N290" s="551"/>
      <c r="O290" s="551"/>
      <c r="P290" s="551"/>
      <c r="Q290" s="551"/>
      <c r="R290" s="551"/>
      <c r="S290" s="595"/>
      <c r="T290" s="551"/>
      <c r="U290" s="551"/>
      <c r="V290" s="551"/>
      <c r="W290" s="551"/>
      <c r="X290" s="551"/>
      <c r="Y290" s="551"/>
      <c r="Z290" s="551"/>
      <c r="AA290" s="551"/>
      <c r="AB290" s="551"/>
      <c r="AC290" s="551"/>
      <c r="AD290" s="551"/>
      <c r="AE290" s="551"/>
      <c r="AF290" s="551"/>
      <c r="AG290" s="551"/>
      <c r="AH290" s="551"/>
      <c r="AI290" s="551"/>
      <c r="AJ290" s="551"/>
      <c r="AK290" s="551"/>
      <c r="AL290" s="595"/>
    </row>
    <row r="291" spans="1:38">
      <c r="A291" s="551"/>
      <c r="B291" s="551"/>
      <c r="C291" s="551"/>
      <c r="D291" s="551"/>
      <c r="E291" s="551"/>
      <c r="F291" s="551"/>
      <c r="G291" s="551"/>
      <c r="H291" s="551"/>
      <c r="I291" s="551"/>
      <c r="J291" s="551"/>
      <c r="K291" s="551"/>
      <c r="L291" s="551"/>
      <c r="M291" s="551"/>
      <c r="N291" s="551"/>
      <c r="O291" s="551"/>
      <c r="P291" s="551"/>
      <c r="Q291" s="551"/>
      <c r="R291" s="551"/>
      <c r="S291" s="595"/>
      <c r="T291" s="551"/>
      <c r="U291" s="551"/>
      <c r="V291" s="551"/>
      <c r="W291" s="551"/>
      <c r="X291" s="551"/>
      <c r="Y291" s="551"/>
      <c r="Z291" s="551"/>
      <c r="AA291" s="551"/>
      <c r="AB291" s="551"/>
      <c r="AC291" s="551"/>
      <c r="AD291" s="551"/>
      <c r="AE291" s="551"/>
      <c r="AF291" s="551"/>
      <c r="AG291" s="551"/>
      <c r="AH291" s="551"/>
      <c r="AI291" s="551"/>
      <c r="AJ291" s="551"/>
      <c r="AK291" s="551"/>
      <c r="AL291" s="595"/>
    </row>
    <row r="292" spans="1:38">
      <c r="A292" s="551"/>
      <c r="B292" s="551"/>
      <c r="C292" s="551"/>
      <c r="D292" s="551"/>
      <c r="E292" s="551"/>
      <c r="F292" s="551"/>
      <c r="G292" s="551"/>
      <c r="H292" s="551"/>
      <c r="I292" s="551"/>
      <c r="J292" s="551"/>
      <c r="K292" s="551"/>
      <c r="L292" s="551"/>
      <c r="M292" s="551"/>
      <c r="N292" s="551"/>
      <c r="O292" s="551"/>
      <c r="P292" s="551"/>
      <c r="Q292" s="551"/>
      <c r="R292" s="551"/>
      <c r="S292" s="595"/>
      <c r="T292" s="551"/>
      <c r="U292" s="551"/>
      <c r="V292" s="551"/>
      <c r="W292" s="551"/>
      <c r="X292" s="551"/>
      <c r="Y292" s="551"/>
      <c r="Z292" s="551"/>
      <c r="AA292" s="551"/>
      <c r="AB292" s="551"/>
      <c r="AC292" s="551"/>
      <c r="AD292" s="551"/>
      <c r="AE292" s="551"/>
      <c r="AF292" s="551"/>
      <c r="AG292" s="551"/>
      <c r="AH292" s="551"/>
      <c r="AI292" s="551"/>
      <c r="AJ292" s="551"/>
      <c r="AK292" s="551"/>
      <c r="AL292" s="595"/>
    </row>
    <row r="293" spans="1:38">
      <c r="A293" s="551"/>
      <c r="B293" s="551"/>
      <c r="C293" s="551"/>
      <c r="D293" s="551"/>
      <c r="E293" s="551"/>
      <c r="F293" s="551"/>
      <c r="G293" s="551"/>
      <c r="H293" s="551"/>
      <c r="I293" s="551"/>
      <c r="J293" s="551"/>
      <c r="K293" s="551"/>
      <c r="L293" s="551"/>
      <c r="M293" s="551"/>
      <c r="N293" s="551"/>
      <c r="O293" s="551"/>
      <c r="P293" s="551"/>
      <c r="Q293" s="551"/>
      <c r="R293" s="551"/>
      <c r="S293" s="595"/>
      <c r="T293" s="551"/>
      <c r="U293" s="551"/>
      <c r="V293" s="551"/>
      <c r="W293" s="551"/>
      <c r="X293" s="551"/>
      <c r="Y293" s="551"/>
      <c r="Z293" s="551"/>
      <c r="AA293" s="551"/>
      <c r="AB293" s="551"/>
      <c r="AC293" s="551"/>
      <c r="AD293" s="551"/>
      <c r="AE293" s="551"/>
      <c r="AF293" s="551"/>
      <c r="AG293" s="551"/>
      <c r="AH293" s="551"/>
      <c r="AI293" s="551"/>
      <c r="AJ293" s="551"/>
      <c r="AK293" s="551"/>
      <c r="AL293" s="595"/>
    </row>
    <row r="294" spans="1:38">
      <c r="A294" s="551"/>
      <c r="B294" s="551"/>
      <c r="C294" s="551"/>
      <c r="D294" s="551"/>
      <c r="E294" s="551"/>
      <c r="F294" s="551"/>
      <c r="G294" s="551"/>
      <c r="H294" s="551"/>
      <c r="I294" s="551"/>
      <c r="J294" s="551"/>
      <c r="K294" s="551"/>
      <c r="L294" s="551"/>
      <c r="M294" s="551"/>
      <c r="N294" s="551"/>
      <c r="O294" s="551"/>
      <c r="P294" s="551"/>
      <c r="Q294" s="551"/>
      <c r="R294" s="551"/>
      <c r="S294" s="595"/>
      <c r="T294" s="551"/>
      <c r="U294" s="551"/>
      <c r="V294" s="551"/>
      <c r="W294" s="551"/>
      <c r="X294" s="551"/>
      <c r="Y294" s="551"/>
      <c r="Z294" s="551"/>
      <c r="AA294" s="551"/>
      <c r="AB294" s="551"/>
      <c r="AC294" s="551"/>
      <c r="AD294" s="551"/>
      <c r="AE294" s="551"/>
      <c r="AF294" s="551"/>
      <c r="AG294" s="551"/>
      <c r="AH294" s="551"/>
      <c r="AI294" s="551"/>
      <c r="AJ294" s="551"/>
      <c r="AK294" s="551"/>
      <c r="AL294" s="595"/>
    </row>
    <row r="295" spans="1:38">
      <c r="A295" s="551"/>
      <c r="B295" s="551"/>
      <c r="C295" s="551"/>
      <c r="D295" s="551"/>
      <c r="E295" s="551"/>
      <c r="F295" s="551"/>
      <c r="G295" s="551"/>
      <c r="H295" s="551"/>
      <c r="I295" s="551"/>
      <c r="J295" s="551"/>
      <c r="K295" s="551"/>
      <c r="L295" s="551"/>
      <c r="M295" s="551"/>
      <c r="N295" s="551"/>
      <c r="O295" s="551"/>
      <c r="P295" s="551"/>
      <c r="Q295" s="551"/>
      <c r="R295" s="551"/>
      <c r="S295" s="595"/>
      <c r="T295" s="551"/>
      <c r="U295" s="551"/>
      <c r="V295" s="551"/>
      <c r="W295" s="551"/>
      <c r="X295" s="551"/>
      <c r="Y295" s="551"/>
      <c r="Z295" s="551"/>
      <c r="AA295" s="551"/>
      <c r="AB295" s="551"/>
      <c r="AC295" s="551"/>
      <c r="AD295" s="551"/>
      <c r="AE295" s="551"/>
      <c r="AF295" s="551"/>
      <c r="AG295" s="551"/>
      <c r="AH295" s="551"/>
      <c r="AI295" s="551"/>
      <c r="AJ295" s="551"/>
      <c r="AK295" s="551"/>
      <c r="AL295" s="595"/>
    </row>
    <row r="296" spans="1:38">
      <c r="A296" s="551"/>
      <c r="B296" s="551"/>
      <c r="C296" s="551"/>
      <c r="D296" s="551"/>
      <c r="E296" s="551"/>
      <c r="F296" s="551"/>
      <c r="G296" s="551"/>
      <c r="H296" s="551"/>
      <c r="I296" s="551"/>
      <c r="J296" s="551"/>
      <c r="K296" s="551"/>
      <c r="L296" s="551"/>
      <c r="M296" s="551"/>
      <c r="N296" s="551"/>
      <c r="O296" s="551"/>
      <c r="P296" s="551"/>
      <c r="Q296" s="551"/>
      <c r="R296" s="551"/>
      <c r="S296" s="595"/>
      <c r="T296" s="551"/>
      <c r="U296" s="551"/>
      <c r="V296" s="551"/>
      <c r="W296" s="551"/>
      <c r="X296" s="551"/>
      <c r="Y296" s="551"/>
      <c r="Z296" s="551"/>
      <c r="AA296" s="551"/>
      <c r="AB296" s="551"/>
      <c r="AC296" s="551"/>
      <c r="AD296" s="551"/>
      <c r="AE296" s="551"/>
      <c r="AF296" s="551"/>
      <c r="AG296" s="551"/>
      <c r="AH296" s="551"/>
      <c r="AI296" s="551"/>
      <c r="AJ296" s="551"/>
      <c r="AK296" s="551"/>
      <c r="AL296" s="595"/>
    </row>
    <row r="297" spans="1:38">
      <c r="A297" s="551"/>
      <c r="B297" s="551"/>
      <c r="C297" s="551"/>
      <c r="D297" s="551"/>
      <c r="E297" s="551"/>
      <c r="F297" s="551"/>
      <c r="G297" s="551"/>
      <c r="H297" s="551"/>
      <c r="I297" s="551"/>
      <c r="J297" s="551"/>
      <c r="K297" s="551"/>
      <c r="L297" s="551"/>
      <c r="M297" s="551"/>
      <c r="N297" s="551"/>
      <c r="O297" s="551"/>
      <c r="P297" s="551"/>
      <c r="Q297" s="551"/>
      <c r="R297" s="551"/>
      <c r="S297" s="595"/>
      <c r="T297" s="551"/>
      <c r="U297" s="551"/>
      <c r="V297" s="551"/>
      <c r="W297" s="551"/>
      <c r="X297" s="551"/>
      <c r="Y297" s="551"/>
      <c r="Z297" s="551"/>
      <c r="AA297" s="551"/>
      <c r="AB297" s="551"/>
      <c r="AC297" s="551"/>
      <c r="AD297" s="551"/>
      <c r="AE297" s="551"/>
      <c r="AF297" s="551"/>
      <c r="AG297" s="551"/>
      <c r="AH297" s="551"/>
      <c r="AI297" s="551"/>
      <c r="AJ297" s="551"/>
      <c r="AK297" s="551"/>
      <c r="AL297" s="595"/>
    </row>
    <row r="298" spans="1:38">
      <c r="A298" s="551"/>
      <c r="B298" s="551"/>
      <c r="C298" s="551"/>
      <c r="D298" s="551"/>
      <c r="E298" s="551"/>
      <c r="F298" s="551"/>
      <c r="G298" s="551"/>
      <c r="H298" s="551"/>
      <c r="I298" s="551"/>
      <c r="J298" s="551"/>
      <c r="K298" s="551"/>
      <c r="L298" s="551"/>
      <c r="M298" s="551"/>
      <c r="N298" s="551"/>
      <c r="O298" s="551"/>
      <c r="P298" s="551"/>
      <c r="Q298" s="551"/>
      <c r="R298" s="551"/>
      <c r="S298" s="595"/>
      <c r="T298" s="551"/>
      <c r="U298" s="551"/>
      <c r="V298" s="551"/>
      <c r="W298" s="551"/>
      <c r="X298" s="551"/>
      <c r="Y298" s="551"/>
      <c r="Z298" s="551"/>
      <c r="AA298" s="551"/>
      <c r="AB298" s="551"/>
      <c r="AC298" s="551"/>
      <c r="AD298" s="551"/>
      <c r="AE298" s="551"/>
      <c r="AF298" s="551"/>
      <c r="AG298" s="551"/>
      <c r="AH298" s="551"/>
      <c r="AI298" s="551"/>
      <c r="AJ298" s="551"/>
      <c r="AK298" s="551"/>
      <c r="AL298" s="595"/>
    </row>
    <row r="299" spans="1:38">
      <c r="A299" s="551"/>
      <c r="B299" s="551"/>
      <c r="C299" s="551"/>
      <c r="D299" s="551"/>
      <c r="E299" s="551"/>
      <c r="F299" s="551"/>
      <c r="G299" s="551"/>
      <c r="H299" s="551"/>
      <c r="I299" s="551"/>
      <c r="J299" s="551"/>
      <c r="K299" s="551"/>
      <c r="L299" s="551"/>
      <c r="M299" s="551"/>
      <c r="N299" s="551"/>
      <c r="O299" s="551"/>
      <c r="P299" s="551"/>
      <c r="Q299" s="551"/>
      <c r="R299" s="551"/>
      <c r="S299" s="595"/>
      <c r="T299" s="551"/>
      <c r="U299" s="551"/>
      <c r="V299" s="551"/>
      <c r="W299" s="551"/>
      <c r="X299" s="551"/>
      <c r="Y299" s="551"/>
      <c r="Z299" s="551"/>
      <c r="AA299" s="551"/>
      <c r="AB299" s="551"/>
      <c r="AC299" s="551"/>
      <c r="AD299" s="551"/>
      <c r="AE299" s="551"/>
      <c r="AF299" s="551"/>
      <c r="AG299" s="551"/>
      <c r="AH299" s="551"/>
      <c r="AI299" s="551"/>
      <c r="AJ299" s="551"/>
      <c r="AK299" s="551"/>
      <c r="AL299" s="595"/>
    </row>
    <row r="300" spans="1:38">
      <c r="A300" s="589"/>
      <c r="B300" s="589"/>
      <c r="C300" s="589"/>
      <c r="D300" s="589"/>
      <c r="E300" s="589"/>
      <c r="F300" s="589"/>
      <c r="G300" s="589"/>
      <c r="H300" s="589"/>
      <c r="I300" s="589"/>
      <c r="J300" s="589"/>
      <c r="K300" s="589"/>
      <c r="L300" s="589"/>
      <c r="M300" s="589"/>
      <c r="N300" s="589"/>
      <c r="O300" s="589"/>
      <c r="P300" s="589"/>
      <c r="Q300" s="589"/>
      <c r="R300" s="589"/>
      <c r="S300" s="595"/>
      <c r="T300" s="589"/>
      <c r="U300" s="589"/>
      <c r="V300" s="589"/>
      <c r="W300" s="589"/>
      <c r="X300" s="589"/>
      <c r="Y300" s="589"/>
      <c r="Z300" s="589"/>
      <c r="AA300" s="589"/>
      <c r="AB300" s="589"/>
      <c r="AC300" s="589"/>
      <c r="AD300" s="589"/>
      <c r="AE300" s="589"/>
      <c r="AF300" s="589"/>
      <c r="AG300" s="589"/>
      <c r="AH300" s="589"/>
      <c r="AI300" s="589"/>
      <c r="AJ300" s="589"/>
      <c r="AK300" s="589"/>
      <c r="AL300" s="595"/>
    </row>
    <row r="301" spans="1:38">
      <c r="A301" s="589"/>
      <c r="B301" s="589"/>
      <c r="C301" s="589"/>
      <c r="D301" s="589"/>
      <c r="E301" s="589"/>
      <c r="F301" s="589"/>
      <c r="G301" s="589"/>
      <c r="H301" s="589"/>
      <c r="I301" s="589"/>
      <c r="J301" s="589"/>
      <c r="K301" s="589"/>
      <c r="L301" s="589"/>
      <c r="M301" s="589"/>
      <c r="N301" s="589"/>
      <c r="O301" s="589"/>
      <c r="P301" s="589"/>
      <c r="Q301" s="589"/>
      <c r="R301" s="589"/>
      <c r="S301" s="595"/>
      <c r="T301" s="589"/>
      <c r="U301" s="589"/>
      <c r="V301" s="589"/>
      <c r="W301" s="589"/>
      <c r="X301" s="589"/>
      <c r="Y301" s="589"/>
      <c r="Z301" s="589"/>
      <c r="AA301" s="589"/>
      <c r="AB301" s="589"/>
      <c r="AC301" s="589"/>
      <c r="AD301" s="589"/>
      <c r="AE301" s="589"/>
      <c r="AF301" s="589"/>
      <c r="AG301" s="589"/>
      <c r="AH301" s="589"/>
      <c r="AI301" s="589"/>
      <c r="AJ301" s="589"/>
      <c r="AK301" s="589"/>
      <c r="AL301" s="595"/>
    </row>
    <row r="302" spans="1:38">
      <c r="A302" s="589"/>
      <c r="B302" s="589"/>
      <c r="C302" s="589"/>
      <c r="D302" s="589"/>
      <c r="E302" s="589"/>
      <c r="F302" s="589"/>
      <c r="G302" s="589"/>
      <c r="H302" s="589"/>
      <c r="I302" s="589"/>
      <c r="J302" s="589"/>
      <c r="K302" s="589"/>
      <c r="L302" s="589"/>
      <c r="M302" s="589"/>
      <c r="N302" s="589"/>
      <c r="O302" s="589"/>
      <c r="P302" s="589"/>
      <c r="Q302" s="589"/>
      <c r="R302" s="589"/>
      <c r="S302" s="595"/>
      <c r="T302" s="589"/>
      <c r="U302" s="589"/>
      <c r="V302" s="589"/>
      <c r="W302" s="589"/>
      <c r="X302" s="589"/>
      <c r="Y302" s="589"/>
      <c r="Z302" s="589"/>
      <c r="AA302" s="589"/>
      <c r="AB302" s="589"/>
      <c r="AC302" s="589"/>
      <c r="AD302" s="589"/>
      <c r="AE302" s="589"/>
      <c r="AF302" s="589"/>
      <c r="AG302" s="589"/>
      <c r="AH302" s="589"/>
      <c r="AI302" s="589"/>
      <c r="AJ302" s="589"/>
      <c r="AK302" s="589"/>
      <c r="AL302" s="595"/>
    </row>
    <row r="303" spans="1:38">
      <c r="A303" s="589"/>
      <c r="B303" s="589"/>
      <c r="C303" s="589"/>
      <c r="D303" s="589"/>
      <c r="E303" s="589"/>
      <c r="F303" s="589"/>
      <c r="G303" s="589"/>
      <c r="H303" s="589"/>
      <c r="I303" s="589"/>
      <c r="J303" s="589"/>
      <c r="K303" s="589"/>
      <c r="L303" s="589"/>
      <c r="M303" s="589"/>
      <c r="N303" s="589"/>
      <c r="O303" s="589"/>
      <c r="P303" s="589"/>
      <c r="Q303" s="589"/>
      <c r="R303" s="589"/>
      <c r="S303" s="595"/>
      <c r="T303" s="589"/>
      <c r="U303" s="589"/>
      <c r="V303" s="589"/>
      <c r="W303" s="589"/>
      <c r="X303" s="589"/>
      <c r="Y303" s="589"/>
      <c r="Z303" s="589"/>
      <c r="AA303" s="589"/>
      <c r="AB303" s="589"/>
      <c r="AC303" s="589"/>
      <c r="AD303" s="589"/>
      <c r="AE303" s="589"/>
      <c r="AF303" s="589"/>
      <c r="AG303" s="589"/>
      <c r="AH303" s="589"/>
      <c r="AI303" s="589"/>
      <c r="AJ303" s="589"/>
      <c r="AK303" s="589"/>
      <c r="AL303" s="595"/>
    </row>
    <row r="304" spans="1:38">
      <c r="A304" s="589"/>
      <c r="B304" s="589"/>
      <c r="C304" s="589"/>
      <c r="D304" s="589"/>
      <c r="E304" s="589"/>
      <c r="F304" s="589"/>
      <c r="G304" s="589"/>
      <c r="H304" s="589"/>
      <c r="I304" s="589"/>
      <c r="J304" s="589"/>
      <c r="K304" s="589"/>
      <c r="L304" s="589"/>
      <c r="M304" s="589"/>
      <c r="N304" s="589"/>
      <c r="O304" s="589"/>
      <c r="P304" s="589"/>
      <c r="Q304" s="589"/>
      <c r="R304" s="589"/>
      <c r="S304" s="595"/>
      <c r="T304" s="589"/>
      <c r="U304" s="589"/>
      <c r="V304" s="589"/>
      <c r="W304" s="589"/>
      <c r="X304" s="589"/>
      <c r="Y304" s="589"/>
      <c r="Z304" s="589"/>
      <c r="AA304" s="589"/>
      <c r="AB304" s="589"/>
      <c r="AC304" s="589"/>
      <c r="AD304" s="589"/>
      <c r="AE304" s="589"/>
      <c r="AF304" s="589"/>
      <c r="AG304" s="589"/>
      <c r="AH304" s="589"/>
      <c r="AI304" s="589"/>
      <c r="AJ304" s="589"/>
      <c r="AK304" s="589"/>
      <c r="AL304" s="595"/>
    </row>
    <row r="305" spans="1:38">
      <c r="A305" s="589"/>
      <c r="B305" s="589"/>
      <c r="C305" s="589"/>
      <c r="D305" s="589"/>
      <c r="E305" s="589"/>
      <c r="F305" s="589"/>
      <c r="G305" s="589"/>
      <c r="H305" s="589"/>
      <c r="I305" s="589"/>
      <c r="J305" s="589"/>
      <c r="K305" s="589"/>
      <c r="L305" s="589"/>
      <c r="M305" s="589"/>
      <c r="N305" s="589"/>
      <c r="O305" s="589"/>
      <c r="P305" s="589"/>
      <c r="Q305" s="589"/>
      <c r="R305" s="589"/>
      <c r="S305" s="595"/>
      <c r="T305" s="589"/>
      <c r="U305" s="589"/>
      <c r="V305" s="589"/>
      <c r="W305" s="589"/>
      <c r="X305" s="589"/>
      <c r="Y305" s="589"/>
      <c r="Z305" s="589"/>
      <c r="AA305" s="589"/>
      <c r="AB305" s="589"/>
      <c r="AC305" s="589"/>
      <c r="AD305" s="589"/>
      <c r="AE305" s="589"/>
      <c r="AF305" s="589"/>
      <c r="AG305" s="589"/>
      <c r="AH305" s="589"/>
      <c r="AI305" s="589"/>
      <c r="AJ305" s="589"/>
      <c r="AK305" s="589"/>
      <c r="AL305" s="595"/>
    </row>
    <row r="306" spans="1:38">
      <c r="A306" s="589"/>
      <c r="B306" s="589"/>
      <c r="C306" s="589"/>
      <c r="D306" s="589"/>
      <c r="E306" s="589"/>
      <c r="F306" s="589"/>
      <c r="G306" s="589"/>
      <c r="H306" s="589"/>
      <c r="I306" s="589"/>
      <c r="J306" s="589"/>
      <c r="K306" s="589"/>
      <c r="L306" s="589"/>
      <c r="M306" s="589"/>
      <c r="N306" s="589"/>
      <c r="O306" s="589"/>
      <c r="P306" s="589"/>
      <c r="Q306" s="589"/>
      <c r="R306" s="589"/>
      <c r="S306" s="595"/>
      <c r="T306" s="589"/>
      <c r="U306" s="589"/>
      <c r="V306" s="589"/>
      <c r="W306" s="589"/>
      <c r="X306" s="589"/>
      <c r="Y306" s="589"/>
      <c r="Z306" s="589"/>
      <c r="AA306" s="589"/>
      <c r="AB306" s="589"/>
      <c r="AC306" s="589"/>
      <c r="AD306" s="589"/>
      <c r="AE306" s="589"/>
      <c r="AF306" s="589"/>
      <c r="AG306" s="589"/>
      <c r="AH306" s="589"/>
      <c r="AI306" s="589"/>
      <c r="AJ306" s="589"/>
      <c r="AK306" s="589"/>
      <c r="AL306" s="595"/>
    </row>
    <row r="307" spans="1:38">
      <c r="A307" s="589"/>
      <c r="B307" s="589"/>
      <c r="C307" s="589"/>
      <c r="D307" s="589"/>
      <c r="E307" s="589"/>
      <c r="F307" s="589"/>
      <c r="G307" s="589"/>
      <c r="H307" s="589"/>
      <c r="I307" s="589"/>
      <c r="J307" s="589"/>
      <c r="K307" s="589"/>
      <c r="L307" s="589"/>
      <c r="M307" s="589"/>
      <c r="N307" s="589"/>
      <c r="O307" s="589"/>
      <c r="P307" s="589"/>
      <c r="Q307" s="589"/>
      <c r="R307" s="589"/>
      <c r="S307" s="595"/>
      <c r="T307" s="589"/>
      <c r="U307" s="589"/>
      <c r="V307" s="589"/>
      <c r="W307" s="589"/>
      <c r="X307" s="589"/>
      <c r="Y307" s="589"/>
      <c r="Z307" s="589"/>
      <c r="AA307" s="589"/>
      <c r="AB307" s="589"/>
      <c r="AC307" s="589"/>
      <c r="AD307" s="589"/>
      <c r="AE307" s="589"/>
      <c r="AF307" s="589"/>
      <c r="AG307" s="589"/>
      <c r="AH307" s="589"/>
      <c r="AI307" s="589"/>
      <c r="AJ307" s="589"/>
      <c r="AK307" s="589"/>
      <c r="AL307" s="595"/>
    </row>
    <row r="308" spans="1:38">
      <c r="A308" s="589"/>
      <c r="B308" s="589"/>
      <c r="C308" s="589"/>
      <c r="D308" s="589"/>
      <c r="E308" s="589"/>
      <c r="F308" s="589"/>
      <c r="G308" s="589"/>
      <c r="H308" s="589"/>
      <c r="I308" s="589"/>
      <c r="J308" s="589"/>
      <c r="K308" s="589"/>
      <c r="L308" s="589"/>
      <c r="M308" s="589"/>
      <c r="N308" s="589"/>
      <c r="O308" s="589"/>
      <c r="P308" s="589"/>
      <c r="Q308" s="589"/>
      <c r="R308" s="589"/>
      <c r="S308" s="595"/>
      <c r="T308" s="589"/>
      <c r="U308" s="589"/>
      <c r="V308" s="589"/>
      <c r="W308" s="589"/>
      <c r="X308" s="589"/>
      <c r="Y308" s="589"/>
      <c r="Z308" s="589"/>
      <c r="AA308" s="589"/>
      <c r="AB308" s="589"/>
      <c r="AC308" s="589"/>
      <c r="AD308" s="589"/>
      <c r="AE308" s="589"/>
      <c r="AF308" s="589"/>
      <c r="AG308" s="589"/>
      <c r="AH308" s="589"/>
      <c r="AI308" s="589"/>
      <c r="AJ308" s="589"/>
      <c r="AK308" s="589"/>
      <c r="AL308" s="595"/>
    </row>
    <row r="309" spans="1:38">
      <c r="A309" s="589"/>
      <c r="B309" s="589"/>
      <c r="C309" s="589"/>
      <c r="D309" s="589"/>
      <c r="E309" s="589"/>
      <c r="F309" s="589"/>
      <c r="G309" s="589"/>
      <c r="H309" s="589"/>
      <c r="I309" s="589"/>
      <c r="J309" s="589"/>
      <c r="K309" s="589"/>
      <c r="L309" s="589"/>
      <c r="M309" s="589"/>
      <c r="N309" s="589"/>
      <c r="O309" s="589"/>
      <c r="P309" s="589"/>
      <c r="Q309" s="589"/>
      <c r="R309" s="589"/>
      <c r="S309" s="595"/>
      <c r="T309" s="589"/>
      <c r="U309" s="589"/>
      <c r="V309" s="589"/>
      <c r="W309" s="589"/>
      <c r="X309" s="589"/>
      <c r="Y309" s="589"/>
      <c r="Z309" s="589"/>
      <c r="AA309" s="589"/>
      <c r="AB309" s="589"/>
      <c r="AC309" s="589"/>
      <c r="AD309" s="589"/>
      <c r="AE309" s="589"/>
      <c r="AF309" s="589"/>
      <c r="AG309" s="589"/>
      <c r="AH309" s="589"/>
      <c r="AI309" s="589"/>
      <c r="AJ309" s="589"/>
      <c r="AK309" s="589"/>
      <c r="AL309" s="595"/>
    </row>
    <row r="310" spans="1:38">
      <c r="A310" s="589"/>
      <c r="B310" s="589"/>
      <c r="C310" s="589"/>
      <c r="D310" s="589"/>
      <c r="E310" s="589"/>
      <c r="F310" s="589"/>
      <c r="G310" s="589"/>
      <c r="H310" s="589"/>
      <c r="I310" s="589"/>
      <c r="J310" s="589"/>
      <c r="K310" s="589"/>
      <c r="L310" s="589"/>
      <c r="M310" s="589"/>
      <c r="N310" s="589"/>
      <c r="O310" s="589"/>
      <c r="P310" s="589"/>
      <c r="Q310" s="589"/>
      <c r="R310" s="589"/>
      <c r="S310" s="595"/>
      <c r="T310" s="589"/>
      <c r="U310" s="589"/>
      <c r="V310" s="589"/>
      <c r="W310" s="589"/>
      <c r="X310" s="589"/>
      <c r="Y310" s="589"/>
      <c r="Z310" s="589"/>
      <c r="AA310" s="589"/>
      <c r="AB310" s="589"/>
      <c r="AC310" s="589"/>
      <c r="AD310" s="589"/>
      <c r="AE310" s="589"/>
      <c r="AF310" s="589"/>
      <c r="AG310" s="589"/>
      <c r="AH310" s="589"/>
      <c r="AI310" s="589"/>
      <c r="AJ310" s="589"/>
      <c r="AK310" s="589"/>
      <c r="AL310" s="595"/>
    </row>
    <row r="311" spans="1:38">
      <c r="A311" s="589"/>
      <c r="B311" s="589"/>
      <c r="C311" s="589"/>
      <c r="D311" s="589"/>
      <c r="E311" s="589"/>
      <c r="F311" s="589"/>
      <c r="G311" s="589"/>
      <c r="H311" s="589"/>
      <c r="I311" s="589"/>
      <c r="J311" s="589"/>
      <c r="K311" s="589"/>
      <c r="L311" s="589"/>
      <c r="M311" s="589"/>
      <c r="N311" s="589"/>
      <c r="O311" s="589"/>
      <c r="P311" s="589"/>
      <c r="Q311" s="589"/>
      <c r="R311" s="589"/>
      <c r="S311" s="595"/>
      <c r="T311" s="589"/>
      <c r="U311" s="589"/>
      <c r="V311" s="589"/>
      <c r="W311" s="589"/>
      <c r="X311" s="589"/>
      <c r="Y311" s="589"/>
      <c r="Z311" s="589"/>
      <c r="AA311" s="589"/>
      <c r="AB311" s="589"/>
      <c r="AC311" s="589"/>
      <c r="AD311" s="589"/>
      <c r="AE311" s="589"/>
      <c r="AF311" s="589"/>
      <c r="AG311" s="589"/>
      <c r="AH311" s="589"/>
      <c r="AI311" s="589"/>
      <c r="AJ311" s="589"/>
      <c r="AK311" s="589"/>
      <c r="AL311" s="595"/>
    </row>
    <row r="312" spans="1:38">
      <c r="A312" s="589"/>
      <c r="B312" s="589"/>
      <c r="C312" s="589"/>
      <c r="D312" s="589"/>
      <c r="E312" s="589"/>
      <c r="F312" s="589"/>
      <c r="G312" s="589"/>
      <c r="H312" s="589"/>
      <c r="I312" s="589"/>
      <c r="J312" s="589"/>
      <c r="K312" s="589"/>
      <c r="L312" s="589"/>
      <c r="M312" s="589"/>
      <c r="N312" s="589"/>
      <c r="O312" s="589"/>
      <c r="P312" s="589"/>
      <c r="Q312" s="589"/>
      <c r="R312" s="589"/>
      <c r="S312" s="595"/>
      <c r="T312" s="589"/>
      <c r="U312" s="589"/>
      <c r="V312" s="589"/>
      <c r="W312" s="589"/>
      <c r="X312" s="589"/>
      <c r="Y312" s="589"/>
      <c r="Z312" s="589"/>
      <c r="AA312" s="589"/>
      <c r="AB312" s="589"/>
      <c r="AC312" s="589"/>
      <c r="AD312" s="589"/>
      <c r="AE312" s="589"/>
      <c r="AF312" s="589"/>
      <c r="AG312" s="589"/>
      <c r="AH312" s="589"/>
      <c r="AI312" s="589"/>
      <c r="AJ312" s="589"/>
      <c r="AK312" s="589"/>
      <c r="AL312" s="595"/>
    </row>
    <row r="313" spans="1:38">
      <c r="A313" s="589"/>
      <c r="B313" s="589"/>
      <c r="C313" s="589"/>
      <c r="D313" s="589"/>
      <c r="E313" s="589"/>
      <c r="F313" s="589"/>
      <c r="G313" s="589"/>
      <c r="H313" s="589"/>
      <c r="I313" s="589"/>
      <c r="J313" s="589"/>
      <c r="K313" s="589"/>
      <c r="L313" s="589"/>
      <c r="M313" s="589"/>
      <c r="N313" s="589"/>
      <c r="O313" s="589"/>
      <c r="P313" s="589"/>
      <c r="Q313" s="589"/>
      <c r="R313" s="589"/>
      <c r="S313" s="595"/>
      <c r="T313" s="589"/>
      <c r="U313" s="589"/>
      <c r="V313" s="589"/>
      <c r="W313" s="589"/>
      <c r="X313" s="589"/>
      <c r="Y313" s="589"/>
      <c r="Z313" s="589"/>
      <c r="AA313" s="589"/>
      <c r="AB313" s="589"/>
      <c r="AC313" s="589"/>
      <c r="AD313" s="589"/>
      <c r="AE313" s="589"/>
      <c r="AF313" s="589"/>
      <c r="AG313" s="589"/>
      <c r="AH313" s="589"/>
      <c r="AI313" s="589"/>
      <c r="AJ313" s="589"/>
      <c r="AK313" s="589"/>
      <c r="AL313" s="595"/>
    </row>
    <row r="314" spans="1:38">
      <c r="A314" s="589"/>
      <c r="B314" s="589"/>
      <c r="C314" s="589"/>
      <c r="D314" s="589"/>
      <c r="E314" s="589"/>
      <c r="F314" s="589"/>
      <c r="G314" s="589"/>
      <c r="H314" s="589"/>
      <c r="I314" s="589"/>
      <c r="J314" s="589"/>
      <c r="K314" s="589"/>
      <c r="L314" s="589"/>
      <c r="M314" s="589"/>
      <c r="N314" s="589"/>
      <c r="O314" s="589"/>
      <c r="P314" s="589"/>
      <c r="Q314" s="589"/>
      <c r="R314" s="589"/>
      <c r="S314" s="595"/>
      <c r="T314" s="589"/>
      <c r="U314" s="589"/>
      <c r="V314" s="589"/>
      <c r="W314" s="589"/>
      <c r="X314" s="589"/>
      <c r="Y314" s="589"/>
      <c r="Z314" s="589"/>
      <c r="AA314" s="589"/>
      <c r="AB314" s="589"/>
      <c r="AC314" s="589"/>
      <c r="AD314" s="589"/>
      <c r="AE314" s="589"/>
      <c r="AF314" s="589"/>
      <c r="AG314" s="589"/>
      <c r="AH314" s="589"/>
      <c r="AI314" s="589"/>
      <c r="AJ314" s="589"/>
      <c r="AK314" s="589"/>
      <c r="AL314" s="595"/>
    </row>
    <row r="315" spans="1:38">
      <c r="A315" s="589"/>
      <c r="B315" s="589"/>
      <c r="C315" s="589"/>
      <c r="D315" s="589"/>
      <c r="E315" s="589"/>
      <c r="F315" s="589"/>
      <c r="G315" s="589"/>
      <c r="H315" s="589"/>
      <c r="I315" s="589"/>
      <c r="J315" s="589"/>
      <c r="K315" s="589"/>
      <c r="L315" s="589"/>
      <c r="M315" s="589"/>
      <c r="N315" s="589"/>
      <c r="O315" s="589"/>
      <c r="P315" s="589"/>
      <c r="Q315" s="589"/>
      <c r="R315" s="589"/>
      <c r="S315" s="595"/>
      <c r="T315" s="589"/>
      <c r="U315" s="589"/>
      <c r="V315" s="589"/>
      <c r="W315" s="589"/>
      <c r="X315" s="589"/>
      <c r="Y315" s="589"/>
      <c r="Z315" s="589"/>
      <c r="AA315" s="589"/>
      <c r="AB315" s="589"/>
      <c r="AC315" s="589"/>
      <c r="AD315" s="589"/>
      <c r="AE315" s="589"/>
      <c r="AF315" s="589"/>
      <c r="AG315" s="589"/>
      <c r="AH315" s="589"/>
      <c r="AI315" s="589"/>
      <c r="AJ315" s="589"/>
      <c r="AK315" s="589"/>
      <c r="AL315" s="595"/>
    </row>
    <row r="316" spans="1:38">
      <c r="A316" s="589"/>
      <c r="B316" s="589"/>
      <c r="C316" s="589"/>
      <c r="D316" s="589"/>
      <c r="E316" s="589"/>
      <c r="F316" s="589"/>
      <c r="G316" s="589"/>
      <c r="H316" s="589"/>
      <c r="I316" s="589"/>
      <c r="J316" s="589"/>
      <c r="K316" s="589"/>
      <c r="L316" s="589"/>
      <c r="M316" s="589"/>
      <c r="N316" s="589"/>
      <c r="O316" s="589"/>
      <c r="P316" s="589"/>
      <c r="Q316" s="589"/>
      <c r="R316" s="589"/>
      <c r="S316" s="595"/>
      <c r="T316" s="589"/>
      <c r="U316" s="589"/>
      <c r="V316" s="589"/>
      <c r="W316" s="589"/>
      <c r="X316" s="589"/>
      <c r="Y316" s="589"/>
      <c r="Z316" s="589"/>
      <c r="AA316" s="589"/>
      <c r="AB316" s="589"/>
      <c r="AC316" s="589"/>
      <c r="AD316" s="589"/>
      <c r="AE316" s="589"/>
      <c r="AF316" s="589"/>
      <c r="AG316" s="589"/>
      <c r="AH316" s="589"/>
      <c r="AI316" s="589"/>
      <c r="AJ316" s="589"/>
      <c r="AK316" s="589"/>
      <c r="AL316" s="595"/>
    </row>
    <row r="317" spans="1:38">
      <c r="A317" s="589"/>
      <c r="B317" s="589"/>
      <c r="C317" s="589"/>
      <c r="D317" s="589"/>
      <c r="E317" s="589"/>
      <c r="F317" s="589"/>
      <c r="G317" s="589"/>
      <c r="H317" s="589"/>
      <c r="I317" s="589"/>
      <c r="J317" s="589"/>
      <c r="K317" s="589"/>
      <c r="L317" s="589"/>
      <c r="M317" s="589"/>
      <c r="N317" s="589"/>
      <c r="O317" s="589"/>
      <c r="P317" s="589"/>
      <c r="Q317" s="589"/>
      <c r="R317" s="589"/>
      <c r="S317" s="595"/>
      <c r="T317" s="589"/>
      <c r="U317" s="589"/>
      <c r="V317" s="589"/>
      <c r="W317" s="589"/>
      <c r="X317" s="589"/>
      <c r="Y317" s="589"/>
      <c r="Z317" s="589"/>
      <c r="AA317" s="589"/>
      <c r="AB317" s="589"/>
      <c r="AC317" s="589"/>
      <c r="AD317" s="589"/>
      <c r="AE317" s="589"/>
      <c r="AF317" s="589"/>
      <c r="AG317" s="589"/>
      <c r="AH317" s="589"/>
      <c r="AI317" s="589"/>
      <c r="AJ317" s="589"/>
      <c r="AK317" s="589"/>
      <c r="AL317" s="595"/>
    </row>
    <row r="318" spans="1:38">
      <c r="A318" s="589"/>
      <c r="B318" s="589"/>
      <c r="C318" s="589"/>
      <c r="D318" s="589"/>
      <c r="E318" s="589"/>
      <c r="F318" s="589"/>
      <c r="G318" s="589"/>
      <c r="H318" s="589"/>
      <c r="I318" s="589"/>
      <c r="J318" s="589"/>
      <c r="K318" s="589"/>
      <c r="L318" s="589"/>
      <c r="M318" s="589"/>
      <c r="N318" s="589"/>
      <c r="O318" s="589"/>
      <c r="P318" s="589"/>
      <c r="Q318" s="589"/>
      <c r="R318" s="589"/>
      <c r="S318" s="595"/>
      <c r="T318" s="589"/>
      <c r="U318" s="589"/>
      <c r="V318" s="589"/>
      <c r="W318" s="589"/>
      <c r="X318" s="589"/>
      <c r="Y318" s="589"/>
      <c r="Z318" s="589"/>
      <c r="AA318" s="589"/>
      <c r="AB318" s="589"/>
      <c r="AC318" s="589"/>
      <c r="AD318" s="589"/>
      <c r="AE318" s="589"/>
      <c r="AF318" s="589"/>
      <c r="AG318" s="589"/>
      <c r="AH318" s="589"/>
      <c r="AI318" s="589"/>
      <c r="AJ318" s="589"/>
      <c r="AK318" s="589"/>
      <c r="AL318" s="595"/>
    </row>
    <row r="319" spans="1:38">
      <c r="A319" s="589"/>
      <c r="B319" s="589"/>
      <c r="C319" s="589"/>
      <c r="D319" s="589"/>
      <c r="E319" s="589"/>
      <c r="F319" s="589"/>
      <c r="G319" s="589"/>
      <c r="H319" s="589"/>
      <c r="I319" s="589"/>
      <c r="J319" s="589"/>
      <c r="K319" s="589"/>
      <c r="L319" s="589"/>
      <c r="M319" s="589"/>
      <c r="N319" s="589"/>
      <c r="O319" s="589"/>
      <c r="P319" s="589"/>
      <c r="Q319" s="589"/>
      <c r="R319" s="589"/>
      <c r="S319" s="595"/>
      <c r="T319" s="589"/>
      <c r="U319" s="589"/>
      <c r="V319" s="589"/>
      <c r="W319" s="589"/>
      <c r="X319" s="589"/>
      <c r="Y319" s="589"/>
      <c r="Z319" s="589"/>
      <c r="AA319" s="589"/>
      <c r="AB319" s="589"/>
      <c r="AC319" s="589"/>
      <c r="AD319" s="589"/>
      <c r="AE319" s="589"/>
      <c r="AF319" s="589"/>
      <c r="AG319" s="589"/>
      <c r="AH319" s="589"/>
      <c r="AI319" s="589"/>
      <c r="AJ319" s="589"/>
      <c r="AK319" s="589"/>
      <c r="AL319" s="595"/>
    </row>
    <row r="320" spans="1:38">
      <c r="A320" s="589"/>
      <c r="B320" s="589"/>
      <c r="C320" s="589"/>
      <c r="D320" s="589"/>
      <c r="E320" s="589"/>
      <c r="F320" s="589"/>
      <c r="G320" s="589"/>
      <c r="H320" s="589"/>
      <c r="I320" s="589"/>
      <c r="J320" s="589"/>
      <c r="K320" s="589"/>
      <c r="L320" s="589"/>
      <c r="M320" s="589"/>
      <c r="N320" s="589"/>
      <c r="O320" s="589"/>
      <c r="P320" s="589"/>
      <c r="Q320" s="589"/>
      <c r="R320" s="589"/>
      <c r="S320" s="595"/>
      <c r="T320" s="589"/>
      <c r="U320" s="589"/>
      <c r="V320" s="589"/>
      <c r="W320" s="589"/>
      <c r="X320" s="589"/>
      <c r="Y320" s="589"/>
      <c r="Z320" s="589"/>
      <c r="AA320" s="589"/>
      <c r="AB320" s="589"/>
      <c r="AC320" s="589"/>
      <c r="AD320" s="589"/>
      <c r="AE320" s="589"/>
      <c r="AF320" s="589"/>
      <c r="AG320" s="589"/>
      <c r="AH320" s="589"/>
      <c r="AI320" s="589"/>
      <c r="AJ320" s="589"/>
      <c r="AK320" s="589"/>
      <c r="AL320" s="595"/>
    </row>
    <row r="321" spans="1:38">
      <c r="A321" s="589"/>
      <c r="B321" s="589"/>
      <c r="C321" s="589"/>
      <c r="D321" s="589"/>
      <c r="E321" s="589"/>
      <c r="F321" s="589"/>
      <c r="G321" s="589"/>
      <c r="H321" s="589"/>
      <c r="I321" s="589"/>
      <c r="J321" s="589"/>
      <c r="K321" s="589"/>
      <c r="L321" s="589"/>
      <c r="M321" s="589"/>
      <c r="N321" s="589"/>
      <c r="O321" s="589"/>
      <c r="P321" s="589"/>
      <c r="Q321" s="589"/>
      <c r="R321" s="589"/>
      <c r="S321" s="595"/>
      <c r="T321" s="589"/>
      <c r="U321" s="589"/>
      <c r="V321" s="589"/>
      <c r="W321" s="589"/>
      <c r="X321" s="589"/>
      <c r="Y321" s="589"/>
      <c r="Z321" s="589"/>
      <c r="AA321" s="589"/>
      <c r="AB321" s="589"/>
      <c r="AC321" s="589"/>
      <c r="AD321" s="589"/>
      <c r="AE321" s="589"/>
      <c r="AF321" s="589"/>
      <c r="AG321" s="589"/>
      <c r="AH321" s="589"/>
      <c r="AI321" s="589"/>
      <c r="AJ321" s="589"/>
      <c r="AK321" s="589"/>
      <c r="AL321" s="595"/>
    </row>
    <row r="322" spans="1:38">
      <c r="A322" s="589"/>
      <c r="B322" s="589"/>
      <c r="C322" s="589"/>
      <c r="D322" s="589"/>
      <c r="E322" s="589"/>
      <c r="F322" s="589"/>
      <c r="G322" s="589"/>
      <c r="H322" s="589"/>
      <c r="I322" s="589"/>
      <c r="J322" s="589"/>
      <c r="K322" s="589"/>
      <c r="L322" s="589"/>
      <c r="M322" s="589"/>
      <c r="N322" s="589"/>
      <c r="O322" s="589"/>
      <c r="P322" s="589"/>
      <c r="Q322" s="589"/>
      <c r="R322" s="589"/>
      <c r="S322" s="595"/>
      <c r="T322" s="589"/>
      <c r="U322" s="589"/>
      <c r="V322" s="589"/>
      <c r="W322" s="589"/>
      <c r="X322" s="589"/>
      <c r="Y322" s="589"/>
      <c r="Z322" s="589"/>
      <c r="AA322" s="589"/>
      <c r="AB322" s="589"/>
      <c r="AC322" s="589"/>
      <c r="AD322" s="589"/>
      <c r="AE322" s="589"/>
      <c r="AF322" s="589"/>
      <c r="AG322" s="589"/>
      <c r="AH322" s="589"/>
      <c r="AI322" s="589"/>
      <c r="AJ322" s="589"/>
      <c r="AK322" s="589"/>
      <c r="AL322" s="595"/>
    </row>
    <row r="323" spans="1:38">
      <c r="A323" s="589"/>
      <c r="B323" s="589"/>
      <c r="C323" s="589"/>
      <c r="D323" s="589"/>
      <c r="E323" s="589"/>
      <c r="F323" s="589"/>
      <c r="G323" s="589"/>
      <c r="H323" s="589"/>
      <c r="I323" s="589"/>
      <c r="J323" s="589"/>
      <c r="K323" s="589"/>
      <c r="L323" s="589"/>
      <c r="M323" s="589"/>
      <c r="N323" s="589"/>
      <c r="O323" s="589"/>
      <c r="P323" s="589"/>
      <c r="Q323" s="589"/>
      <c r="R323" s="589"/>
      <c r="S323" s="595"/>
      <c r="T323" s="589"/>
      <c r="U323" s="589"/>
      <c r="V323" s="589"/>
      <c r="W323" s="589"/>
      <c r="X323" s="589"/>
      <c r="Y323" s="589"/>
      <c r="Z323" s="589"/>
      <c r="AA323" s="589"/>
      <c r="AB323" s="589"/>
      <c r="AC323" s="589"/>
      <c r="AD323" s="589"/>
      <c r="AE323" s="589"/>
      <c r="AF323" s="589"/>
      <c r="AG323" s="589"/>
      <c r="AH323" s="589"/>
      <c r="AI323" s="589"/>
      <c r="AJ323" s="589"/>
      <c r="AK323" s="589"/>
      <c r="AL323" s="595"/>
    </row>
    <row r="324" spans="1:38">
      <c r="A324" s="589"/>
      <c r="B324" s="589"/>
      <c r="C324" s="589"/>
      <c r="D324" s="589"/>
      <c r="E324" s="589"/>
      <c r="F324" s="589"/>
      <c r="G324" s="589"/>
      <c r="H324" s="589"/>
      <c r="I324" s="589"/>
      <c r="J324" s="589"/>
      <c r="K324" s="589"/>
      <c r="L324" s="589"/>
      <c r="M324" s="589"/>
      <c r="N324" s="589"/>
      <c r="O324" s="589"/>
      <c r="P324" s="589"/>
      <c r="Q324" s="589"/>
      <c r="R324" s="589"/>
      <c r="S324" s="595"/>
      <c r="T324" s="589"/>
      <c r="U324" s="589"/>
      <c r="V324" s="589"/>
      <c r="W324" s="589"/>
      <c r="X324" s="589"/>
      <c r="Y324" s="589"/>
      <c r="Z324" s="589"/>
      <c r="AA324" s="589"/>
      <c r="AB324" s="589"/>
      <c r="AC324" s="589"/>
      <c r="AD324" s="589"/>
      <c r="AE324" s="589"/>
      <c r="AF324" s="589"/>
      <c r="AG324" s="589"/>
      <c r="AH324" s="589"/>
      <c r="AI324" s="589"/>
      <c r="AJ324" s="589"/>
      <c r="AK324" s="589"/>
      <c r="AL324" s="595"/>
    </row>
    <row r="325" spans="1:38">
      <c r="A325" s="589"/>
      <c r="B325" s="589"/>
      <c r="C325" s="589"/>
      <c r="D325" s="589"/>
      <c r="E325" s="589"/>
      <c r="F325" s="589"/>
      <c r="G325" s="589"/>
      <c r="H325" s="589"/>
      <c r="I325" s="589"/>
      <c r="J325" s="589"/>
      <c r="K325" s="589"/>
      <c r="L325" s="589"/>
      <c r="M325" s="589"/>
      <c r="N325" s="589"/>
      <c r="O325" s="589"/>
      <c r="P325" s="589"/>
      <c r="Q325" s="589"/>
      <c r="R325" s="589"/>
      <c r="S325" s="595"/>
      <c r="T325" s="589"/>
      <c r="U325" s="589"/>
      <c r="V325" s="589"/>
      <c r="W325" s="589"/>
      <c r="X325" s="589"/>
      <c r="Y325" s="589"/>
      <c r="Z325" s="589"/>
      <c r="AA325" s="589"/>
      <c r="AB325" s="589"/>
      <c r="AC325" s="589"/>
      <c r="AD325" s="589"/>
      <c r="AE325" s="589"/>
      <c r="AF325" s="589"/>
      <c r="AG325" s="589"/>
      <c r="AH325" s="589"/>
      <c r="AI325" s="589"/>
      <c r="AJ325" s="589"/>
      <c r="AK325" s="589"/>
      <c r="AL325" s="595"/>
    </row>
    <row r="326" spans="1:38">
      <c r="A326" s="589"/>
      <c r="B326" s="589"/>
      <c r="C326" s="589"/>
      <c r="D326" s="589"/>
      <c r="E326" s="589"/>
      <c r="F326" s="589"/>
      <c r="G326" s="589"/>
      <c r="H326" s="589"/>
      <c r="I326" s="589"/>
      <c r="J326" s="589"/>
      <c r="K326" s="589"/>
      <c r="L326" s="589"/>
      <c r="M326" s="589"/>
      <c r="N326" s="589"/>
      <c r="O326" s="589"/>
      <c r="P326" s="589"/>
      <c r="Q326" s="589"/>
      <c r="R326" s="589"/>
      <c r="S326" s="595"/>
      <c r="T326" s="589"/>
      <c r="U326" s="589"/>
      <c r="V326" s="589"/>
      <c r="W326" s="589"/>
      <c r="X326" s="589"/>
      <c r="Y326" s="589"/>
      <c r="Z326" s="589"/>
      <c r="AA326" s="589"/>
      <c r="AB326" s="589"/>
      <c r="AC326" s="589"/>
      <c r="AD326" s="589"/>
      <c r="AE326" s="589"/>
      <c r="AF326" s="589"/>
      <c r="AG326" s="589"/>
      <c r="AH326" s="589"/>
      <c r="AI326" s="589"/>
      <c r="AJ326" s="589"/>
      <c r="AK326" s="589"/>
      <c r="AL326" s="595"/>
    </row>
    <row r="327" spans="1:38">
      <c r="A327" s="589"/>
      <c r="B327" s="589"/>
      <c r="C327" s="589"/>
      <c r="D327" s="589"/>
      <c r="E327" s="589"/>
      <c r="F327" s="589"/>
      <c r="G327" s="589"/>
      <c r="H327" s="589"/>
      <c r="I327" s="589"/>
      <c r="J327" s="589"/>
      <c r="K327" s="589"/>
      <c r="L327" s="589"/>
      <c r="M327" s="589"/>
      <c r="N327" s="589"/>
      <c r="O327" s="589"/>
      <c r="P327" s="589"/>
      <c r="Q327" s="589"/>
      <c r="R327" s="589"/>
      <c r="S327" s="595"/>
      <c r="T327" s="589"/>
      <c r="U327" s="589"/>
      <c r="V327" s="589"/>
      <c r="W327" s="589"/>
      <c r="X327" s="589"/>
      <c r="Y327" s="589"/>
      <c r="Z327" s="589"/>
      <c r="AA327" s="589"/>
      <c r="AB327" s="589"/>
      <c r="AC327" s="589"/>
      <c r="AD327" s="589"/>
      <c r="AE327" s="589"/>
      <c r="AF327" s="589"/>
      <c r="AG327" s="589"/>
      <c r="AH327" s="589"/>
      <c r="AI327" s="589"/>
      <c r="AJ327" s="589"/>
      <c r="AK327" s="589"/>
      <c r="AL327" s="595"/>
    </row>
    <row r="328" spans="1:38">
      <c r="A328" s="589"/>
      <c r="B328" s="589"/>
      <c r="C328" s="589"/>
      <c r="D328" s="589"/>
      <c r="E328" s="589"/>
      <c r="F328" s="589"/>
      <c r="G328" s="589"/>
      <c r="H328" s="589"/>
      <c r="I328" s="589"/>
      <c r="J328" s="589"/>
      <c r="K328" s="589"/>
      <c r="L328" s="589"/>
      <c r="M328" s="589"/>
      <c r="N328" s="589"/>
      <c r="O328" s="589"/>
      <c r="P328" s="589"/>
      <c r="Q328" s="589"/>
      <c r="R328" s="589"/>
      <c r="S328" s="595"/>
      <c r="T328" s="589"/>
      <c r="U328" s="589"/>
      <c r="V328" s="589"/>
      <c r="W328" s="589"/>
      <c r="X328" s="589"/>
      <c r="Y328" s="589"/>
      <c r="Z328" s="589"/>
      <c r="AA328" s="589"/>
      <c r="AB328" s="589"/>
      <c r="AC328" s="589"/>
      <c r="AD328" s="589"/>
      <c r="AE328" s="589"/>
      <c r="AF328" s="589"/>
      <c r="AG328" s="589"/>
      <c r="AH328" s="589"/>
      <c r="AI328" s="589"/>
      <c r="AJ328" s="589"/>
      <c r="AK328" s="589"/>
      <c r="AL328" s="595"/>
    </row>
    <row r="329" spans="1:38">
      <c r="A329" s="589"/>
      <c r="B329" s="589"/>
      <c r="C329" s="589"/>
      <c r="D329" s="589"/>
      <c r="E329" s="589"/>
      <c r="F329" s="589"/>
      <c r="G329" s="589"/>
      <c r="H329" s="589"/>
      <c r="I329" s="589"/>
      <c r="J329" s="589"/>
      <c r="K329" s="589"/>
      <c r="L329" s="589"/>
      <c r="M329" s="589"/>
      <c r="N329" s="589"/>
      <c r="O329" s="589"/>
      <c r="P329" s="589"/>
      <c r="Q329" s="589"/>
      <c r="R329" s="589"/>
      <c r="S329" s="595"/>
      <c r="T329" s="589"/>
      <c r="U329" s="589"/>
      <c r="V329" s="589"/>
      <c r="W329" s="589"/>
      <c r="X329" s="589"/>
      <c r="Y329" s="589"/>
      <c r="Z329" s="589"/>
      <c r="AA329" s="589"/>
      <c r="AB329" s="589"/>
      <c r="AC329" s="589"/>
      <c r="AD329" s="589"/>
      <c r="AE329" s="589"/>
      <c r="AF329" s="589"/>
      <c r="AG329" s="589"/>
      <c r="AH329" s="589"/>
      <c r="AI329" s="589"/>
      <c r="AJ329" s="589"/>
      <c r="AK329" s="589"/>
      <c r="AL329" s="595"/>
    </row>
    <row r="330" spans="1:38">
      <c r="A330" s="589"/>
      <c r="B330" s="589"/>
      <c r="C330" s="589"/>
      <c r="D330" s="589"/>
      <c r="E330" s="589"/>
      <c r="F330" s="589"/>
      <c r="G330" s="589"/>
      <c r="H330" s="589"/>
      <c r="I330" s="589"/>
      <c r="J330" s="589"/>
      <c r="K330" s="589"/>
      <c r="L330" s="589"/>
      <c r="M330" s="589"/>
      <c r="N330" s="589"/>
      <c r="O330" s="589"/>
      <c r="P330" s="589"/>
      <c r="Q330" s="589"/>
      <c r="R330" s="589"/>
      <c r="S330" s="595"/>
      <c r="T330" s="589"/>
      <c r="U330" s="589"/>
      <c r="V330" s="589"/>
      <c r="W330" s="589"/>
      <c r="X330" s="589"/>
      <c r="Y330" s="589"/>
      <c r="Z330" s="589"/>
      <c r="AA330" s="589"/>
      <c r="AB330" s="589"/>
      <c r="AC330" s="589"/>
      <c r="AD330" s="589"/>
      <c r="AE330" s="589"/>
      <c r="AF330" s="589"/>
      <c r="AG330" s="589"/>
      <c r="AH330" s="589"/>
      <c r="AI330" s="589"/>
      <c r="AJ330" s="589"/>
      <c r="AK330" s="589"/>
      <c r="AL330" s="595"/>
    </row>
    <row r="331" spans="1:38">
      <c r="A331" s="589"/>
      <c r="B331" s="589"/>
      <c r="C331" s="589"/>
      <c r="D331" s="589"/>
      <c r="E331" s="589"/>
      <c r="F331" s="589"/>
      <c r="G331" s="589"/>
      <c r="H331" s="589"/>
      <c r="I331" s="589"/>
      <c r="J331" s="589"/>
      <c r="K331" s="589"/>
      <c r="L331" s="589"/>
      <c r="M331" s="589"/>
      <c r="N331" s="589"/>
      <c r="O331" s="589"/>
      <c r="P331" s="589"/>
      <c r="Q331" s="589"/>
      <c r="R331" s="589"/>
      <c r="S331" s="595"/>
      <c r="T331" s="589"/>
      <c r="U331" s="589"/>
      <c r="V331" s="589"/>
      <c r="W331" s="589"/>
      <c r="X331" s="589"/>
      <c r="Y331" s="589"/>
      <c r="Z331" s="589"/>
      <c r="AA331" s="589"/>
      <c r="AB331" s="589"/>
      <c r="AC331" s="589"/>
      <c r="AD331" s="589"/>
      <c r="AE331" s="589"/>
      <c r="AF331" s="589"/>
      <c r="AG331" s="589"/>
      <c r="AH331" s="589"/>
      <c r="AI331" s="589"/>
      <c r="AJ331" s="589"/>
      <c r="AK331" s="589"/>
      <c r="AL331" s="595"/>
    </row>
    <row r="332" spans="1:38">
      <c r="A332" s="589"/>
      <c r="B332" s="589"/>
      <c r="C332" s="589"/>
      <c r="D332" s="589"/>
      <c r="E332" s="589"/>
      <c r="F332" s="589"/>
      <c r="G332" s="589"/>
      <c r="H332" s="589"/>
      <c r="I332" s="589"/>
      <c r="J332" s="589"/>
      <c r="K332" s="589"/>
      <c r="L332" s="589"/>
      <c r="M332" s="589"/>
      <c r="N332" s="589"/>
      <c r="O332" s="589"/>
      <c r="P332" s="589"/>
      <c r="Q332" s="589"/>
      <c r="R332" s="589"/>
      <c r="S332" s="595"/>
      <c r="T332" s="589"/>
      <c r="U332" s="589"/>
      <c r="V332" s="589"/>
      <c r="W332" s="589"/>
      <c r="X332" s="589"/>
      <c r="Y332" s="589"/>
      <c r="Z332" s="589"/>
      <c r="AA332" s="589"/>
      <c r="AB332" s="589"/>
      <c r="AC332" s="589"/>
      <c r="AD332" s="589"/>
      <c r="AE332" s="589"/>
      <c r="AF332" s="589"/>
      <c r="AG332" s="589"/>
      <c r="AH332" s="589"/>
      <c r="AI332" s="589"/>
      <c r="AJ332" s="589"/>
      <c r="AK332" s="589"/>
      <c r="AL332" s="595"/>
    </row>
    <row r="333" spans="1:38">
      <c r="A333" s="589"/>
      <c r="B333" s="589"/>
      <c r="C333" s="589"/>
      <c r="D333" s="589"/>
      <c r="E333" s="589"/>
      <c r="F333" s="589"/>
      <c r="G333" s="589"/>
      <c r="H333" s="589"/>
      <c r="I333" s="589"/>
      <c r="J333" s="589"/>
      <c r="K333" s="589"/>
      <c r="L333" s="589"/>
      <c r="M333" s="589"/>
      <c r="N333" s="589"/>
      <c r="O333" s="589"/>
      <c r="P333" s="589"/>
      <c r="Q333" s="589"/>
      <c r="R333" s="589"/>
      <c r="S333" s="595"/>
      <c r="T333" s="589"/>
      <c r="U333" s="589"/>
      <c r="V333" s="589"/>
      <c r="W333" s="589"/>
      <c r="X333" s="589"/>
      <c r="Y333" s="589"/>
      <c r="Z333" s="589"/>
      <c r="AA333" s="589"/>
      <c r="AB333" s="589"/>
      <c r="AC333" s="589"/>
      <c r="AD333" s="589"/>
      <c r="AE333" s="589"/>
      <c r="AF333" s="589"/>
      <c r="AG333" s="589"/>
      <c r="AH333" s="589"/>
      <c r="AI333" s="589"/>
      <c r="AJ333" s="589"/>
      <c r="AK333" s="589"/>
      <c r="AL333" s="595"/>
    </row>
    <row r="334" spans="1:38">
      <c r="A334" s="589"/>
      <c r="B334" s="589"/>
      <c r="C334" s="589"/>
      <c r="D334" s="589"/>
      <c r="E334" s="589"/>
      <c r="F334" s="589"/>
      <c r="G334" s="589"/>
      <c r="H334" s="589"/>
      <c r="I334" s="589"/>
      <c r="J334" s="589"/>
      <c r="K334" s="589"/>
      <c r="L334" s="589"/>
      <c r="M334" s="589"/>
      <c r="N334" s="589"/>
      <c r="O334" s="589"/>
      <c r="P334" s="589"/>
      <c r="Q334" s="589"/>
      <c r="R334" s="589"/>
      <c r="S334" s="595"/>
      <c r="T334" s="589"/>
      <c r="U334" s="589"/>
      <c r="V334" s="589"/>
      <c r="W334" s="589"/>
      <c r="X334" s="589"/>
      <c r="Y334" s="589"/>
      <c r="Z334" s="589"/>
      <c r="AA334" s="589"/>
      <c r="AB334" s="589"/>
      <c r="AC334" s="589"/>
      <c r="AD334" s="589"/>
      <c r="AE334" s="589"/>
      <c r="AF334" s="589"/>
      <c r="AG334" s="589"/>
      <c r="AH334" s="589"/>
      <c r="AI334" s="589"/>
      <c r="AJ334" s="589"/>
      <c r="AK334" s="589"/>
      <c r="AL334" s="595"/>
    </row>
    <row r="335" spans="1:38">
      <c r="A335" s="589"/>
      <c r="B335" s="589"/>
      <c r="C335" s="589"/>
      <c r="D335" s="589"/>
      <c r="E335" s="589"/>
      <c r="F335" s="589"/>
      <c r="G335" s="589"/>
      <c r="H335" s="589"/>
      <c r="I335" s="589"/>
      <c r="J335" s="589"/>
      <c r="K335" s="589"/>
      <c r="L335" s="589"/>
      <c r="M335" s="589"/>
      <c r="N335" s="589"/>
      <c r="O335" s="589"/>
      <c r="P335" s="589"/>
      <c r="Q335" s="589"/>
      <c r="R335" s="589"/>
      <c r="S335" s="595"/>
      <c r="T335" s="589"/>
      <c r="U335" s="589"/>
      <c r="V335" s="589"/>
      <c r="W335" s="589"/>
      <c r="X335" s="589"/>
      <c r="Y335" s="589"/>
      <c r="Z335" s="589"/>
      <c r="AA335" s="589"/>
      <c r="AB335" s="589"/>
      <c r="AC335" s="589"/>
      <c r="AD335" s="589"/>
      <c r="AE335" s="589"/>
      <c r="AF335" s="589"/>
      <c r="AG335" s="589"/>
      <c r="AH335" s="589"/>
      <c r="AI335" s="589"/>
      <c r="AJ335" s="589"/>
      <c r="AK335" s="589"/>
      <c r="AL335" s="595"/>
    </row>
    <row r="336" spans="1:38">
      <c r="A336" s="589"/>
      <c r="B336" s="589"/>
      <c r="C336" s="589"/>
      <c r="D336" s="589"/>
      <c r="E336" s="589"/>
      <c r="F336" s="589"/>
      <c r="G336" s="589"/>
      <c r="H336" s="589"/>
      <c r="I336" s="589"/>
      <c r="J336" s="589"/>
      <c r="K336" s="589"/>
      <c r="L336" s="589"/>
      <c r="M336" s="589"/>
      <c r="N336" s="589"/>
      <c r="O336" s="589"/>
      <c r="P336" s="589"/>
      <c r="Q336" s="589"/>
      <c r="R336" s="589"/>
      <c r="S336" s="595"/>
      <c r="T336" s="589"/>
      <c r="U336" s="589"/>
      <c r="V336" s="589"/>
      <c r="W336" s="589"/>
      <c r="X336" s="589"/>
      <c r="Y336" s="589"/>
      <c r="Z336" s="589"/>
      <c r="AA336" s="589"/>
      <c r="AB336" s="589"/>
      <c r="AC336" s="589"/>
      <c r="AD336" s="589"/>
      <c r="AE336" s="589"/>
      <c r="AF336" s="589"/>
      <c r="AG336" s="589"/>
      <c r="AH336" s="589"/>
      <c r="AI336" s="589"/>
      <c r="AJ336" s="589"/>
      <c r="AK336" s="589"/>
      <c r="AL336" s="595"/>
    </row>
    <row r="337" spans="1:38">
      <c r="A337" s="589"/>
      <c r="B337" s="589"/>
      <c r="C337" s="589"/>
      <c r="D337" s="589"/>
      <c r="E337" s="589"/>
      <c r="F337" s="589"/>
      <c r="G337" s="589"/>
      <c r="H337" s="589"/>
      <c r="I337" s="589"/>
      <c r="J337" s="589"/>
      <c r="K337" s="589"/>
      <c r="L337" s="589"/>
      <c r="M337" s="589"/>
      <c r="N337" s="589"/>
      <c r="O337" s="589"/>
      <c r="P337" s="589"/>
      <c r="Q337" s="589"/>
      <c r="R337" s="589"/>
      <c r="S337" s="595"/>
      <c r="T337" s="589"/>
      <c r="U337" s="589"/>
      <c r="V337" s="589"/>
      <c r="W337" s="589"/>
      <c r="X337" s="589"/>
      <c r="Y337" s="589"/>
      <c r="Z337" s="589"/>
      <c r="AA337" s="589"/>
      <c r="AB337" s="589"/>
      <c r="AC337" s="589"/>
      <c r="AD337" s="589"/>
      <c r="AE337" s="589"/>
      <c r="AF337" s="589"/>
      <c r="AG337" s="589"/>
      <c r="AH337" s="589"/>
      <c r="AI337" s="589"/>
      <c r="AJ337" s="589"/>
      <c r="AK337" s="589"/>
      <c r="AL337" s="595"/>
    </row>
    <row r="338" spans="1:38">
      <c r="A338" s="589"/>
      <c r="B338" s="589"/>
      <c r="C338" s="589"/>
      <c r="D338" s="589"/>
      <c r="E338" s="589"/>
      <c r="F338" s="589"/>
      <c r="G338" s="589"/>
      <c r="H338" s="589"/>
      <c r="I338" s="589"/>
      <c r="J338" s="589"/>
      <c r="K338" s="589"/>
      <c r="L338" s="589"/>
      <c r="M338" s="589"/>
      <c r="N338" s="589"/>
      <c r="O338" s="589"/>
      <c r="P338" s="589"/>
      <c r="Q338" s="589"/>
      <c r="R338" s="589"/>
      <c r="S338" s="595"/>
      <c r="T338" s="589"/>
      <c r="U338" s="589"/>
      <c r="V338" s="589"/>
      <c r="W338" s="589"/>
      <c r="X338" s="589"/>
      <c r="Y338" s="589"/>
      <c r="Z338" s="589"/>
      <c r="AA338" s="589"/>
      <c r="AB338" s="589"/>
      <c r="AC338" s="589"/>
      <c r="AD338" s="589"/>
      <c r="AE338" s="589"/>
      <c r="AF338" s="589"/>
      <c r="AG338" s="589"/>
      <c r="AH338" s="589"/>
      <c r="AI338" s="589"/>
      <c r="AJ338" s="589"/>
      <c r="AK338" s="589"/>
      <c r="AL338" s="595"/>
    </row>
    <row r="339" spans="1:38">
      <c r="A339" s="589"/>
      <c r="B339" s="589"/>
      <c r="C339" s="589"/>
      <c r="D339" s="589"/>
      <c r="E339" s="589"/>
      <c r="F339" s="589"/>
      <c r="G339" s="589"/>
      <c r="H339" s="589"/>
      <c r="I339" s="589"/>
      <c r="J339" s="589"/>
      <c r="K339" s="589"/>
      <c r="L339" s="589"/>
      <c r="M339" s="589"/>
      <c r="N339" s="589"/>
      <c r="O339" s="589"/>
      <c r="P339" s="589"/>
      <c r="Q339" s="589"/>
      <c r="R339" s="589"/>
      <c r="S339" s="595"/>
      <c r="T339" s="589"/>
      <c r="U339" s="589"/>
      <c r="V339" s="589"/>
      <c r="W339" s="589"/>
      <c r="X339" s="589"/>
      <c r="Y339" s="589"/>
      <c r="Z339" s="589"/>
      <c r="AA339" s="589"/>
      <c r="AB339" s="589"/>
      <c r="AC339" s="589"/>
      <c r="AD339" s="589"/>
      <c r="AE339" s="589"/>
      <c r="AF339" s="589"/>
      <c r="AG339" s="589"/>
      <c r="AH339" s="589"/>
      <c r="AI339" s="589"/>
      <c r="AJ339" s="589"/>
      <c r="AK339" s="589"/>
      <c r="AL339" s="595"/>
    </row>
    <row r="340" spans="1:38">
      <c r="A340" s="589"/>
      <c r="B340" s="589"/>
      <c r="C340" s="589"/>
      <c r="D340" s="589"/>
      <c r="E340" s="589"/>
      <c r="F340" s="589"/>
      <c r="G340" s="589"/>
      <c r="H340" s="589"/>
      <c r="I340" s="589"/>
      <c r="J340" s="589"/>
      <c r="K340" s="589"/>
      <c r="L340" s="589"/>
      <c r="M340" s="589"/>
      <c r="N340" s="589"/>
      <c r="O340" s="589"/>
      <c r="P340" s="589"/>
      <c r="Q340" s="589"/>
      <c r="R340" s="589"/>
      <c r="S340" s="595"/>
      <c r="T340" s="589"/>
      <c r="U340" s="589"/>
      <c r="V340" s="589"/>
      <c r="W340" s="589"/>
      <c r="X340" s="589"/>
      <c r="Y340" s="589"/>
      <c r="Z340" s="589"/>
      <c r="AA340" s="589"/>
      <c r="AB340" s="589"/>
      <c r="AC340" s="589"/>
      <c r="AD340" s="589"/>
      <c r="AE340" s="589"/>
      <c r="AF340" s="589"/>
      <c r="AG340" s="589"/>
      <c r="AH340" s="589"/>
      <c r="AI340" s="589"/>
      <c r="AJ340" s="589"/>
      <c r="AK340" s="589"/>
      <c r="AL340" s="595"/>
    </row>
    <row r="341" spans="1:38">
      <c r="A341" s="589"/>
      <c r="B341" s="589"/>
      <c r="C341" s="589"/>
      <c r="D341" s="589"/>
      <c r="E341" s="589"/>
      <c r="F341" s="589"/>
      <c r="G341" s="589"/>
      <c r="H341" s="589"/>
      <c r="I341" s="589"/>
      <c r="J341" s="589"/>
      <c r="K341" s="589"/>
      <c r="L341" s="589"/>
      <c r="M341" s="589"/>
      <c r="N341" s="589"/>
      <c r="O341" s="589"/>
      <c r="P341" s="589"/>
      <c r="Q341" s="589"/>
      <c r="R341" s="589"/>
      <c r="S341" s="595"/>
      <c r="T341" s="589"/>
      <c r="U341" s="589"/>
      <c r="V341" s="589"/>
      <c r="W341" s="589"/>
      <c r="X341" s="589"/>
      <c r="Y341" s="589"/>
      <c r="Z341" s="589"/>
      <c r="AA341" s="589"/>
      <c r="AB341" s="589"/>
      <c r="AC341" s="589"/>
      <c r="AD341" s="589"/>
      <c r="AE341" s="589"/>
      <c r="AF341" s="589"/>
      <c r="AG341" s="589"/>
      <c r="AH341" s="589"/>
      <c r="AI341" s="589"/>
      <c r="AJ341" s="589"/>
      <c r="AK341" s="589"/>
      <c r="AL341" s="595"/>
    </row>
    <row r="342" spans="1:38">
      <c r="A342" s="589"/>
      <c r="B342" s="589"/>
      <c r="C342" s="589"/>
      <c r="D342" s="589"/>
      <c r="E342" s="589"/>
      <c r="F342" s="589"/>
      <c r="G342" s="589"/>
      <c r="H342" s="589"/>
      <c r="I342" s="589"/>
      <c r="J342" s="589"/>
      <c r="K342" s="589"/>
      <c r="L342" s="589"/>
      <c r="M342" s="589"/>
      <c r="N342" s="589"/>
      <c r="O342" s="589"/>
      <c r="P342" s="589"/>
      <c r="Q342" s="589"/>
      <c r="R342" s="589"/>
      <c r="S342" s="595"/>
      <c r="T342" s="589"/>
      <c r="U342" s="589"/>
      <c r="V342" s="589"/>
      <c r="W342" s="589"/>
      <c r="X342" s="589"/>
      <c r="Y342" s="589"/>
      <c r="Z342" s="589"/>
      <c r="AA342" s="589"/>
      <c r="AB342" s="589"/>
      <c r="AC342" s="589"/>
      <c r="AD342" s="589"/>
      <c r="AE342" s="589"/>
      <c r="AF342" s="589"/>
      <c r="AG342" s="589"/>
      <c r="AH342" s="589"/>
      <c r="AI342" s="589"/>
      <c r="AJ342" s="589"/>
      <c r="AK342" s="589"/>
      <c r="AL342" s="595"/>
    </row>
    <row r="343" spans="1:38">
      <c r="A343" s="589"/>
      <c r="B343" s="589"/>
      <c r="C343" s="589"/>
      <c r="D343" s="589"/>
      <c r="E343" s="589"/>
      <c r="F343" s="589"/>
      <c r="G343" s="589"/>
      <c r="H343" s="589"/>
      <c r="I343" s="589"/>
      <c r="J343" s="589"/>
      <c r="K343" s="589"/>
      <c r="L343" s="589"/>
      <c r="M343" s="589"/>
      <c r="N343" s="589"/>
      <c r="O343" s="589"/>
      <c r="P343" s="589"/>
      <c r="Q343" s="589"/>
      <c r="R343" s="589"/>
      <c r="S343" s="595"/>
      <c r="T343" s="589"/>
      <c r="U343" s="589"/>
      <c r="V343" s="589"/>
      <c r="W343" s="589"/>
      <c r="X343" s="589"/>
      <c r="Y343" s="589"/>
      <c r="Z343" s="589"/>
      <c r="AA343" s="589"/>
      <c r="AB343" s="589"/>
      <c r="AC343" s="589"/>
      <c r="AD343" s="589"/>
      <c r="AE343" s="589"/>
      <c r="AF343" s="589"/>
      <c r="AG343" s="589"/>
      <c r="AH343" s="589"/>
      <c r="AI343" s="589"/>
      <c r="AJ343" s="589"/>
      <c r="AK343" s="589"/>
      <c r="AL343" s="595"/>
    </row>
    <row r="344" spans="1:38">
      <c r="A344" s="589"/>
      <c r="B344" s="589"/>
      <c r="C344" s="589"/>
      <c r="D344" s="589"/>
      <c r="E344" s="589"/>
      <c r="F344" s="589"/>
      <c r="G344" s="589"/>
      <c r="H344" s="589"/>
      <c r="I344" s="589"/>
      <c r="J344" s="589"/>
      <c r="K344" s="589"/>
      <c r="L344" s="589"/>
      <c r="M344" s="589"/>
      <c r="N344" s="589"/>
      <c r="O344" s="589"/>
      <c r="P344" s="589"/>
      <c r="Q344" s="589"/>
      <c r="R344" s="589"/>
      <c r="S344" s="595"/>
      <c r="T344" s="589"/>
      <c r="U344" s="589"/>
      <c r="V344" s="589"/>
      <c r="W344" s="589"/>
      <c r="X344" s="589"/>
      <c r="Y344" s="589"/>
      <c r="Z344" s="589"/>
      <c r="AA344" s="589"/>
      <c r="AB344" s="589"/>
      <c r="AC344" s="589"/>
      <c r="AD344" s="589"/>
      <c r="AE344" s="589"/>
      <c r="AF344" s="589"/>
      <c r="AG344" s="589"/>
      <c r="AH344" s="589"/>
      <c r="AI344" s="589"/>
      <c r="AJ344" s="589"/>
      <c r="AK344" s="589"/>
      <c r="AL344" s="595"/>
    </row>
    <row r="345" spans="1:38">
      <c r="A345" s="589"/>
      <c r="B345" s="589"/>
      <c r="C345" s="589"/>
      <c r="D345" s="589"/>
      <c r="E345" s="589"/>
      <c r="F345" s="589"/>
      <c r="G345" s="589"/>
      <c r="H345" s="589"/>
      <c r="I345" s="589"/>
      <c r="J345" s="589"/>
      <c r="K345" s="589"/>
      <c r="L345" s="589"/>
      <c r="M345" s="589"/>
      <c r="N345" s="589"/>
      <c r="O345" s="589"/>
      <c r="P345" s="589"/>
      <c r="Q345" s="589"/>
      <c r="R345" s="589"/>
      <c r="S345" s="595"/>
      <c r="T345" s="589"/>
      <c r="U345" s="589"/>
      <c r="V345" s="589"/>
      <c r="W345" s="589"/>
      <c r="X345" s="589"/>
      <c r="Y345" s="589"/>
      <c r="Z345" s="589"/>
      <c r="AA345" s="589"/>
      <c r="AB345" s="589"/>
      <c r="AC345" s="589"/>
      <c r="AD345" s="589"/>
      <c r="AE345" s="589"/>
      <c r="AF345" s="589"/>
      <c r="AG345" s="589"/>
      <c r="AH345" s="589"/>
      <c r="AI345" s="589"/>
      <c r="AJ345" s="589"/>
      <c r="AK345" s="589"/>
      <c r="AL345" s="595"/>
    </row>
    <row r="346" spans="1:38">
      <c r="A346" s="589"/>
      <c r="B346" s="589"/>
      <c r="C346" s="589"/>
      <c r="D346" s="589"/>
      <c r="E346" s="589"/>
      <c r="F346" s="589"/>
      <c r="G346" s="589"/>
      <c r="H346" s="589"/>
      <c r="I346" s="589"/>
      <c r="J346" s="589"/>
      <c r="K346" s="589"/>
      <c r="L346" s="589"/>
      <c r="M346" s="589"/>
      <c r="N346" s="589"/>
      <c r="O346" s="589"/>
      <c r="P346" s="589"/>
      <c r="Q346" s="589"/>
      <c r="R346" s="589"/>
      <c r="S346" s="595"/>
      <c r="T346" s="589"/>
      <c r="U346" s="589"/>
      <c r="V346" s="589"/>
      <c r="W346" s="589"/>
      <c r="X346" s="589"/>
      <c r="Y346" s="589"/>
      <c r="Z346" s="589"/>
      <c r="AA346" s="589"/>
      <c r="AB346" s="589"/>
      <c r="AC346" s="589"/>
      <c r="AD346" s="589"/>
      <c r="AE346" s="589"/>
      <c r="AF346" s="589"/>
      <c r="AG346" s="589"/>
      <c r="AH346" s="589"/>
      <c r="AI346" s="589"/>
      <c r="AJ346" s="589"/>
      <c r="AK346" s="589"/>
      <c r="AL346" s="595"/>
    </row>
    <row r="347" spans="1:38">
      <c r="A347" s="589"/>
      <c r="B347" s="589"/>
      <c r="C347" s="589"/>
      <c r="D347" s="589"/>
      <c r="E347" s="589"/>
      <c r="F347" s="589"/>
      <c r="G347" s="589"/>
      <c r="H347" s="589"/>
      <c r="I347" s="589"/>
      <c r="J347" s="589"/>
      <c r="K347" s="589"/>
      <c r="L347" s="589"/>
      <c r="M347" s="589"/>
      <c r="N347" s="589"/>
      <c r="O347" s="589"/>
      <c r="P347" s="589"/>
      <c r="Q347" s="589"/>
      <c r="R347" s="589"/>
      <c r="S347" s="595"/>
      <c r="T347" s="589"/>
      <c r="U347" s="589"/>
      <c r="V347" s="589"/>
      <c r="W347" s="589"/>
      <c r="X347" s="589"/>
      <c r="Y347" s="589"/>
      <c r="Z347" s="589"/>
      <c r="AA347" s="589"/>
      <c r="AB347" s="589"/>
      <c r="AC347" s="589"/>
      <c r="AD347" s="589"/>
      <c r="AE347" s="589"/>
      <c r="AF347" s="589"/>
      <c r="AG347" s="589"/>
      <c r="AH347" s="589"/>
      <c r="AI347" s="589"/>
      <c r="AJ347" s="589"/>
      <c r="AK347" s="589"/>
      <c r="AL347" s="595"/>
    </row>
    <row r="348" spans="1:38">
      <c r="A348" s="589"/>
      <c r="B348" s="589"/>
      <c r="C348" s="589"/>
      <c r="D348" s="589"/>
      <c r="E348" s="589"/>
      <c r="F348" s="589"/>
      <c r="G348" s="589"/>
      <c r="H348" s="589"/>
      <c r="I348" s="589"/>
      <c r="J348" s="589"/>
      <c r="K348" s="589"/>
      <c r="L348" s="589"/>
      <c r="M348" s="589"/>
      <c r="N348" s="589"/>
      <c r="O348" s="589"/>
      <c r="P348" s="589"/>
      <c r="Q348" s="589"/>
      <c r="R348" s="589"/>
      <c r="S348" s="595"/>
      <c r="T348" s="589"/>
      <c r="U348" s="589"/>
      <c r="V348" s="589"/>
      <c r="W348" s="589"/>
      <c r="X348" s="589"/>
      <c r="Y348" s="589"/>
      <c r="Z348" s="589"/>
      <c r="AA348" s="589"/>
      <c r="AB348" s="589"/>
      <c r="AC348" s="589"/>
      <c r="AD348" s="589"/>
      <c r="AE348" s="589"/>
      <c r="AF348" s="589"/>
      <c r="AG348" s="589"/>
      <c r="AH348" s="589"/>
      <c r="AI348" s="589"/>
      <c r="AJ348" s="589"/>
      <c r="AK348" s="589"/>
      <c r="AL348" s="595"/>
    </row>
    <row r="349" spans="1:38">
      <c r="A349" s="589"/>
      <c r="B349" s="589"/>
      <c r="C349" s="589"/>
      <c r="D349" s="589"/>
      <c r="E349" s="589"/>
      <c r="F349" s="589"/>
      <c r="G349" s="589"/>
      <c r="H349" s="589"/>
      <c r="I349" s="589"/>
      <c r="J349" s="589"/>
      <c r="K349" s="589"/>
      <c r="L349" s="589"/>
      <c r="M349" s="589"/>
      <c r="N349" s="589"/>
      <c r="O349" s="589"/>
      <c r="P349" s="589"/>
      <c r="Q349" s="589"/>
      <c r="R349" s="589"/>
      <c r="S349" s="595"/>
      <c r="T349" s="589"/>
      <c r="U349" s="589"/>
      <c r="V349" s="589"/>
      <c r="W349" s="589"/>
      <c r="X349" s="589"/>
      <c r="Y349" s="589"/>
      <c r="Z349" s="589"/>
      <c r="AA349" s="589"/>
      <c r="AB349" s="589"/>
      <c r="AC349" s="589"/>
      <c r="AD349" s="589"/>
      <c r="AE349" s="589"/>
      <c r="AF349" s="589"/>
      <c r="AG349" s="589"/>
      <c r="AH349" s="589"/>
      <c r="AI349" s="589"/>
      <c r="AJ349" s="589"/>
      <c r="AK349" s="589"/>
      <c r="AL349" s="595"/>
    </row>
    <row r="350" spans="1:38">
      <c r="A350" s="589"/>
      <c r="B350" s="589"/>
      <c r="C350" s="589"/>
      <c r="D350" s="589"/>
      <c r="E350" s="589"/>
      <c r="F350" s="589"/>
      <c r="G350" s="589"/>
      <c r="H350" s="589"/>
      <c r="I350" s="589"/>
      <c r="J350" s="589"/>
      <c r="K350" s="589"/>
      <c r="L350" s="589"/>
      <c r="M350" s="589"/>
      <c r="N350" s="589"/>
      <c r="O350" s="589"/>
      <c r="P350" s="589"/>
      <c r="Q350" s="589"/>
      <c r="R350" s="589"/>
      <c r="S350" s="595"/>
      <c r="T350" s="589"/>
      <c r="U350" s="589"/>
      <c r="V350" s="589"/>
      <c r="W350" s="589"/>
      <c r="X350" s="589"/>
      <c r="Y350" s="589"/>
      <c r="Z350" s="589"/>
      <c r="AA350" s="589"/>
      <c r="AB350" s="589"/>
      <c r="AC350" s="589"/>
      <c r="AD350" s="589"/>
      <c r="AE350" s="589"/>
      <c r="AF350" s="589"/>
      <c r="AG350" s="589"/>
      <c r="AH350" s="589"/>
      <c r="AI350" s="589"/>
      <c r="AJ350" s="589"/>
      <c r="AK350" s="589"/>
      <c r="AL350" s="595"/>
    </row>
    <row r="351" spans="1:38">
      <c r="A351" s="589"/>
      <c r="B351" s="589"/>
      <c r="C351" s="589"/>
      <c r="D351" s="589"/>
      <c r="E351" s="589"/>
      <c r="F351" s="589"/>
      <c r="G351" s="589"/>
      <c r="H351" s="589"/>
      <c r="I351" s="589"/>
      <c r="J351" s="589"/>
      <c r="K351" s="589"/>
      <c r="L351" s="589"/>
      <c r="M351" s="589"/>
      <c r="N351" s="589"/>
      <c r="O351" s="589"/>
      <c r="P351" s="589"/>
      <c r="Q351" s="589"/>
      <c r="R351" s="589"/>
      <c r="S351" s="595"/>
      <c r="T351" s="589"/>
      <c r="U351" s="589"/>
      <c r="V351" s="589"/>
      <c r="W351" s="589"/>
      <c r="X351" s="589"/>
      <c r="Y351" s="589"/>
      <c r="Z351" s="589"/>
      <c r="AA351" s="589"/>
      <c r="AB351" s="589"/>
      <c r="AC351" s="589"/>
      <c r="AD351" s="589"/>
      <c r="AE351" s="589"/>
      <c r="AF351" s="589"/>
      <c r="AG351" s="589"/>
      <c r="AH351" s="589"/>
      <c r="AI351" s="589"/>
      <c r="AJ351" s="589"/>
      <c r="AK351" s="589"/>
      <c r="AL351" s="595"/>
    </row>
    <row r="352" spans="1:38">
      <c r="A352" s="589"/>
      <c r="B352" s="589"/>
      <c r="C352" s="589"/>
      <c r="D352" s="589"/>
      <c r="E352" s="589"/>
      <c r="F352" s="589"/>
      <c r="G352" s="589"/>
      <c r="H352" s="589"/>
      <c r="I352" s="589"/>
      <c r="J352" s="589"/>
      <c r="K352" s="589"/>
      <c r="L352" s="589"/>
      <c r="M352" s="589"/>
      <c r="N352" s="589"/>
      <c r="O352" s="589"/>
      <c r="P352" s="589"/>
      <c r="Q352" s="589"/>
      <c r="R352" s="589"/>
      <c r="S352" s="595"/>
      <c r="T352" s="589"/>
      <c r="U352" s="589"/>
      <c r="V352" s="589"/>
      <c r="W352" s="589"/>
      <c r="X352" s="589"/>
      <c r="Y352" s="589"/>
      <c r="Z352" s="589"/>
      <c r="AA352" s="589"/>
      <c r="AB352" s="589"/>
      <c r="AC352" s="589"/>
      <c r="AD352" s="589"/>
      <c r="AE352" s="589"/>
      <c r="AF352" s="589"/>
      <c r="AG352" s="589"/>
      <c r="AH352" s="589"/>
      <c r="AI352" s="589"/>
      <c r="AJ352" s="589"/>
      <c r="AK352" s="589"/>
      <c r="AL352" s="595"/>
    </row>
    <row r="353" spans="1:38">
      <c r="A353" s="589"/>
      <c r="B353" s="589"/>
      <c r="C353" s="589"/>
      <c r="D353" s="589"/>
      <c r="E353" s="589"/>
      <c r="F353" s="589"/>
      <c r="G353" s="589"/>
      <c r="H353" s="589"/>
      <c r="I353" s="589"/>
      <c r="J353" s="589"/>
      <c r="K353" s="589"/>
      <c r="L353" s="589"/>
      <c r="M353" s="589"/>
      <c r="N353" s="589"/>
      <c r="O353" s="589"/>
      <c r="P353" s="589"/>
      <c r="Q353" s="589"/>
      <c r="R353" s="589"/>
      <c r="S353" s="595"/>
      <c r="T353" s="589"/>
      <c r="U353" s="589"/>
      <c r="V353" s="589"/>
      <c r="W353" s="589"/>
      <c r="X353" s="589"/>
      <c r="Y353" s="589"/>
      <c r="Z353" s="589"/>
      <c r="AA353" s="589"/>
      <c r="AB353" s="589"/>
      <c r="AC353" s="589"/>
      <c r="AD353" s="589"/>
      <c r="AE353" s="589"/>
      <c r="AF353" s="589"/>
      <c r="AG353" s="589"/>
      <c r="AH353" s="589"/>
      <c r="AI353" s="589"/>
      <c r="AJ353" s="589"/>
      <c r="AK353" s="589"/>
      <c r="AL353" s="595"/>
    </row>
    <row r="354" spans="1:38">
      <c r="A354" s="589"/>
      <c r="B354" s="589"/>
      <c r="C354" s="589"/>
      <c r="D354" s="589"/>
      <c r="E354" s="589"/>
      <c r="F354" s="589"/>
      <c r="G354" s="589"/>
      <c r="H354" s="589"/>
      <c r="I354" s="589"/>
      <c r="J354" s="589"/>
      <c r="K354" s="589"/>
      <c r="L354" s="589"/>
      <c r="M354" s="589"/>
      <c r="N354" s="589"/>
      <c r="O354" s="589"/>
      <c r="P354" s="589"/>
      <c r="Q354" s="589"/>
      <c r="R354" s="589"/>
      <c r="S354" s="595"/>
      <c r="T354" s="589"/>
      <c r="U354" s="589"/>
      <c r="V354" s="589"/>
      <c r="W354" s="589"/>
      <c r="X354" s="589"/>
      <c r="Y354" s="589"/>
      <c r="Z354" s="589"/>
      <c r="AA354" s="589"/>
      <c r="AB354" s="589"/>
      <c r="AC354" s="589"/>
      <c r="AD354" s="589"/>
      <c r="AE354" s="589"/>
      <c r="AF354" s="589"/>
      <c r="AG354" s="589"/>
      <c r="AH354" s="589"/>
      <c r="AI354" s="589"/>
      <c r="AJ354" s="589"/>
      <c r="AK354" s="589"/>
      <c r="AL354" s="595"/>
    </row>
    <row r="355" spans="1:38">
      <c r="A355" s="589"/>
      <c r="B355" s="589"/>
      <c r="C355" s="589"/>
      <c r="D355" s="589"/>
      <c r="E355" s="589"/>
      <c r="F355" s="589"/>
      <c r="G355" s="589"/>
      <c r="H355" s="589"/>
      <c r="I355" s="589"/>
      <c r="J355" s="589"/>
      <c r="K355" s="589"/>
      <c r="L355" s="589"/>
      <c r="M355" s="589"/>
      <c r="N355" s="589"/>
      <c r="O355" s="589"/>
      <c r="P355" s="589"/>
      <c r="Q355" s="589"/>
      <c r="R355" s="589"/>
      <c r="S355" s="595"/>
      <c r="T355" s="589"/>
      <c r="U355" s="589"/>
      <c r="V355" s="589"/>
      <c r="W355" s="589"/>
      <c r="X355" s="589"/>
      <c r="Y355" s="589"/>
      <c r="Z355" s="589"/>
      <c r="AA355" s="589"/>
      <c r="AB355" s="589"/>
      <c r="AC355" s="589"/>
      <c r="AD355" s="589"/>
      <c r="AE355" s="589"/>
      <c r="AF355" s="589"/>
      <c r="AG355" s="589"/>
      <c r="AH355" s="589"/>
      <c r="AI355" s="589"/>
      <c r="AJ355" s="589"/>
      <c r="AK355" s="589"/>
      <c r="AL355" s="595"/>
    </row>
    <row r="356" spans="1:38">
      <c r="A356" s="589"/>
      <c r="B356" s="589"/>
      <c r="C356" s="589"/>
      <c r="D356" s="589"/>
      <c r="E356" s="589"/>
      <c r="F356" s="589"/>
      <c r="G356" s="589"/>
      <c r="H356" s="589"/>
      <c r="I356" s="589"/>
      <c r="J356" s="589"/>
      <c r="K356" s="589"/>
      <c r="L356" s="589"/>
      <c r="M356" s="589"/>
      <c r="N356" s="589"/>
      <c r="O356" s="589"/>
      <c r="P356" s="589"/>
      <c r="Q356" s="589"/>
      <c r="R356" s="589"/>
      <c r="S356" s="595"/>
      <c r="T356" s="589"/>
      <c r="U356" s="589"/>
      <c r="V356" s="589"/>
      <c r="W356" s="589"/>
      <c r="X356" s="589"/>
      <c r="Y356" s="589"/>
      <c r="Z356" s="589"/>
      <c r="AA356" s="589"/>
      <c r="AB356" s="589"/>
      <c r="AC356" s="589"/>
      <c r="AD356" s="589"/>
      <c r="AE356" s="589"/>
      <c r="AF356" s="589"/>
      <c r="AG356" s="589"/>
      <c r="AH356" s="589"/>
      <c r="AI356" s="589"/>
      <c r="AJ356" s="589"/>
      <c r="AK356" s="589"/>
      <c r="AL356" s="595"/>
    </row>
    <row r="357" spans="1:38">
      <c r="A357" s="589"/>
      <c r="B357" s="589"/>
      <c r="C357" s="589"/>
      <c r="D357" s="589"/>
      <c r="E357" s="589"/>
      <c r="F357" s="589"/>
      <c r="G357" s="589"/>
      <c r="H357" s="589"/>
      <c r="I357" s="589"/>
      <c r="J357" s="589"/>
      <c r="K357" s="589"/>
      <c r="L357" s="589"/>
      <c r="M357" s="589"/>
      <c r="N357" s="589"/>
      <c r="O357" s="589"/>
      <c r="P357" s="589"/>
      <c r="Q357" s="589"/>
      <c r="R357" s="589"/>
      <c r="S357" s="595"/>
      <c r="T357" s="589"/>
      <c r="U357" s="589"/>
      <c r="V357" s="589"/>
      <c r="W357" s="589"/>
      <c r="X357" s="589"/>
      <c r="Y357" s="589"/>
      <c r="Z357" s="589"/>
      <c r="AA357" s="589"/>
      <c r="AB357" s="589"/>
      <c r="AC357" s="589"/>
      <c r="AD357" s="589"/>
      <c r="AE357" s="589"/>
      <c r="AF357" s="589"/>
      <c r="AG357" s="589"/>
      <c r="AH357" s="589"/>
      <c r="AI357" s="589"/>
      <c r="AJ357" s="589"/>
      <c r="AK357" s="589"/>
      <c r="AL357" s="595"/>
    </row>
    <row r="358" spans="1:38">
      <c r="A358" s="589"/>
      <c r="B358" s="589"/>
      <c r="C358" s="589"/>
      <c r="D358" s="589"/>
      <c r="E358" s="589"/>
      <c r="F358" s="589"/>
      <c r="G358" s="589"/>
      <c r="H358" s="589"/>
      <c r="I358" s="589"/>
      <c r="J358" s="589"/>
      <c r="K358" s="589"/>
      <c r="L358" s="589"/>
      <c r="M358" s="589"/>
      <c r="N358" s="589"/>
      <c r="O358" s="589"/>
      <c r="P358" s="589"/>
      <c r="Q358" s="589"/>
      <c r="R358" s="589"/>
      <c r="S358" s="595"/>
      <c r="T358" s="589"/>
      <c r="U358" s="589"/>
      <c r="V358" s="589"/>
      <c r="W358" s="589"/>
      <c r="X358" s="589"/>
      <c r="Y358" s="589"/>
      <c r="Z358" s="589"/>
      <c r="AA358" s="589"/>
      <c r="AB358" s="589"/>
      <c r="AC358" s="589"/>
      <c r="AD358" s="589"/>
      <c r="AE358" s="589"/>
      <c r="AF358" s="589"/>
      <c r="AG358" s="589"/>
      <c r="AH358" s="589"/>
      <c r="AI358" s="589"/>
      <c r="AJ358" s="589"/>
      <c r="AK358" s="589"/>
      <c r="AL358" s="595"/>
    </row>
    <row r="359" spans="1:38">
      <c r="A359" s="589"/>
      <c r="B359" s="589"/>
      <c r="C359" s="589"/>
      <c r="D359" s="589"/>
      <c r="E359" s="589"/>
      <c r="F359" s="589"/>
      <c r="G359" s="589"/>
      <c r="H359" s="589"/>
      <c r="I359" s="589"/>
      <c r="J359" s="589"/>
      <c r="K359" s="589"/>
      <c r="L359" s="589"/>
      <c r="M359" s="589"/>
      <c r="N359" s="589"/>
      <c r="O359" s="589"/>
      <c r="P359" s="589"/>
      <c r="Q359" s="589"/>
      <c r="R359" s="589"/>
      <c r="S359" s="595"/>
      <c r="T359" s="589"/>
      <c r="U359" s="589"/>
      <c r="V359" s="589"/>
      <c r="W359" s="589"/>
      <c r="X359" s="589"/>
      <c r="Y359" s="589"/>
      <c r="Z359" s="589"/>
      <c r="AA359" s="589"/>
      <c r="AB359" s="589"/>
      <c r="AC359" s="589"/>
      <c r="AD359" s="589"/>
      <c r="AE359" s="589"/>
      <c r="AF359" s="589"/>
      <c r="AG359" s="589"/>
      <c r="AH359" s="589"/>
      <c r="AI359" s="589"/>
      <c r="AJ359" s="589"/>
      <c r="AK359" s="589"/>
      <c r="AL359" s="595"/>
    </row>
    <row r="360" spans="1:38">
      <c r="A360" s="589"/>
      <c r="B360" s="589"/>
      <c r="C360" s="589"/>
      <c r="D360" s="589"/>
      <c r="E360" s="589"/>
      <c r="F360" s="589"/>
      <c r="G360" s="589"/>
      <c r="H360" s="589"/>
      <c r="I360" s="589"/>
      <c r="J360" s="589"/>
      <c r="K360" s="589"/>
      <c r="L360" s="589"/>
      <c r="M360" s="589"/>
      <c r="N360" s="589"/>
      <c r="O360" s="589"/>
      <c r="P360" s="589"/>
      <c r="Q360" s="589"/>
      <c r="R360" s="589"/>
      <c r="S360" s="595"/>
      <c r="T360" s="589"/>
      <c r="U360" s="589"/>
      <c r="V360" s="589"/>
      <c r="W360" s="589"/>
      <c r="X360" s="589"/>
      <c r="Y360" s="589"/>
      <c r="Z360" s="589"/>
      <c r="AA360" s="589"/>
      <c r="AB360" s="589"/>
      <c r="AC360" s="589"/>
      <c r="AD360" s="589"/>
      <c r="AE360" s="589"/>
      <c r="AF360" s="589"/>
      <c r="AG360" s="589"/>
      <c r="AH360" s="589"/>
      <c r="AI360" s="589"/>
      <c r="AJ360" s="589"/>
      <c r="AK360" s="589"/>
      <c r="AL360" s="595"/>
    </row>
    <row r="361" spans="1:38">
      <c r="A361" s="589"/>
      <c r="B361" s="589"/>
      <c r="C361" s="589"/>
      <c r="D361" s="589"/>
      <c r="E361" s="589"/>
      <c r="F361" s="589"/>
      <c r="G361" s="589"/>
      <c r="H361" s="589"/>
      <c r="I361" s="589"/>
      <c r="J361" s="589"/>
      <c r="K361" s="589"/>
      <c r="L361" s="589"/>
      <c r="M361" s="589"/>
      <c r="N361" s="589"/>
      <c r="O361" s="589"/>
      <c r="P361" s="589"/>
      <c r="Q361" s="589"/>
      <c r="R361" s="589"/>
      <c r="S361" s="595"/>
      <c r="T361" s="589"/>
      <c r="U361" s="589"/>
      <c r="V361" s="589"/>
      <c r="W361" s="589"/>
      <c r="X361" s="589"/>
      <c r="Y361" s="589"/>
      <c r="Z361" s="589"/>
      <c r="AA361" s="589"/>
      <c r="AB361" s="589"/>
      <c r="AC361" s="589"/>
      <c r="AD361" s="589"/>
      <c r="AE361" s="589"/>
      <c r="AF361" s="589"/>
      <c r="AG361" s="589"/>
      <c r="AH361" s="589"/>
      <c r="AI361" s="589"/>
      <c r="AJ361" s="589"/>
      <c r="AK361" s="589"/>
      <c r="AL361" s="595"/>
    </row>
    <row r="362" spans="1:38">
      <c r="A362" s="589"/>
      <c r="B362" s="589"/>
      <c r="C362" s="589"/>
      <c r="D362" s="589"/>
      <c r="E362" s="589"/>
      <c r="F362" s="589"/>
      <c r="G362" s="589"/>
      <c r="H362" s="589"/>
      <c r="I362" s="589"/>
      <c r="J362" s="589"/>
      <c r="K362" s="589"/>
      <c r="L362" s="589"/>
      <c r="M362" s="589"/>
      <c r="N362" s="589"/>
      <c r="O362" s="589"/>
      <c r="P362" s="589"/>
      <c r="Q362" s="589"/>
      <c r="R362" s="589"/>
      <c r="S362" s="595"/>
      <c r="T362" s="589"/>
      <c r="U362" s="589"/>
      <c r="V362" s="589"/>
      <c r="W362" s="589"/>
      <c r="X362" s="589"/>
      <c r="Y362" s="589"/>
      <c r="Z362" s="589"/>
      <c r="AA362" s="589"/>
      <c r="AB362" s="589"/>
      <c r="AC362" s="589"/>
      <c r="AD362" s="589"/>
      <c r="AE362" s="589"/>
      <c r="AF362" s="589"/>
      <c r="AG362" s="589"/>
      <c r="AH362" s="589"/>
      <c r="AI362" s="589"/>
      <c r="AJ362" s="589"/>
      <c r="AK362" s="589"/>
      <c r="AL362" s="595"/>
    </row>
    <row r="363" spans="1:38">
      <c r="A363" s="589"/>
      <c r="B363" s="589"/>
      <c r="C363" s="589"/>
      <c r="D363" s="589"/>
      <c r="E363" s="589"/>
      <c r="F363" s="589"/>
      <c r="G363" s="589"/>
      <c r="H363" s="589"/>
      <c r="I363" s="589"/>
      <c r="J363" s="589"/>
      <c r="K363" s="589"/>
      <c r="L363" s="589"/>
      <c r="M363" s="589"/>
      <c r="N363" s="589"/>
      <c r="O363" s="589"/>
      <c r="P363" s="589"/>
      <c r="Q363" s="589"/>
      <c r="R363" s="589"/>
      <c r="S363" s="595"/>
      <c r="T363" s="589"/>
      <c r="U363" s="589"/>
      <c r="V363" s="589"/>
      <c r="W363" s="589"/>
      <c r="X363" s="589"/>
      <c r="Y363" s="589"/>
      <c r="Z363" s="589"/>
      <c r="AA363" s="589"/>
      <c r="AB363" s="589"/>
      <c r="AC363" s="589"/>
      <c r="AD363" s="589"/>
      <c r="AE363" s="589"/>
      <c r="AF363" s="589"/>
      <c r="AG363" s="589"/>
      <c r="AH363" s="589"/>
      <c r="AI363" s="589"/>
      <c r="AJ363" s="589"/>
      <c r="AK363" s="589"/>
      <c r="AL363" s="595"/>
    </row>
    <row r="364" spans="1:38">
      <c r="A364" s="589"/>
      <c r="B364" s="589"/>
      <c r="C364" s="589"/>
      <c r="D364" s="589"/>
      <c r="E364" s="589"/>
      <c r="F364" s="589"/>
      <c r="G364" s="589"/>
      <c r="H364" s="589"/>
      <c r="I364" s="589"/>
      <c r="J364" s="589"/>
      <c r="K364" s="589"/>
      <c r="L364" s="589"/>
      <c r="M364" s="589"/>
      <c r="N364" s="589"/>
      <c r="O364" s="589"/>
      <c r="P364" s="589"/>
      <c r="Q364" s="589"/>
      <c r="R364" s="589"/>
      <c r="S364" s="595"/>
      <c r="T364" s="589"/>
      <c r="U364" s="589"/>
      <c r="V364" s="589"/>
      <c r="W364" s="589"/>
      <c r="X364" s="589"/>
      <c r="Y364" s="589"/>
      <c r="Z364" s="589"/>
      <c r="AA364" s="589"/>
      <c r="AB364" s="589"/>
      <c r="AC364" s="589"/>
      <c r="AD364" s="589"/>
      <c r="AE364" s="589"/>
      <c r="AF364" s="589"/>
      <c r="AG364" s="589"/>
      <c r="AH364" s="589"/>
      <c r="AI364" s="589"/>
      <c r="AJ364" s="589"/>
      <c r="AK364" s="589"/>
      <c r="AL364" s="595"/>
    </row>
    <row r="365" spans="1:38">
      <c r="A365" s="589"/>
      <c r="B365" s="589"/>
      <c r="C365" s="589"/>
      <c r="D365" s="589"/>
      <c r="E365" s="589"/>
      <c r="F365" s="589"/>
      <c r="G365" s="589"/>
      <c r="H365" s="589"/>
      <c r="I365" s="589"/>
      <c r="J365" s="589"/>
      <c r="K365" s="589"/>
      <c r="L365" s="589"/>
      <c r="M365" s="589"/>
      <c r="N365" s="589"/>
      <c r="O365" s="589"/>
      <c r="P365" s="589"/>
      <c r="Q365" s="589"/>
      <c r="R365" s="589"/>
      <c r="S365" s="595"/>
      <c r="T365" s="589"/>
      <c r="U365" s="589"/>
      <c r="V365" s="589"/>
      <c r="W365" s="589"/>
      <c r="X365" s="589"/>
      <c r="Y365" s="589"/>
      <c r="Z365" s="589"/>
      <c r="AA365" s="589"/>
      <c r="AB365" s="589"/>
      <c r="AC365" s="589"/>
      <c r="AD365" s="589"/>
      <c r="AE365" s="589"/>
      <c r="AF365" s="589"/>
      <c r="AG365" s="589"/>
      <c r="AH365" s="589"/>
      <c r="AI365" s="589"/>
      <c r="AJ365" s="589"/>
      <c r="AK365" s="589"/>
      <c r="AL365" s="595"/>
    </row>
    <row r="366" spans="1:38">
      <c r="A366" s="589"/>
      <c r="B366" s="589"/>
      <c r="C366" s="589"/>
      <c r="D366" s="589"/>
      <c r="E366" s="589"/>
      <c r="F366" s="589"/>
      <c r="G366" s="589"/>
      <c r="H366" s="589"/>
      <c r="I366" s="589"/>
      <c r="J366" s="589"/>
      <c r="K366" s="589"/>
      <c r="L366" s="589"/>
      <c r="M366" s="589"/>
      <c r="N366" s="589"/>
      <c r="O366" s="589"/>
      <c r="P366" s="589"/>
      <c r="Q366" s="589"/>
      <c r="R366" s="589"/>
      <c r="S366" s="595"/>
      <c r="T366" s="589"/>
      <c r="U366" s="589"/>
      <c r="V366" s="589"/>
      <c r="W366" s="589"/>
      <c r="X366" s="589"/>
      <c r="Y366" s="589"/>
      <c r="Z366" s="589"/>
      <c r="AA366" s="589"/>
      <c r="AB366" s="589"/>
      <c r="AC366" s="589"/>
      <c r="AD366" s="589"/>
      <c r="AE366" s="589"/>
      <c r="AF366" s="589"/>
      <c r="AG366" s="589"/>
      <c r="AH366" s="589"/>
      <c r="AI366" s="589"/>
      <c r="AJ366" s="589"/>
      <c r="AK366" s="589"/>
      <c r="AL366" s="595"/>
    </row>
    <row r="367" spans="1:38">
      <c r="A367" s="589"/>
      <c r="B367" s="589"/>
      <c r="C367" s="589"/>
      <c r="D367" s="589"/>
      <c r="E367" s="589"/>
      <c r="F367" s="589"/>
      <c r="G367" s="589"/>
      <c r="H367" s="589"/>
      <c r="I367" s="589"/>
      <c r="J367" s="589"/>
      <c r="K367" s="589"/>
      <c r="L367" s="589"/>
      <c r="M367" s="589"/>
      <c r="N367" s="589"/>
      <c r="O367" s="589"/>
      <c r="P367" s="589"/>
      <c r="Q367" s="589"/>
      <c r="R367" s="589"/>
      <c r="S367" s="595"/>
      <c r="T367" s="589"/>
      <c r="U367" s="589"/>
      <c r="V367" s="589"/>
      <c r="W367" s="589"/>
      <c r="X367" s="589"/>
      <c r="Y367" s="589"/>
      <c r="Z367" s="589"/>
      <c r="AA367" s="589"/>
      <c r="AB367" s="589"/>
      <c r="AC367" s="589"/>
      <c r="AD367" s="589"/>
      <c r="AE367" s="589"/>
      <c r="AF367" s="589"/>
      <c r="AG367" s="589"/>
      <c r="AH367" s="589"/>
      <c r="AI367" s="589"/>
      <c r="AJ367" s="589"/>
      <c r="AK367" s="589"/>
      <c r="AL367" s="595"/>
    </row>
    <row r="368" spans="1:38">
      <c r="A368" s="589"/>
      <c r="B368" s="589"/>
      <c r="C368" s="589"/>
      <c r="D368" s="589"/>
      <c r="E368" s="589"/>
      <c r="F368" s="589"/>
      <c r="G368" s="589"/>
      <c r="H368" s="589"/>
      <c r="I368" s="589"/>
      <c r="J368" s="589"/>
      <c r="K368" s="589"/>
      <c r="L368" s="589"/>
      <c r="M368" s="589"/>
      <c r="N368" s="589"/>
      <c r="O368" s="589"/>
      <c r="P368" s="589"/>
      <c r="Q368" s="589"/>
      <c r="R368" s="589"/>
      <c r="S368" s="595"/>
      <c r="T368" s="589"/>
      <c r="U368" s="589"/>
      <c r="V368" s="589"/>
      <c r="W368" s="589"/>
      <c r="X368" s="589"/>
      <c r="Y368" s="589"/>
      <c r="Z368" s="589"/>
      <c r="AA368" s="589"/>
      <c r="AB368" s="589"/>
      <c r="AC368" s="589"/>
      <c r="AD368" s="589"/>
      <c r="AE368" s="589"/>
      <c r="AF368" s="589"/>
      <c r="AG368" s="589"/>
      <c r="AH368" s="589"/>
      <c r="AI368" s="589"/>
      <c r="AJ368" s="589"/>
      <c r="AK368" s="589"/>
      <c r="AL368" s="595"/>
    </row>
    <row r="369" spans="1:38">
      <c r="A369" s="590"/>
      <c r="B369" s="590"/>
      <c r="C369" s="590"/>
      <c r="D369" s="590"/>
      <c r="E369" s="590"/>
      <c r="F369" s="590"/>
      <c r="G369" s="590"/>
      <c r="H369" s="590"/>
      <c r="I369" s="590"/>
      <c r="J369" s="590"/>
      <c r="K369" s="590"/>
      <c r="L369" s="590"/>
      <c r="M369" s="590"/>
      <c r="N369" s="590"/>
      <c r="O369" s="590"/>
      <c r="P369" s="590"/>
      <c r="Q369" s="590"/>
      <c r="R369" s="590"/>
      <c r="S369" s="596"/>
      <c r="T369" s="590"/>
      <c r="U369" s="590"/>
      <c r="V369" s="590"/>
      <c r="W369" s="590"/>
      <c r="X369" s="590"/>
      <c r="Y369" s="590"/>
      <c r="Z369" s="590"/>
      <c r="AA369" s="590"/>
      <c r="AB369" s="590"/>
      <c r="AC369" s="590"/>
      <c r="AD369" s="590"/>
      <c r="AE369" s="590"/>
      <c r="AF369" s="590"/>
      <c r="AG369" s="590"/>
      <c r="AH369" s="590"/>
      <c r="AI369" s="590"/>
      <c r="AJ369" s="590"/>
      <c r="AK369" s="590"/>
      <c r="AL369" s="596"/>
    </row>
  </sheetData>
  <sheetProtection algorithmName="SHA-512" hashValue="UGXvoqW+oO/dtUDg8FPN7oE0j9/JQV4Z5z2ZafC041qw87ffJ3dSi8Y0inJOKkYrXEUftOUtEr51FI3gaEEr3Q==" saltValue="0xDPexW2ll6PRk4smBPzwQ==" spinCount="100000" sheet="1" scenarios="1"/>
  <mergeCells count="52">
    <mergeCell ref="U60:AK61"/>
    <mergeCell ref="Z48:AA48"/>
    <mergeCell ref="V48:W48"/>
    <mergeCell ref="X48:Y48"/>
    <mergeCell ref="T48:U48"/>
    <mergeCell ref="V51:W51"/>
    <mergeCell ref="V57:W57"/>
    <mergeCell ref="AG54:AH54"/>
    <mergeCell ref="V54:W54"/>
    <mergeCell ref="AG56:AH56"/>
    <mergeCell ref="AG55:AH55"/>
    <mergeCell ref="V55:W55"/>
    <mergeCell ref="V56:W56"/>
    <mergeCell ref="T1:AL1"/>
    <mergeCell ref="W3:AC3"/>
    <mergeCell ref="AH3:AL3"/>
    <mergeCell ref="T47:U47"/>
    <mergeCell ref="V47:W47"/>
    <mergeCell ref="X47:Y47"/>
    <mergeCell ref="AG47:AH47"/>
    <mergeCell ref="Z47:AA47"/>
    <mergeCell ref="A1:S1"/>
    <mergeCell ref="E48:F48"/>
    <mergeCell ref="A60:B60"/>
    <mergeCell ref="C61:D61"/>
    <mergeCell ref="C60:D60"/>
    <mergeCell ref="A59:B59"/>
    <mergeCell ref="A61:B61"/>
    <mergeCell ref="A58:B58"/>
    <mergeCell ref="G47:H47"/>
    <mergeCell ref="N47:O47"/>
    <mergeCell ref="A51:B51"/>
    <mergeCell ref="C51:D51"/>
    <mergeCell ref="A47:B47"/>
    <mergeCell ref="C58:D58"/>
    <mergeCell ref="C59:D59"/>
    <mergeCell ref="C48:D48"/>
    <mergeCell ref="H68:I68"/>
    <mergeCell ref="D3:J3"/>
    <mergeCell ref="E47:F47"/>
    <mergeCell ref="P47:R47"/>
    <mergeCell ref="O3:S3"/>
    <mergeCell ref="A5:S5"/>
    <mergeCell ref="C47:D47"/>
    <mergeCell ref="A48:B48"/>
    <mergeCell ref="C64:D64"/>
    <mergeCell ref="C63:D63"/>
    <mergeCell ref="C62:D62"/>
    <mergeCell ref="G48:H48"/>
    <mergeCell ref="C54:D54"/>
    <mergeCell ref="C57:D57"/>
    <mergeCell ref="C52:D52"/>
  </mergeCells>
  <phoneticPr fontId="2" type="noConversion"/>
  <conditionalFormatting sqref="N47:O47">
    <cfRule type="cellIs" dxfId="231" priority="13" stopIfTrue="1" operator="equal">
      <formula>0</formula>
    </cfRule>
    <cfRule type="cellIs" dxfId="230" priority="14" stopIfTrue="1" operator="greaterThanOrEqual">
      <formula>$P$47</formula>
    </cfRule>
    <cfRule type="cellIs" dxfId="229" priority="15" stopIfTrue="1" operator="lessThan">
      <formula>$P$47</formula>
    </cfRule>
  </conditionalFormatting>
  <conditionalFormatting sqref="AJ55">
    <cfRule type="cellIs" dxfId="228" priority="1" stopIfTrue="1" operator="greaterThanOrEqual">
      <formula>100</formula>
    </cfRule>
    <cfRule type="cellIs" dxfId="227" priority="8" stopIfTrue="1" operator="lessThan">
      <formula>75</formula>
    </cfRule>
    <cfRule type="cellIs" dxfId="226" priority="9" stopIfTrue="1" operator="greaterThanOrEqual">
      <formula>75</formula>
    </cfRule>
  </conditionalFormatting>
  <conditionalFormatting sqref="C51:D51">
    <cfRule type="cellIs" dxfId="225" priority="5" stopIfTrue="1" operator="greaterThanOrEqual">
      <formula>$C$52</formula>
    </cfRule>
    <cfRule type="cellIs" dxfId="224" priority="6" stopIfTrue="1" operator="between">
      <formula>0.01</formula>
      <formula>$C$52</formula>
    </cfRule>
    <cfRule type="cellIs" dxfId="223" priority="7" stopIfTrue="1" operator="equal">
      <formula>0</formula>
    </cfRule>
  </conditionalFormatting>
  <conditionalFormatting sqref="C54:D54">
    <cfRule type="cellIs" dxfId="222" priority="2" stopIfTrue="1" operator="equal">
      <formula>0</formula>
    </cfRule>
    <cfRule type="cellIs" dxfId="221" priority="3" stopIfTrue="1" operator="greaterThanOrEqual">
      <formula>$V$51</formula>
    </cfRule>
    <cfRule type="cellIs" dxfId="220" priority="4" stopIfTrue="1" operator="lessThan">
      <formula>$V$51</formula>
    </cfRule>
  </conditionalFormatting>
  <hyperlinks>
    <hyperlink ref="AM2" location="'Cover Sheet'!A1" display="BACK to COVER SHEET" xr:uid="{00000000-0004-0000-1100-000000000000}"/>
    <hyperlink ref="AM2:AO2" location="'Cover Sheet'!A1" display="BACK to COVER SHEET" xr:uid="{00000000-0004-0000-1100-000001000000}"/>
  </hyperlinks>
  <printOptions horizont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999FF"/>
  </sheetPr>
  <dimension ref="A1:AO186"/>
  <sheetViews>
    <sheetView showGridLines="0" zoomScaleNormal="100" zoomScaleSheetLayoutView="100" workbookViewId="0">
      <selection sqref="A1:S1"/>
    </sheetView>
  </sheetViews>
  <sheetFormatPr defaultColWidth="11.42578125" defaultRowHeight="12.75"/>
  <cols>
    <col min="1" max="38" width="5" customWidth="1"/>
  </cols>
  <sheetData>
    <row r="1" spans="1:41">
      <c r="A1" s="1168" t="s">
        <v>1</v>
      </c>
      <c r="B1" s="1169"/>
      <c r="C1" s="1169"/>
      <c r="D1" s="1169"/>
      <c r="E1" s="1169"/>
      <c r="F1" s="1169"/>
      <c r="G1" s="1169"/>
      <c r="H1" s="1169"/>
      <c r="I1" s="1169"/>
      <c r="J1" s="1169"/>
      <c r="K1" s="1169"/>
      <c r="L1" s="1169"/>
      <c r="M1" s="1169"/>
      <c r="N1" s="1169"/>
      <c r="O1" s="1169"/>
      <c r="P1" s="1169"/>
      <c r="Q1" s="1169"/>
      <c r="R1" s="1169"/>
      <c r="S1" s="1170"/>
      <c r="T1" s="1168" t="s">
        <v>568</v>
      </c>
      <c r="U1" s="1169"/>
      <c r="V1" s="1169"/>
      <c r="W1" s="1169"/>
      <c r="X1" s="1169"/>
      <c r="Y1" s="1169"/>
      <c r="Z1" s="1169"/>
      <c r="AA1" s="1169"/>
      <c r="AB1" s="1169"/>
      <c r="AC1" s="1169"/>
      <c r="AD1" s="1169"/>
      <c r="AE1" s="1169"/>
      <c r="AF1" s="1169"/>
      <c r="AG1" s="1169"/>
      <c r="AH1" s="1169"/>
      <c r="AI1" s="1169"/>
      <c r="AJ1" s="1169"/>
      <c r="AK1" s="1169"/>
      <c r="AL1" s="1170"/>
    </row>
    <row r="2" spans="1:41">
      <c r="A2" s="8"/>
      <c r="B2" s="1"/>
      <c r="C2" s="1"/>
      <c r="D2" s="1"/>
      <c r="E2" s="1"/>
      <c r="F2" s="1"/>
      <c r="G2" s="1"/>
      <c r="H2" s="1"/>
      <c r="I2" s="1"/>
      <c r="J2" s="1"/>
      <c r="K2" s="1"/>
      <c r="L2" s="1"/>
      <c r="M2" s="1"/>
      <c r="N2" s="1"/>
      <c r="O2" s="1"/>
      <c r="P2" s="1"/>
      <c r="Q2" s="1"/>
      <c r="R2" s="1"/>
      <c r="S2" s="20"/>
      <c r="T2" s="8"/>
      <c r="U2" s="1"/>
      <c r="V2" s="1"/>
      <c r="W2" s="1"/>
      <c r="X2" s="1"/>
      <c r="Y2" s="1"/>
      <c r="Z2" s="1"/>
      <c r="AA2" s="1"/>
      <c r="AB2" s="1"/>
      <c r="AC2" s="1"/>
      <c r="AD2" s="1"/>
      <c r="AE2" s="1"/>
      <c r="AF2" s="1"/>
      <c r="AG2" s="1"/>
      <c r="AH2" s="1"/>
      <c r="AI2" s="1"/>
      <c r="AJ2" s="1"/>
      <c r="AK2" s="1"/>
      <c r="AL2" s="20"/>
      <c r="AM2" s="264" t="s">
        <v>485</v>
      </c>
      <c r="AN2" s="264"/>
      <c r="AO2" s="264"/>
    </row>
    <row r="3" spans="1:41">
      <c r="A3" t="s">
        <v>57</v>
      </c>
      <c r="D3" s="1149" t="str">
        <f>IF('Cover Sheet'!D14:J14&gt;0,'Cover Sheet'!D14:J14,"")</f>
        <v/>
      </c>
      <c r="E3" s="1149"/>
      <c r="F3" s="1149"/>
      <c r="G3" s="1149"/>
      <c r="H3" s="1149"/>
      <c r="I3" s="1149"/>
      <c r="J3" s="1149"/>
      <c r="K3" t="s">
        <v>58</v>
      </c>
      <c r="O3" s="1149" t="str">
        <f>IF('Cover Sheet'!O14:S14&gt;0,'Cover Sheet'!O14:S14,"")</f>
        <v/>
      </c>
      <c r="P3" s="1149"/>
      <c r="Q3" s="1149"/>
      <c r="R3" s="1149"/>
      <c r="S3" s="1149"/>
      <c r="T3" s="8" t="s">
        <v>57</v>
      </c>
      <c r="W3" s="1149" t="str">
        <f>IF('Cover Sheet'!W14:AC14&gt;0,'Cover Sheet'!W14:AC14,"")</f>
        <v/>
      </c>
      <c r="X3" s="1149"/>
      <c r="Y3" s="1149"/>
      <c r="Z3" s="1149"/>
      <c r="AA3" s="1149"/>
      <c r="AB3" s="1149"/>
      <c r="AC3" s="1149"/>
      <c r="AD3" t="s">
        <v>58</v>
      </c>
      <c r="AH3" s="1149" t="str">
        <f>IF('Cover Sheet'!AH14:AL14&gt;0,'Cover Sheet'!AH14:AL14,"")</f>
        <v/>
      </c>
      <c r="AI3" s="1149"/>
      <c r="AJ3" s="1149"/>
      <c r="AK3" s="1149"/>
      <c r="AL3" s="1179"/>
    </row>
    <row r="4" spans="1:41">
      <c r="A4" s="8"/>
      <c r="B4" s="1"/>
      <c r="C4" s="1"/>
      <c r="D4" s="1"/>
      <c r="E4" s="1"/>
      <c r="F4" s="1"/>
      <c r="G4" s="1"/>
      <c r="H4" s="1"/>
      <c r="I4" s="1"/>
      <c r="J4" s="1"/>
      <c r="K4" s="1"/>
      <c r="L4" s="1"/>
      <c r="M4" s="1"/>
      <c r="N4" s="1"/>
      <c r="O4" s="1"/>
      <c r="P4" s="1"/>
      <c r="Q4" s="1"/>
      <c r="R4" s="1"/>
      <c r="S4" s="20"/>
      <c r="T4" s="8"/>
      <c r="U4" s="1"/>
      <c r="V4" s="1"/>
      <c r="W4" s="1"/>
      <c r="X4" s="1"/>
      <c r="Y4" s="1"/>
      <c r="Z4" s="1"/>
      <c r="AA4" s="1"/>
      <c r="AB4" s="1"/>
      <c r="AC4" s="1"/>
      <c r="AD4" s="1"/>
      <c r="AE4" s="1"/>
      <c r="AF4" s="1"/>
      <c r="AG4" s="1"/>
      <c r="AH4" s="1"/>
      <c r="AI4" s="1"/>
      <c r="AJ4" s="1"/>
      <c r="AK4" s="1"/>
      <c r="AL4" s="20"/>
    </row>
    <row r="5" spans="1:41" ht="12.75" customHeight="1">
      <c r="A5" s="1190"/>
      <c r="B5" s="1191"/>
      <c r="C5" s="1191"/>
      <c r="D5" s="1191"/>
      <c r="E5" s="1191"/>
      <c r="F5" s="1191"/>
      <c r="G5" s="1191"/>
      <c r="H5" s="1191"/>
      <c r="I5" s="1191"/>
      <c r="J5" s="1191"/>
      <c r="K5" s="1191"/>
      <c r="L5" s="1191"/>
      <c r="M5" s="1191"/>
      <c r="N5" s="1191"/>
      <c r="O5" s="1191"/>
      <c r="P5" s="1191"/>
      <c r="Q5" s="1191"/>
      <c r="R5" s="1191"/>
      <c r="S5" s="1192"/>
      <c r="T5" s="24"/>
      <c r="U5" s="25"/>
      <c r="V5" s="25"/>
      <c r="W5" s="25"/>
      <c r="X5" s="25"/>
      <c r="Y5" s="25"/>
      <c r="Z5" s="25"/>
      <c r="AA5" s="25"/>
      <c r="AB5" s="25"/>
      <c r="AC5" s="25"/>
      <c r="AD5" s="25"/>
      <c r="AE5" s="25"/>
      <c r="AF5" s="25"/>
      <c r="AG5" s="25"/>
      <c r="AH5" s="25"/>
      <c r="AI5" s="25"/>
      <c r="AJ5" s="25"/>
      <c r="AK5" s="25"/>
      <c r="AL5" s="26"/>
    </row>
    <row r="6" spans="1:41">
      <c r="A6" s="33"/>
      <c r="B6" s="33"/>
      <c r="C6" s="40"/>
      <c r="D6" s="33"/>
      <c r="E6" s="65"/>
      <c r="F6" s="65"/>
      <c r="G6" s="65"/>
      <c r="H6" s="65"/>
      <c r="I6" s="65"/>
      <c r="J6" s="65"/>
      <c r="K6" s="65"/>
      <c r="L6" s="65"/>
      <c r="M6" s="65"/>
      <c r="N6" s="65"/>
      <c r="O6" s="65"/>
      <c r="P6" s="65"/>
      <c r="Q6" s="65"/>
      <c r="R6" s="65"/>
      <c r="S6" s="275"/>
      <c r="T6" s="30"/>
      <c r="U6" s="31"/>
      <c r="V6" s="31"/>
      <c r="W6" s="31"/>
      <c r="X6" s="31"/>
      <c r="Y6" s="31"/>
      <c r="Z6" s="31"/>
      <c r="AA6" s="31"/>
      <c r="AB6" s="31"/>
      <c r="AC6" s="31"/>
      <c r="AD6" s="31"/>
      <c r="AE6" s="31"/>
      <c r="AF6" s="31"/>
      <c r="AG6" s="31"/>
      <c r="AH6" s="31"/>
      <c r="AI6" s="31"/>
      <c r="AJ6" s="31"/>
      <c r="AK6" s="31"/>
      <c r="AL6" s="32"/>
    </row>
    <row r="7" spans="1:41">
      <c r="A7" s="33"/>
      <c r="B7" s="718" t="s">
        <v>110</v>
      </c>
      <c r="C7" s="40"/>
      <c r="D7" s="33"/>
      <c r="E7" s="65"/>
      <c r="F7" s="65"/>
      <c r="G7" s="65"/>
      <c r="H7" s="65"/>
      <c r="I7" s="65"/>
      <c r="J7" s="65"/>
      <c r="K7" s="65"/>
      <c r="L7" s="65"/>
      <c r="M7" s="65"/>
      <c r="N7" s="65"/>
      <c r="O7" s="65"/>
      <c r="P7" s="65"/>
      <c r="Q7" s="65"/>
      <c r="R7" s="65"/>
      <c r="S7" s="275"/>
      <c r="T7" s="30"/>
      <c r="U7" s="718" t="s">
        <v>110</v>
      </c>
      <c r="V7" s="31"/>
      <c r="W7" s="31"/>
      <c r="X7" s="31"/>
      <c r="Y7" s="31"/>
      <c r="Z7" s="31"/>
      <c r="AA7" s="31"/>
      <c r="AB7" s="31"/>
      <c r="AC7" s="31"/>
      <c r="AD7" s="31"/>
      <c r="AE7" s="31"/>
      <c r="AF7" s="31"/>
      <c r="AG7" s="31"/>
      <c r="AH7" s="31"/>
      <c r="AI7" s="31"/>
      <c r="AJ7" s="31"/>
      <c r="AK7" s="31"/>
      <c r="AL7" s="32"/>
    </row>
    <row r="8" spans="1:41">
      <c r="A8" s="33"/>
      <c r="B8" s="447"/>
      <c r="C8" s="40"/>
      <c r="D8" s="33"/>
      <c r="E8" s="65"/>
      <c r="F8" s="65"/>
      <c r="G8" s="65"/>
      <c r="H8" s="65"/>
      <c r="I8" s="65"/>
      <c r="J8" s="65"/>
      <c r="K8" s="65"/>
      <c r="L8" s="65"/>
      <c r="M8" s="65"/>
      <c r="N8" s="65"/>
      <c r="O8" s="65"/>
      <c r="P8" s="65"/>
      <c r="Q8" s="65"/>
      <c r="R8" s="65"/>
      <c r="S8" s="275"/>
      <c r="T8" s="30"/>
      <c r="U8" s="447"/>
      <c r="V8" s="31"/>
      <c r="W8" s="31"/>
      <c r="X8" s="31"/>
      <c r="Y8" s="31"/>
      <c r="Z8" s="31"/>
      <c r="AA8" s="31"/>
      <c r="AB8" s="31"/>
      <c r="AC8" s="31"/>
      <c r="AD8" s="31"/>
      <c r="AE8" s="31"/>
      <c r="AF8" s="31"/>
      <c r="AG8" s="31"/>
      <c r="AH8" s="31"/>
      <c r="AI8" s="31"/>
      <c r="AJ8" s="31"/>
      <c r="AK8" s="31"/>
      <c r="AL8" s="32"/>
    </row>
    <row r="9" spans="1:41">
      <c r="A9" s="33"/>
      <c r="B9" s="718" t="s">
        <v>279</v>
      </c>
      <c r="C9" s="40"/>
      <c r="D9" s="33"/>
      <c r="E9" s="65"/>
      <c r="F9" s="65"/>
      <c r="G9" s="65"/>
      <c r="H9" s="65"/>
      <c r="I9" s="65"/>
      <c r="J9" s="65"/>
      <c r="K9" s="65"/>
      <c r="L9" s="65"/>
      <c r="M9" s="65"/>
      <c r="N9" s="65"/>
      <c r="O9" s="65"/>
      <c r="P9" s="65"/>
      <c r="Q9" s="65"/>
      <c r="R9" s="65"/>
      <c r="S9" s="275"/>
      <c r="T9" s="30"/>
      <c r="U9" s="718" t="s">
        <v>279</v>
      </c>
      <c r="V9" s="31"/>
      <c r="W9" s="31"/>
      <c r="X9" s="31"/>
      <c r="Y9" s="31"/>
      <c r="Z9" s="31"/>
      <c r="AA9" s="31"/>
      <c r="AB9" s="31"/>
      <c r="AC9" s="31"/>
      <c r="AD9" s="31"/>
      <c r="AE9" s="31"/>
      <c r="AF9" s="31"/>
      <c r="AG9" s="31"/>
      <c r="AH9" s="31"/>
      <c r="AI9" s="31"/>
      <c r="AJ9" s="31"/>
      <c r="AK9" s="31"/>
      <c r="AL9" s="32"/>
    </row>
    <row r="10" spans="1:41">
      <c r="A10" s="33"/>
      <c r="B10" s="447"/>
      <c r="C10" s="65"/>
      <c r="D10" s="65"/>
      <c r="E10" s="65"/>
      <c r="F10" s="65"/>
      <c r="G10" s="65"/>
      <c r="H10" s="65"/>
      <c r="I10" s="65"/>
      <c r="J10" s="65"/>
      <c r="K10" s="65"/>
      <c r="L10" s="65"/>
      <c r="M10" s="65"/>
      <c r="N10" s="65"/>
      <c r="O10" s="65"/>
      <c r="P10" s="65"/>
      <c r="Q10" s="65"/>
      <c r="R10" s="65"/>
      <c r="S10" s="275"/>
      <c r="T10" s="30"/>
      <c r="U10" s="447"/>
      <c r="V10" s="31"/>
      <c r="W10" s="31"/>
      <c r="X10" s="31"/>
      <c r="Y10" s="31"/>
      <c r="Z10" s="31"/>
      <c r="AA10" s="31"/>
      <c r="AB10" s="31"/>
      <c r="AC10" s="31"/>
      <c r="AD10" s="31"/>
      <c r="AE10" s="31"/>
      <c r="AF10" s="31"/>
      <c r="AG10" s="31"/>
      <c r="AH10" s="31"/>
      <c r="AI10" s="31"/>
      <c r="AJ10" s="31"/>
      <c r="AK10" s="31"/>
      <c r="AL10" s="32"/>
    </row>
    <row r="11" spans="1:41">
      <c r="A11" s="45"/>
      <c r="B11" s="718" t="s">
        <v>766</v>
      </c>
      <c r="C11" s="65"/>
      <c r="D11" s="65"/>
      <c r="E11" s="65"/>
      <c r="F11" s="65"/>
      <c r="G11" s="40"/>
      <c r="H11" s="65"/>
      <c r="I11" s="65"/>
      <c r="J11" s="65"/>
      <c r="K11" s="65"/>
      <c r="L11" s="65"/>
      <c r="M11" s="65"/>
      <c r="N11" s="65"/>
      <c r="O11" s="65"/>
      <c r="P11" s="65"/>
      <c r="Q11" s="65"/>
      <c r="R11" s="65"/>
      <c r="S11" s="275"/>
      <c r="T11" s="30"/>
      <c r="U11" s="718" t="s">
        <v>766</v>
      </c>
      <c r="V11" s="31"/>
      <c r="W11" s="31"/>
      <c r="X11" s="33"/>
      <c r="Y11" s="31"/>
      <c r="Z11" s="33"/>
      <c r="AA11" s="31"/>
      <c r="AB11" s="31"/>
      <c r="AC11" s="31"/>
      <c r="AD11" s="31"/>
      <c r="AE11" s="31"/>
      <c r="AF11" s="31"/>
      <c r="AG11" s="31"/>
      <c r="AH11" s="31"/>
      <c r="AI11" s="31"/>
      <c r="AJ11" s="31"/>
      <c r="AK11" s="31"/>
      <c r="AL11" s="32"/>
    </row>
    <row r="12" spans="1:41">
      <c r="A12" s="45"/>
      <c r="B12" s="65"/>
      <c r="C12" s="65"/>
      <c r="D12" s="65"/>
      <c r="E12" s="65"/>
      <c r="F12" s="65"/>
      <c r="G12" s="33"/>
      <c r="H12" s="65"/>
      <c r="I12" s="65"/>
      <c r="J12" s="65"/>
      <c r="K12" s="65"/>
      <c r="L12" s="65"/>
      <c r="M12" s="65"/>
      <c r="N12" s="65"/>
      <c r="O12" s="65"/>
      <c r="P12" s="65"/>
      <c r="Q12" s="65"/>
      <c r="R12" s="65"/>
      <c r="S12" s="275"/>
      <c r="T12" s="30"/>
      <c r="U12" s="31"/>
      <c r="V12" s="31"/>
      <c r="W12" s="31"/>
      <c r="X12" s="31"/>
      <c r="Y12" s="31"/>
      <c r="Z12" s="31"/>
      <c r="AA12" s="31"/>
      <c r="AB12" s="31"/>
      <c r="AC12" s="31"/>
      <c r="AD12" s="31"/>
      <c r="AE12" s="31"/>
      <c r="AF12" s="31"/>
      <c r="AG12" s="31"/>
      <c r="AH12" s="31"/>
      <c r="AI12" s="31"/>
      <c r="AJ12" s="31"/>
      <c r="AK12" s="31"/>
      <c r="AL12" s="32"/>
    </row>
    <row r="13" spans="1:41">
      <c r="A13" s="45"/>
      <c r="B13" s="65"/>
      <c r="C13" s="65"/>
      <c r="D13" s="65"/>
      <c r="E13" s="65"/>
      <c r="F13" s="65"/>
      <c r="G13" s="65"/>
      <c r="H13" s="65"/>
      <c r="I13" s="65"/>
      <c r="J13" s="65"/>
      <c r="K13" s="65"/>
      <c r="L13" s="65"/>
      <c r="M13" s="65"/>
      <c r="N13" s="65"/>
      <c r="O13" s="65"/>
      <c r="P13" s="65"/>
      <c r="Q13" s="65"/>
      <c r="R13" s="65"/>
      <c r="S13" s="275"/>
      <c r="T13" s="30"/>
      <c r="U13" s="31"/>
      <c r="V13" s="31"/>
      <c r="W13" s="31"/>
      <c r="X13" s="31"/>
      <c r="Y13" s="31"/>
      <c r="Z13" s="33"/>
      <c r="AA13" s="31"/>
      <c r="AB13" s="31"/>
      <c r="AC13" s="31"/>
      <c r="AD13" s="31"/>
      <c r="AE13" s="31"/>
      <c r="AF13" s="31"/>
      <c r="AG13" s="31"/>
      <c r="AH13" s="31"/>
      <c r="AI13" s="31"/>
      <c r="AJ13" s="31"/>
      <c r="AK13" s="31"/>
      <c r="AL13" s="32"/>
    </row>
    <row r="14" spans="1:41">
      <c r="A14" s="45"/>
      <c r="B14" s="65"/>
      <c r="C14" s="65"/>
      <c r="D14" s="65"/>
      <c r="E14" s="65"/>
      <c r="F14" s="65"/>
      <c r="G14" s="33"/>
      <c r="H14" s="65"/>
      <c r="I14" s="65"/>
      <c r="J14" s="65"/>
      <c r="K14" s="65"/>
      <c r="L14" s="65"/>
      <c r="M14" s="65"/>
      <c r="N14" s="65"/>
      <c r="O14" s="65"/>
      <c r="P14" s="65"/>
      <c r="Q14" s="65"/>
      <c r="R14" s="65"/>
      <c r="S14" s="275"/>
      <c r="T14" s="30"/>
      <c r="U14" s="31"/>
      <c r="V14" s="31"/>
      <c r="W14" s="31"/>
      <c r="X14" s="31"/>
      <c r="Y14" s="31"/>
      <c r="Z14" s="31"/>
      <c r="AA14" s="31"/>
      <c r="AB14" s="31"/>
      <c r="AC14" s="31"/>
      <c r="AD14" s="31"/>
      <c r="AE14" s="31"/>
      <c r="AF14" s="31"/>
      <c r="AG14" s="31"/>
      <c r="AH14" s="31"/>
      <c r="AI14" s="31"/>
      <c r="AJ14" s="31"/>
      <c r="AK14" s="31"/>
      <c r="AL14" s="32"/>
    </row>
    <row r="15" spans="1:41">
      <c r="A15" s="45"/>
      <c r="B15" s="65"/>
      <c r="C15" s="65"/>
      <c r="D15" s="65"/>
      <c r="E15" s="65"/>
      <c r="F15" s="65"/>
      <c r="G15" s="65"/>
      <c r="H15" s="65"/>
      <c r="I15" s="65"/>
      <c r="J15" s="65"/>
      <c r="K15" s="65"/>
      <c r="L15" s="65"/>
      <c r="M15" s="65"/>
      <c r="N15" s="65"/>
      <c r="O15" s="65"/>
      <c r="P15" s="65"/>
      <c r="Q15" s="65"/>
      <c r="R15" s="65"/>
      <c r="S15" s="275"/>
      <c r="T15" s="30"/>
      <c r="U15" s="31"/>
      <c r="V15" s="31"/>
      <c r="W15" s="31"/>
      <c r="X15" s="31"/>
      <c r="Y15" s="31"/>
      <c r="Z15" s="31"/>
      <c r="AA15" s="31"/>
      <c r="AB15" s="31"/>
      <c r="AC15" s="31"/>
      <c r="AD15" s="31"/>
      <c r="AE15" s="31"/>
      <c r="AF15" s="31"/>
      <c r="AG15" s="31"/>
      <c r="AH15" s="31"/>
      <c r="AI15" s="31"/>
      <c r="AJ15" s="31"/>
      <c r="AK15" s="31"/>
      <c r="AL15" s="32"/>
    </row>
    <row r="16" spans="1:41">
      <c r="A16" s="45"/>
      <c r="B16" s="65"/>
      <c r="C16" s="65"/>
      <c r="D16" s="65"/>
      <c r="E16" s="65"/>
      <c r="F16" s="65"/>
      <c r="G16" s="65"/>
      <c r="H16" s="65"/>
      <c r="I16" s="65"/>
      <c r="J16" s="65"/>
      <c r="K16" s="65"/>
      <c r="L16" s="65"/>
      <c r="M16" s="65"/>
      <c r="N16" s="65"/>
      <c r="O16" s="65"/>
      <c r="P16" s="65"/>
      <c r="Q16" s="65"/>
      <c r="R16" s="65"/>
      <c r="S16" s="275"/>
      <c r="T16" s="30"/>
      <c r="U16" s="31"/>
      <c r="V16" s="31"/>
      <c r="W16" s="31"/>
      <c r="X16" s="31"/>
      <c r="Y16" s="31"/>
      <c r="Z16" s="31"/>
      <c r="AA16" s="31"/>
      <c r="AB16" s="31"/>
      <c r="AC16" s="31"/>
      <c r="AD16" s="31"/>
      <c r="AE16" s="31"/>
      <c r="AF16" s="31"/>
      <c r="AG16" s="31"/>
      <c r="AH16" s="31"/>
      <c r="AI16" s="31"/>
      <c r="AJ16" s="31"/>
      <c r="AK16" s="31"/>
      <c r="AL16" s="32"/>
    </row>
    <row r="17" spans="1:38">
      <c r="A17" s="45"/>
      <c r="B17" s="65"/>
      <c r="C17" s="65"/>
      <c r="D17" s="65"/>
      <c r="E17" s="65"/>
      <c r="F17" s="65"/>
      <c r="G17" s="65"/>
      <c r="H17" s="65"/>
      <c r="I17" s="65"/>
      <c r="J17" s="65"/>
      <c r="K17" s="65"/>
      <c r="L17" s="65"/>
      <c r="M17" s="65"/>
      <c r="N17" s="65"/>
      <c r="O17" s="65"/>
      <c r="P17" s="65"/>
      <c r="Q17" s="65"/>
      <c r="R17" s="65"/>
      <c r="S17" s="275"/>
      <c r="T17" s="30"/>
      <c r="U17" s="31"/>
      <c r="V17" s="31"/>
      <c r="W17" s="31"/>
      <c r="X17" s="31"/>
      <c r="Y17" s="31"/>
      <c r="Z17" s="31"/>
      <c r="AA17" s="31"/>
      <c r="AB17" s="31"/>
      <c r="AC17" s="31"/>
      <c r="AD17" s="31"/>
      <c r="AE17" s="31"/>
      <c r="AF17" s="31"/>
      <c r="AG17" s="31"/>
      <c r="AH17" s="31"/>
      <c r="AI17" s="31"/>
      <c r="AJ17" s="31"/>
      <c r="AK17" s="31"/>
      <c r="AL17" s="32"/>
    </row>
    <row r="18" spans="1:38">
      <c r="A18" s="47"/>
      <c r="B18" s="48"/>
      <c r="C18" s="48"/>
      <c r="D18" s="48"/>
      <c r="E18" s="48"/>
      <c r="F18" s="48"/>
      <c r="G18" s="48"/>
      <c r="H18" s="48"/>
      <c r="I18" s="48"/>
      <c r="J18" s="48"/>
      <c r="K18" s="48"/>
      <c r="L18" s="48"/>
      <c r="M18" s="48"/>
      <c r="N18" s="48"/>
      <c r="O18" s="48"/>
      <c r="P18" s="48"/>
      <c r="Q18" s="48"/>
      <c r="R18" s="48"/>
      <c r="S18" s="276"/>
      <c r="T18" s="38"/>
      <c r="U18" s="36"/>
      <c r="V18" s="36"/>
      <c r="W18" s="36"/>
      <c r="X18" s="36"/>
      <c r="Y18" s="36"/>
      <c r="Z18" s="36"/>
      <c r="AA18" s="36"/>
      <c r="AB18" s="36"/>
      <c r="AC18" s="36"/>
      <c r="AD18" s="36"/>
      <c r="AE18" s="36"/>
      <c r="AF18" s="36"/>
      <c r="AG18" s="36"/>
      <c r="AH18" s="36"/>
      <c r="AI18" s="36"/>
      <c r="AJ18" s="36"/>
      <c r="AK18" s="36"/>
      <c r="AL18" s="39"/>
    </row>
    <row r="19" spans="1:38">
      <c r="A19" s="504" t="s">
        <v>570</v>
      </c>
      <c r="B19" s="10"/>
      <c r="C19" s="10"/>
      <c r="D19" s="10"/>
      <c r="E19" s="10"/>
      <c r="F19" s="10"/>
      <c r="G19" s="10"/>
      <c r="H19" s="10"/>
      <c r="I19" s="10"/>
      <c r="J19" s="10"/>
      <c r="K19" s="10"/>
      <c r="L19" s="10"/>
      <c r="M19" s="10"/>
      <c r="N19" s="10"/>
      <c r="O19" s="10"/>
      <c r="P19" s="10"/>
      <c r="Q19" s="10"/>
      <c r="R19" s="10"/>
      <c r="S19" s="11"/>
      <c r="T19" s="14" t="s">
        <v>6</v>
      </c>
      <c r="U19" s="1"/>
      <c r="V19" s="1"/>
      <c r="W19" s="1"/>
      <c r="X19" s="1"/>
      <c r="Y19" s="1"/>
      <c r="Z19" s="1"/>
      <c r="AA19" s="1"/>
      <c r="AB19" s="1"/>
      <c r="AC19" s="1"/>
      <c r="AD19" s="1"/>
      <c r="AE19" s="1"/>
      <c r="AF19" s="1"/>
      <c r="AG19" s="1"/>
      <c r="AH19" s="1"/>
      <c r="AI19" s="1"/>
      <c r="AJ19" s="1"/>
      <c r="AK19" s="1"/>
      <c r="AL19" s="20"/>
    </row>
    <row r="20" spans="1:38">
      <c r="A20" s="9"/>
      <c r="B20" s="10"/>
      <c r="C20" s="10"/>
      <c r="D20" s="10"/>
      <c r="E20" s="10"/>
      <c r="F20" s="10"/>
      <c r="G20" s="10"/>
      <c r="H20" s="10"/>
      <c r="I20" s="10"/>
      <c r="J20" s="10"/>
      <c r="K20" s="10"/>
      <c r="L20" s="10"/>
      <c r="M20" s="10"/>
      <c r="N20" s="10"/>
      <c r="O20" s="10"/>
      <c r="P20" s="10"/>
      <c r="Q20" s="10"/>
      <c r="R20" s="10"/>
      <c r="S20" s="11"/>
      <c r="T20" s="8"/>
      <c r="U20" s="1"/>
      <c r="V20" s="1"/>
      <c r="W20" s="1"/>
      <c r="X20" s="1"/>
      <c r="Y20" s="1"/>
      <c r="Z20" s="1"/>
      <c r="AA20" s="1"/>
      <c r="AB20" s="1"/>
      <c r="AC20" s="1"/>
      <c r="AD20" s="1"/>
      <c r="AE20" s="1"/>
      <c r="AF20" s="1"/>
      <c r="AG20" s="1"/>
      <c r="AH20" s="1"/>
      <c r="AI20" s="1"/>
      <c r="AJ20" s="1"/>
      <c r="AK20" s="1"/>
      <c r="AL20" s="20"/>
    </row>
    <row r="21" spans="1:38">
      <c r="A21" s="277"/>
      <c r="B21" s="278"/>
      <c r="C21" s="278"/>
      <c r="D21" s="278"/>
      <c r="E21" s="278"/>
      <c r="F21" s="278"/>
      <c r="G21" s="278"/>
      <c r="H21" s="278"/>
      <c r="I21" s="278"/>
      <c r="J21" s="278"/>
      <c r="K21" s="278"/>
      <c r="L21" s="278"/>
      <c r="M21" s="278"/>
      <c r="N21" s="278"/>
      <c r="O21" s="278"/>
      <c r="P21" s="278"/>
      <c r="Q21" s="278"/>
      <c r="R21" s="278"/>
      <c r="S21" s="279"/>
      <c r="T21" s="24"/>
      <c r="U21" s="25"/>
      <c r="V21" s="25"/>
      <c r="W21" s="25"/>
      <c r="X21" s="25"/>
      <c r="Y21" s="25"/>
      <c r="Z21" s="25"/>
      <c r="AA21" s="25"/>
      <c r="AB21" s="25"/>
      <c r="AC21" s="25"/>
      <c r="AD21" s="25"/>
      <c r="AE21" s="25"/>
      <c r="AF21" s="25"/>
      <c r="AG21" s="25"/>
      <c r="AH21" s="25"/>
      <c r="AI21" s="25"/>
      <c r="AJ21" s="25"/>
      <c r="AK21" s="25"/>
      <c r="AL21" s="26"/>
    </row>
    <row r="22" spans="1:38">
      <c r="A22" s="45"/>
      <c r="B22" s="65"/>
      <c r="C22" s="65"/>
      <c r="D22" s="65"/>
      <c r="E22" s="65"/>
      <c r="F22" s="65"/>
      <c r="G22" s="65"/>
      <c r="H22" s="65"/>
      <c r="I22" s="65"/>
      <c r="J22" s="65"/>
      <c r="K22" s="65"/>
      <c r="L22" s="65"/>
      <c r="M22" s="65"/>
      <c r="N22" s="65"/>
      <c r="O22" s="65"/>
      <c r="P22" s="65"/>
      <c r="Q22" s="65"/>
      <c r="R22" s="65"/>
      <c r="S22" s="275"/>
      <c r="T22" s="30"/>
      <c r="U22" s="31"/>
      <c r="V22" s="31"/>
      <c r="W22" s="31"/>
      <c r="X22" s="31"/>
      <c r="Y22" s="31"/>
      <c r="Z22" s="31"/>
      <c r="AA22" s="31"/>
      <c r="AB22" s="31"/>
      <c r="AC22" s="31"/>
      <c r="AD22" s="31"/>
      <c r="AE22" s="31"/>
      <c r="AF22" s="31"/>
      <c r="AG22" s="31"/>
      <c r="AH22" s="31"/>
      <c r="AI22" s="31"/>
      <c r="AJ22" s="31"/>
      <c r="AK22" s="31"/>
      <c r="AL22" s="32"/>
    </row>
    <row r="23" spans="1:38">
      <c r="A23" s="45"/>
      <c r="B23" s="718" t="s">
        <v>111</v>
      </c>
      <c r="C23" s="65"/>
      <c r="D23" s="65"/>
      <c r="E23" s="65"/>
      <c r="F23" s="65"/>
      <c r="G23" s="65"/>
      <c r="H23" s="65"/>
      <c r="I23" s="65"/>
      <c r="J23" s="65"/>
      <c r="K23" s="65"/>
      <c r="L23" s="65"/>
      <c r="M23" s="65"/>
      <c r="N23" s="65"/>
      <c r="O23" s="65"/>
      <c r="P23" s="65"/>
      <c r="Q23" s="65"/>
      <c r="R23" s="65"/>
      <c r="S23" s="275"/>
      <c r="T23" s="30"/>
      <c r="U23" s="718" t="s">
        <v>111</v>
      </c>
      <c r="V23" s="31"/>
      <c r="W23" s="31"/>
      <c r="X23" s="31"/>
      <c r="Y23" s="31"/>
      <c r="Z23" s="31"/>
      <c r="AA23" s="31"/>
      <c r="AB23" s="31"/>
      <c r="AC23" s="31"/>
      <c r="AD23" s="31"/>
      <c r="AE23" s="31"/>
      <c r="AF23" s="31"/>
      <c r="AG23" s="31"/>
      <c r="AH23" s="31"/>
      <c r="AI23" s="31"/>
      <c r="AJ23" s="31"/>
      <c r="AK23" s="31"/>
      <c r="AL23" s="32"/>
    </row>
    <row r="24" spans="1:38">
      <c r="A24" s="45"/>
      <c r="B24" s="448"/>
      <c r="C24" s="65"/>
      <c r="D24" s="65"/>
      <c r="E24" s="65"/>
      <c r="F24" s="65"/>
      <c r="G24" s="65"/>
      <c r="H24" s="65"/>
      <c r="I24" s="65"/>
      <c r="J24" s="65"/>
      <c r="K24" s="65"/>
      <c r="L24" s="65"/>
      <c r="M24" s="65"/>
      <c r="N24" s="65"/>
      <c r="O24" s="65"/>
      <c r="P24" s="65"/>
      <c r="Q24" s="65"/>
      <c r="R24" s="65"/>
      <c r="S24" s="275"/>
      <c r="T24" s="30"/>
      <c r="U24" s="448"/>
      <c r="V24" s="31"/>
      <c r="W24" s="31"/>
      <c r="X24" s="31"/>
      <c r="Y24" s="31"/>
      <c r="Z24" s="31"/>
      <c r="AA24" s="31"/>
      <c r="AB24" s="31"/>
      <c r="AC24" s="31"/>
      <c r="AD24" s="31"/>
      <c r="AE24" s="31"/>
      <c r="AF24" s="31"/>
      <c r="AG24" s="31"/>
      <c r="AH24" s="31"/>
      <c r="AI24" s="31"/>
      <c r="AJ24" s="31"/>
      <c r="AK24" s="31"/>
      <c r="AL24" s="32"/>
    </row>
    <row r="25" spans="1:38">
      <c r="A25" s="45"/>
      <c r="B25" s="718" t="s">
        <v>339</v>
      </c>
      <c r="C25" s="65"/>
      <c r="D25" s="65"/>
      <c r="E25" s="65"/>
      <c r="F25" s="65"/>
      <c r="G25" s="65"/>
      <c r="H25" s="65"/>
      <c r="I25" s="65"/>
      <c r="J25" s="65"/>
      <c r="K25" s="65"/>
      <c r="L25" s="65"/>
      <c r="M25" s="65"/>
      <c r="N25" s="65"/>
      <c r="O25" s="65"/>
      <c r="P25" s="65"/>
      <c r="Q25" s="65"/>
      <c r="R25" s="65"/>
      <c r="S25" s="275"/>
      <c r="T25" s="30"/>
      <c r="U25" s="718" t="s">
        <v>339</v>
      </c>
      <c r="V25" s="31"/>
      <c r="W25" s="31"/>
      <c r="X25" s="31"/>
      <c r="Y25" s="31"/>
      <c r="Z25" s="31"/>
      <c r="AA25" s="31"/>
      <c r="AB25" s="31"/>
      <c r="AC25" s="31"/>
      <c r="AD25" s="31"/>
      <c r="AE25" s="31"/>
      <c r="AF25" s="31"/>
      <c r="AG25" s="31"/>
      <c r="AH25" s="31"/>
      <c r="AI25" s="31"/>
      <c r="AJ25" s="31"/>
      <c r="AK25" s="31"/>
      <c r="AL25" s="32"/>
    </row>
    <row r="26" spans="1:38">
      <c r="A26" s="45"/>
      <c r="B26" s="448"/>
      <c r="C26" s="65"/>
      <c r="D26" s="65"/>
      <c r="E26" s="65"/>
      <c r="F26" s="65"/>
      <c r="G26" s="65"/>
      <c r="H26" s="65"/>
      <c r="I26" s="65"/>
      <c r="J26" s="65"/>
      <c r="K26" s="65"/>
      <c r="L26" s="65"/>
      <c r="M26" s="65"/>
      <c r="N26" s="65"/>
      <c r="O26" s="65"/>
      <c r="P26" s="65"/>
      <c r="Q26" s="65"/>
      <c r="R26" s="65"/>
      <c r="S26" s="275"/>
      <c r="T26" s="30"/>
      <c r="U26" s="448"/>
      <c r="V26" s="31"/>
      <c r="W26" s="31"/>
      <c r="X26" s="31"/>
      <c r="Y26" s="31"/>
      <c r="Z26" s="31"/>
      <c r="AA26" s="31"/>
      <c r="AB26" s="31"/>
      <c r="AC26" s="31"/>
      <c r="AD26" s="31"/>
      <c r="AE26" s="31"/>
      <c r="AF26" s="31"/>
      <c r="AG26" s="31"/>
      <c r="AH26" s="31"/>
      <c r="AI26" s="31"/>
      <c r="AJ26" s="31"/>
      <c r="AK26" s="31"/>
      <c r="AL26" s="32"/>
    </row>
    <row r="27" spans="1:38">
      <c r="A27" s="45"/>
      <c r="B27" s="718" t="s">
        <v>767</v>
      </c>
      <c r="C27" s="65"/>
      <c r="D27" s="65"/>
      <c r="E27" s="65"/>
      <c r="F27" s="65"/>
      <c r="G27" s="65"/>
      <c r="H27" s="65"/>
      <c r="I27" s="65"/>
      <c r="J27" s="65"/>
      <c r="K27" s="65"/>
      <c r="L27" s="65"/>
      <c r="M27" s="65"/>
      <c r="N27" s="65"/>
      <c r="O27" s="65"/>
      <c r="P27" s="65"/>
      <c r="Q27" s="65"/>
      <c r="R27" s="65"/>
      <c r="S27" s="275"/>
      <c r="T27" s="30"/>
      <c r="U27" s="718" t="s">
        <v>767</v>
      </c>
      <c r="V27" s="31"/>
      <c r="W27" s="31"/>
      <c r="X27" s="31"/>
      <c r="Y27" s="31"/>
      <c r="Z27" s="31"/>
      <c r="AA27" s="31"/>
      <c r="AB27" s="31"/>
      <c r="AC27" s="31"/>
      <c r="AD27" s="31"/>
      <c r="AE27" s="31"/>
      <c r="AF27" s="31"/>
      <c r="AG27" s="31"/>
      <c r="AH27" s="31"/>
      <c r="AI27" s="31"/>
      <c r="AJ27" s="31"/>
      <c r="AK27" s="31"/>
      <c r="AL27" s="32"/>
    </row>
    <row r="28" spans="1:38">
      <c r="A28" s="45"/>
      <c r="B28" s="448"/>
      <c r="C28" s="65"/>
      <c r="D28" s="65"/>
      <c r="E28" s="65"/>
      <c r="F28" s="65"/>
      <c r="G28" s="65"/>
      <c r="H28" s="65"/>
      <c r="I28" s="65"/>
      <c r="J28" s="65"/>
      <c r="K28" s="65"/>
      <c r="L28" s="65"/>
      <c r="M28" s="65"/>
      <c r="N28" s="65"/>
      <c r="O28" s="65"/>
      <c r="P28" s="65"/>
      <c r="Q28" s="65"/>
      <c r="R28" s="65"/>
      <c r="S28" s="275"/>
      <c r="T28" s="30"/>
      <c r="U28" s="444"/>
      <c r="V28" s="31"/>
      <c r="W28" s="31"/>
      <c r="X28" s="31"/>
      <c r="Y28" s="31"/>
      <c r="Z28" s="31"/>
      <c r="AA28" s="31"/>
      <c r="AB28" s="31"/>
      <c r="AC28" s="31"/>
      <c r="AD28" s="31"/>
      <c r="AE28" s="31"/>
      <c r="AF28" s="31"/>
      <c r="AG28" s="31"/>
      <c r="AH28" s="31"/>
      <c r="AI28" s="31"/>
      <c r="AJ28" s="31"/>
      <c r="AK28" s="31"/>
      <c r="AL28" s="32"/>
    </row>
    <row r="29" spans="1:38">
      <c r="A29" s="45"/>
      <c r="B29" s="718" t="s">
        <v>777</v>
      </c>
      <c r="C29" s="65"/>
      <c r="D29" s="65"/>
      <c r="E29" s="65"/>
      <c r="F29" s="65"/>
      <c r="G29" s="65"/>
      <c r="H29" s="65"/>
      <c r="I29" s="65"/>
      <c r="J29" s="65"/>
      <c r="K29" s="65"/>
      <c r="L29" s="65"/>
      <c r="M29" s="65"/>
      <c r="N29" s="65"/>
      <c r="O29" s="65"/>
      <c r="P29" s="65"/>
      <c r="Q29" s="65"/>
      <c r="R29" s="65"/>
      <c r="S29" s="275"/>
      <c r="T29" s="30"/>
      <c r="U29" s="718" t="s">
        <v>777</v>
      </c>
      <c r="V29" s="31"/>
      <c r="W29" s="31"/>
      <c r="X29" s="31"/>
      <c r="Y29" s="31"/>
      <c r="Z29" s="31"/>
      <c r="AA29" s="31"/>
      <c r="AB29" s="31"/>
      <c r="AC29" s="31"/>
      <c r="AD29" s="31"/>
      <c r="AE29" s="31"/>
      <c r="AF29" s="31"/>
      <c r="AG29" s="31"/>
      <c r="AH29" s="31"/>
      <c r="AI29" s="31"/>
      <c r="AJ29" s="31"/>
      <c r="AK29" s="31"/>
      <c r="AL29" s="32"/>
    </row>
    <row r="30" spans="1:38">
      <c r="A30" s="45"/>
      <c r="B30" s="718" t="s">
        <v>778</v>
      </c>
      <c r="C30" s="65"/>
      <c r="D30" s="65"/>
      <c r="E30" s="65"/>
      <c r="F30" s="65"/>
      <c r="G30" s="65"/>
      <c r="H30" s="65"/>
      <c r="I30" s="65"/>
      <c r="J30" s="65"/>
      <c r="K30" s="65"/>
      <c r="L30" s="65"/>
      <c r="M30" s="65"/>
      <c r="N30" s="65"/>
      <c r="O30" s="65"/>
      <c r="P30" s="65"/>
      <c r="Q30" s="65"/>
      <c r="R30" s="65"/>
      <c r="S30" s="275"/>
      <c r="T30" s="30"/>
      <c r="U30" s="718" t="s">
        <v>778</v>
      </c>
      <c r="V30" s="31"/>
      <c r="W30" s="31"/>
      <c r="X30" s="31"/>
      <c r="Y30" s="31"/>
      <c r="Z30" s="31"/>
      <c r="AA30" s="31"/>
      <c r="AB30" s="31"/>
      <c r="AC30" s="31"/>
      <c r="AD30" s="31"/>
      <c r="AE30" s="31"/>
      <c r="AF30" s="31"/>
      <c r="AG30" s="31"/>
      <c r="AH30" s="31"/>
      <c r="AI30" s="31"/>
      <c r="AJ30" s="31"/>
      <c r="AK30" s="31"/>
      <c r="AL30" s="32"/>
    </row>
    <row r="31" spans="1:38">
      <c r="A31" s="45"/>
      <c r="B31" s="65"/>
      <c r="C31" s="65"/>
      <c r="D31" s="65"/>
      <c r="E31" s="65"/>
      <c r="F31" s="65"/>
      <c r="G31" s="65"/>
      <c r="H31" s="65"/>
      <c r="I31" s="65"/>
      <c r="J31" s="65"/>
      <c r="K31" s="65"/>
      <c r="L31" s="65"/>
      <c r="M31" s="65"/>
      <c r="N31" s="65"/>
      <c r="O31" s="65"/>
      <c r="P31" s="65"/>
      <c r="Q31" s="65"/>
      <c r="R31" s="65"/>
      <c r="S31" s="275"/>
      <c r="T31" s="30"/>
      <c r="U31" s="65"/>
      <c r="V31" s="31"/>
      <c r="W31" s="31"/>
      <c r="X31" s="31"/>
      <c r="Y31" s="31"/>
      <c r="Z31" s="31"/>
      <c r="AA31" s="31"/>
      <c r="AB31" s="31"/>
      <c r="AC31" s="31"/>
      <c r="AD31" s="31"/>
      <c r="AE31" s="31"/>
      <c r="AF31" s="31"/>
      <c r="AG31" s="31"/>
      <c r="AH31" s="31"/>
      <c r="AI31" s="31"/>
      <c r="AJ31" s="31"/>
      <c r="AK31" s="31"/>
      <c r="AL31" s="32"/>
    </row>
    <row r="32" spans="1:38">
      <c r="A32" s="45"/>
      <c r="B32" s="65"/>
      <c r="C32" s="65"/>
      <c r="D32" s="65"/>
      <c r="E32" s="65"/>
      <c r="F32" s="65"/>
      <c r="G32" s="33"/>
      <c r="H32" s="65"/>
      <c r="I32" s="65"/>
      <c r="J32" s="65"/>
      <c r="K32" s="65"/>
      <c r="L32" s="65"/>
      <c r="M32" s="65"/>
      <c r="N32" s="65"/>
      <c r="O32" s="65"/>
      <c r="P32" s="65"/>
      <c r="Q32" s="65"/>
      <c r="R32" s="65"/>
      <c r="S32" s="275"/>
      <c r="T32" s="30"/>
      <c r="U32" s="31"/>
      <c r="V32" s="31"/>
      <c r="W32" s="31"/>
      <c r="X32" s="31"/>
      <c r="Y32" s="31"/>
      <c r="Z32" s="33"/>
      <c r="AA32" s="31"/>
      <c r="AB32" s="31"/>
      <c r="AC32" s="31"/>
      <c r="AD32" s="31"/>
      <c r="AE32" s="31"/>
      <c r="AF32" s="31"/>
      <c r="AG32" s="31"/>
      <c r="AH32" s="31"/>
      <c r="AI32" s="31"/>
      <c r="AJ32" s="31"/>
      <c r="AK32" s="31"/>
      <c r="AL32" s="32"/>
    </row>
    <row r="33" spans="1:38">
      <c r="A33" s="45"/>
      <c r="B33" s="65"/>
      <c r="C33" s="65"/>
      <c r="D33" s="33"/>
      <c r="E33" s="65"/>
      <c r="F33" s="65"/>
      <c r="G33" s="65"/>
      <c r="H33" s="65"/>
      <c r="I33" s="65"/>
      <c r="J33" s="65"/>
      <c r="K33" s="65"/>
      <c r="L33" s="65"/>
      <c r="M33" s="65"/>
      <c r="N33" s="65"/>
      <c r="O33" s="65"/>
      <c r="P33" s="65"/>
      <c r="Q33" s="65"/>
      <c r="R33" s="65"/>
      <c r="S33" s="275"/>
      <c r="T33" s="30"/>
      <c r="U33" s="31"/>
      <c r="V33" s="31"/>
      <c r="W33" s="31"/>
      <c r="X33" s="31"/>
      <c r="Y33" s="31"/>
      <c r="Z33" s="31"/>
      <c r="AA33" s="31"/>
      <c r="AB33" s="31"/>
      <c r="AC33" s="31"/>
      <c r="AD33" s="31"/>
      <c r="AE33" s="31"/>
      <c r="AF33" s="31"/>
      <c r="AG33" s="31"/>
      <c r="AH33" s="31"/>
      <c r="AI33" s="31"/>
      <c r="AJ33" s="31"/>
      <c r="AK33" s="31"/>
      <c r="AL33" s="32"/>
    </row>
    <row r="34" spans="1:38">
      <c r="A34" s="45"/>
      <c r="B34" s="65"/>
      <c r="C34" s="65"/>
      <c r="D34" s="65"/>
      <c r="E34" s="65"/>
      <c r="F34" s="65"/>
      <c r="G34" s="33"/>
      <c r="H34" s="33"/>
      <c r="I34" s="65"/>
      <c r="J34" s="65"/>
      <c r="K34" s="65"/>
      <c r="L34" s="65"/>
      <c r="M34" s="65"/>
      <c r="N34" s="65"/>
      <c r="O34" s="65"/>
      <c r="P34" s="65"/>
      <c r="Q34" s="65"/>
      <c r="R34" s="65"/>
      <c r="S34" s="275"/>
      <c r="T34" s="30"/>
      <c r="U34" s="31"/>
      <c r="V34" s="31"/>
      <c r="W34" s="31"/>
      <c r="X34" s="31"/>
      <c r="Y34" s="31"/>
      <c r="Z34" s="33"/>
      <c r="AA34" s="31"/>
      <c r="AB34" s="31"/>
      <c r="AC34" s="31"/>
      <c r="AD34" s="31"/>
      <c r="AE34" s="31"/>
      <c r="AF34" s="31"/>
      <c r="AG34" s="31"/>
      <c r="AH34" s="31"/>
      <c r="AI34" s="31"/>
      <c r="AJ34" s="31"/>
      <c r="AK34" s="31"/>
      <c r="AL34" s="32"/>
    </row>
    <row r="35" spans="1:38">
      <c r="A35" s="45"/>
      <c r="B35" s="65"/>
      <c r="C35" s="65"/>
      <c r="D35" s="65"/>
      <c r="E35" s="65"/>
      <c r="F35" s="65"/>
      <c r="G35" s="65"/>
      <c r="H35" s="65"/>
      <c r="I35" s="65"/>
      <c r="J35" s="65"/>
      <c r="K35" s="65"/>
      <c r="L35" s="65"/>
      <c r="M35" s="65"/>
      <c r="N35" s="65"/>
      <c r="O35" s="65"/>
      <c r="P35" s="65"/>
      <c r="Q35" s="65"/>
      <c r="R35" s="65"/>
      <c r="S35" s="275"/>
      <c r="T35" s="30"/>
      <c r="U35" s="31"/>
      <c r="V35" s="31"/>
      <c r="W35" s="31"/>
      <c r="X35" s="31"/>
      <c r="Y35" s="31"/>
      <c r="Z35" s="31"/>
      <c r="AA35" s="31"/>
      <c r="AB35" s="31"/>
      <c r="AC35" s="31"/>
      <c r="AD35" s="31"/>
      <c r="AE35" s="31"/>
      <c r="AF35" s="31"/>
      <c r="AG35" s="31"/>
      <c r="AH35" s="31"/>
      <c r="AI35" s="31"/>
      <c r="AJ35" s="31"/>
      <c r="AK35" s="31"/>
      <c r="AL35" s="32"/>
    </row>
    <row r="36" spans="1:38">
      <c r="A36" s="45"/>
      <c r="B36" s="65"/>
      <c r="C36" s="65"/>
      <c r="D36" s="65"/>
      <c r="E36" s="65"/>
      <c r="F36" s="65"/>
      <c r="G36" s="65"/>
      <c r="H36" s="65"/>
      <c r="I36" s="65"/>
      <c r="J36" s="65"/>
      <c r="K36" s="65"/>
      <c r="L36" s="65"/>
      <c r="M36" s="65"/>
      <c r="N36" s="65"/>
      <c r="O36" s="65"/>
      <c r="P36" s="65"/>
      <c r="Q36" s="65"/>
      <c r="R36" s="65"/>
      <c r="S36" s="275"/>
      <c r="T36" s="30"/>
      <c r="U36" s="31"/>
      <c r="V36" s="31"/>
      <c r="W36" s="31"/>
      <c r="X36" s="31"/>
      <c r="Y36" s="31"/>
      <c r="Z36" s="31"/>
      <c r="AA36" s="31"/>
      <c r="AB36" s="31"/>
      <c r="AC36" s="31"/>
      <c r="AD36" s="31"/>
      <c r="AE36" s="31"/>
      <c r="AF36" s="31"/>
      <c r="AG36" s="31"/>
      <c r="AH36" s="31"/>
      <c r="AI36" s="31"/>
      <c r="AJ36" s="31"/>
      <c r="AK36" s="31"/>
      <c r="AL36" s="32"/>
    </row>
    <row r="37" spans="1:38">
      <c r="A37" s="45"/>
      <c r="B37" s="65"/>
      <c r="C37" s="65"/>
      <c r="D37" s="65"/>
      <c r="E37" s="65"/>
      <c r="F37" s="65"/>
      <c r="G37" s="65"/>
      <c r="H37" s="65"/>
      <c r="I37" s="65"/>
      <c r="J37" s="65"/>
      <c r="K37" s="65"/>
      <c r="L37" s="65"/>
      <c r="M37" s="65"/>
      <c r="N37" s="65"/>
      <c r="O37" s="65"/>
      <c r="P37" s="65"/>
      <c r="Q37" s="65"/>
      <c r="R37" s="65"/>
      <c r="S37" s="275"/>
      <c r="T37" s="30"/>
      <c r="U37" s="31"/>
      <c r="V37" s="31"/>
      <c r="W37" s="31"/>
      <c r="X37" s="31"/>
      <c r="Y37" s="31"/>
      <c r="Z37" s="31"/>
      <c r="AA37" s="31"/>
      <c r="AB37" s="31"/>
      <c r="AC37" s="31"/>
      <c r="AD37" s="31"/>
      <c r="AE37" s="31"/>
      <c r="AF37" s="31"/>
      <c r="AG37" s="31"/>
      <c r="AH37" s="31"/>
      <c r="AI37" s="31"/>
      <c r="AJ37" s="31"/>
      <c r="AK37" s="31"/>
      <c r="AL37" s="32"/>
    </row>
    <row r="38" spans="1:38">
      <c r="A38" s="45"/>
      <c r="B38" s="65"/>
      <c r="C38" s="65"/>
      <c r="D38" s="65"/>
      <c r="E38" s="65"/>
      <c r="F38" s="65"/>
      <c r="G38" s="65"/>
      <c r="H38" s="65"/>
      <c r="I38" s="65"/>
      <c r="J38" s="65"/>
      <c r="K38" s="65"/>
      <c r="L38" s="65"/>
      <c r="M38" s="65"/>
      <c r="N38" s="65"/>
      <c r="O38" s="65"/>
      <c r="P38" s="65"/>
      <c r="Q38" s="65"/>
      <c r="R38" s="65"/>
      <c r="S38" s="275"/>
      <c r="T38" s="30"/>
      <c r="U38" s="31"/>
      <c r="V38" s="31"/>
      <c r="W38" s="31"/>
      <c r="X38" s="31"/>
      <c r="Y38" s="31"/>
      <c r="Z38" s="31"/>
      <c r="AA38" s="31"/>
      <c r="AB38" s="31"/>
      <c r="AC38" s="31"/>
      <c r="AD38" s="31"/>
      <c r="AE38" s="31"/>
      <c r="AF38" s="31"/>
      <c r="AG38" s="31"/>
      <c r="AH38" s="31"/>
      <c r="AI38" s="31"/>
      <c r="AJ38" s="31"/>
      <c r="AK38" s="31"/>
      <c r="AL38" s="32"/>
    </row>
    <row r="39" spans="1:38">
      <c r="A39" s="45"/>
      <c r="B39" s="65"/>
      <c r="C39" s="65"/>
      <c r="D39" s="65"/>
      <c r="E39" s="65"/>
      <c r="F39" s="65"/>
      <c r="G39" s="65"/>
      <c r="H39" s="65"/>
      <c r="I39" s="65"/>
      <c r="J39" s="65"/>
      <c r="K39" s="65"/>
      <c r="L39" s="65"/>
      <c r="M39" s="65"/>
      <c r="N39" s="65"/>
      <c r="O39" s="65"/>
      <c r="P39" s="65"/>
      <c r="Q39" s="65"/>
      <c r="R39" s="65"/>
      <c r="S39" s="275"/>
      <c r="T39" s="30"/>
      <c r="U39" s="31"/>
      <c r="V39" s="31"/>
      <c r="W39" s="31"/>
      <c r="X39" s="31"/>
      <c r="Y39" s="31"/>
      <c r="Z39" s="31"/>
      <c r="AA39" s="31"/>
      <c r="AB39" s="31"/>
      <c r="AC39" s="31"/>
      <c r="AD39" s="31"/>
      <c r="AE39" s="31"/>
      <c r="AF39" s="31"/>
      <c r="AG39" s="31"/>
      <c r="AH39" s="31"/>
      <c r="AI39" s="31"/>
      <c r="AJ39" s="31"/>
      <c r="AK39" s="31"/>
      <c r="AL39" s="32"/>
    </row>
    <row r="40" spans="1:38">
      <c r="A40" s="45"/>
      <c r="B40" s="65"/>
      <c r="C40" s="65"/>
      <c r="D40" s="65"/>
      <c r="E40" s="65"/>
      <c r="F40" s="65"/>
      <c r="G40" s="65"/>
      <c r="H40" s="65"/>
      <c r="I40" s="65"/>
      <c r="J40" s="65"/>
      <c r="K40" s="65"/>
      <c r="L40" s="65"/>
      <c r="M40" s="65"/>
      <c r="N40" s="65"/>
      <c r="O40" s="65"/>
      <c r="P40" s="65"/>
      <c r="Q40" s="65"/>
      <c r="R40" s="65"/>
      <c r="S40" s="275"/>
      <c r="T40" s="30"/>
      <c r="U40" s="31"/>
      <c r="V40" s="31"/>
      <c r="W40" s="31"/>
      <c r="X40" s="31"/>
      <c r="Y40" s="31"/>
      <c r="Z40" s="31"/>
      <c r="AA40" s="31"/>
      <c r="AB40" s="31"/>
      <c r="AC40" s="31"/>
      <c r="AD40" s="31"/>
      <c r="AE40" s="31"/>
      <c r="AF40" s="31"/>
      <c r="AG40" s="31"/>
      <c r="AH40" s="31"/>
      <c r="AI40" s="31"/>
      <c r="AJ40" s="31"/>
      <c r="AK40" s="31"/>
      <c r="AL40" s="32"/>
    </row>
    <row r="41" spans="1:38">
      <c r="A41" s="45"/>
      <c r="B41" s="65"/>
      <c r="C41" s="65"/>
      <c r="D41" s="65"/>
      <c r="E41" s="65"/>
      <c r="F41" s="65"/>
      <c r="G41" s="65"/>
      <c r="H41" s="65"/>
      <c r="I41" s="65"/>
      <c r="J41" s="65"/>
      <c r="K41" s="65"/>
      <c r="L41" s="65"/>
      <c r="M41" s="65"/>
      <c r="N41" s="65"/>
      <c r="O41" s="65"/>
      <c r="P41" s="65"/>
      <c r="Q41" s="65"/>
      <c r="R41" s="65"/>
      <c r="S41" s="275"/>
      <c r="T41" s="30"/>
      <c r="U41" s="31"/>
      <c r="V41" s="31"/>
      <c r="W41" s="31"/>
      <c r="X41" s="31"/>
      <c r="Y41" s="31"/>
      <c r="Z41" s="31"/>
      <c r="AA41" s="31"/>
      <c r="AB41" s="31"/>
      <c r="AC41" s="31"/>
      <c r="AD41" s="31"/>
      <c r="AE41" s="31"/>
      <c r="AF41" s="31"/>
      <c r="AG41" s="31"/>
      <c r="AH41" s="31"/>
      <c r="AI41" s="31"/>
      <c r="AJ41" s="31"/>
      <c r="AK41" s="31"/>
      <c r="AL41" s="32"/>
    </row>
    <row r="42" spans="1:38">
      <c r="A42" s="47"/>
      <c r="B42" s="48"/>
      <c r="C42" s="48"/>
      <c r="D42" s="48"/>
      <c r="E42" s="48"/>
      <c r="F42" s="48"/>
      <c r="G42" s="48"/>
      <c r="H42" s="48"/>
      <c r="I42" s="48"/>
      <c r="J42" s="48"/>
      <c r="K42" s="48"/>
      <c r="L42" s="48"/>
      <c r="M42" s="48"/>
      <c r="N42" s="48"/>
      <c r="O42" s="48"/>
      <c r="P42" s="48"/>
      <c r="Q42" s="48"/>
      <c r="R42" s="48"/>
      <c r="S42" s="276"/>
      <c r="T42" s="38"/>
      <c r="U42" s="36"/>
      <c r="V42" s="36"/>
      <c r="W42" s="36"/>
      <c r="X42" s="36"/>
      <c r="Y42" s="36"/>
      <c r="Z42" s="36"/>
      <c r="AA42" s="36"/>
      <c r="AB42" s="36"/>
      <c r="AC42" s="36"/>
      <c r="AD42" s="36"/>
      <c r="AE42" s="36"/>
      <c r="AF42" s="36"/>
      <c r="AG42" s="36"/>
      <c r="AH42" s="36"/>
      <c r="AI42" s="36"/>
      <c r="AJ42" s="36"/>
      <c r="AK42" s="36"/>
      <c r="AL42" s="39"/>
    </row>
    <row r="43" spans="1:38">
      <c r="A43" s="505" t="s">
        <v>616</v>
      </c>
      <c r="B43" s="123"/>
      <c r="C43" s="123"/>
      <c r="D43" s="123"/>
      <c r="E43" s="123"/>
      <c r="F43" s="123"/>
      <c r="G43" s="123"/>
      <c r="H43" s="123"/>
      <c r="I43" s="123"/>
      <c r="J43" s="123"/>
      <c r="K43" s="123"/>
      <c r="L43" s="123"/>
      <c r="M43" s="123"/>
      <c r="N43" s="123"/>
      <c r="O43" s="123"/>
      <c r="P43" s="123"/>
      <c r="Q43" s="123"/>
      <c r="R43" s="123"/>
      <c r="S43" s="124"/>
      <c r="T43" s="122" t="s">
        <v>5</v>
      </c>
      <c r="U43" s="125"/>
      <c r="V43" s="125"/>
      <c r="W43" s="125"/>
      <c r="X43" s="125"/>
      <c r="Y43" s="125"/>
      <c r="Z43" s="125"/>
      <c r="AA43" s="125"/>
      <c r="AB43" s="125"/>
      <c r="AC43" s="125"/>
      <c r="AD43" s="125"/>
      <c r="AE43" s="125"/>
      <c r="AF43" s="125"/>
      <c r="AG43" s="125"/>
      <c r="AH43" s="125"/>
      <c r="AI43" s="125"/>
      <c r="AJ43" s="125"/>
      <c r="AK43" s="125"/>
      <c r="AL43" s="126"/>
    </row>
    <row r="44" spans="1:38">
      <c r="A44" s="122"/>
      <c r="B44" s="123"/>
      <c r="C44" s="123"/>
      <c r="D44" s="123"/>
      <c r="E44" s="123"/>
      <c r="F44" s="123"/>
      <c r="G44" s="123"/>
      <c r="H44" s="123"/>
      <c r="I44" s="123"/>
      <c r="J44" s="123"/>
      <c r="K44" s="123"/>
      <c r="L44" s="123"/>
      <c r="M44" s="123"/>
      <c r="N44" s="123"/>
      <c r="O44" s="123"/>
      <c r="P44" s="123"/>
      <c r="Q44" s="123"/>
      <c r="R44" s="123"/>
      <c r="S44" s="124"/>
      <c r="T44" s="122"/>
      <c r="U44" s="125"/>
      <c r="V44" s="125"/>
      <c r="W44" s="125"/>
      <c r="X44" s="125"/>
      <c r="Y44" s="125"/>
      <c r="Z44" s="125"/>
      <c r="AA44" s="125"/>
      <c r="AB44" s="125"/>
      <c r="AC44" s="125"/>
      <c r="AD44" s="125"/>
      <c r="AE44" s="125"/>
      <c r="AF44" s="125"/>
      <c r="AG44" s="125"/>
      <c r="AH44" s="125"/>
      <c r="AI44" s="125"/>
      <c r="AJ44" s="125"/>
      <c r="AK44" s="125"/>
      <c r="AL44" s="126"/>
    </row>
    <row r="45" spans="1:38">
      <c r="A45" s="127" t="s">
        <v>113</v>
      </c>
      <c r="B45" s="128"/>
      <c r="C45" s="128"/>
      <c r="D45" s="128"/>
      <c r="E45" s="128"/>
      <c r="F45" s="128"/>
      <c r="G45" s="128"/>
      <c r="H45" s="128"/>
      <c r="I45" s="128"/>
      <c r="J45" s="128"/>
      <c r="K45" s="128"/>
      <c r="L45" s="128"/>
      <c r="M45" s="128"/>
      <c r="N45" s="128"/>
      <c r="O45" s="128"/>
      <c r="P45" s="128"/>
      <c r="Q45" s="128"/>
      <c r="R45" s="128"/>
      <c r="S45" s="129"/>
      <c r="T45" s="127" t="s">
        <v>113</v>
      </c>
      <c r="U45" s="128"/>
      <c r="V45" s="128"/>
      <c r="W45" s="128"/>
      <c r="X45" s="128"/>
      <c r="Y45" s="128"/>
      <c r="Z45" s="128"/>
      <c r="AA45" s="128"/>
      <c r="AB45" s="128"/>
      <c r="AC45" s="128"/>
      <c r="AD45" s="128"/>
      <c r="AE45" s="128"/>
      <c r="AF45" s="128"/>
      <c r="AG45" s="128"/>
      <c r="AH45" s="128"/>
      <c r="AI45" s="128"/>
      <c r="AJ45" s="128"/>
      <c r="AK45" s="128"/>
      <c r="AL45" s="129"/>
    </row>
    <row r="46" spans="1:38" ht="14.25" customHeight="1">
      <c r="A46" s="1158" t="s">
        <v>119</v>
      </c>
      <c r="B46" s="1150"/>
      <c r="C46" s="1156"/>
      <c r="D46" s="1157"/>
      <c r="E46" s="1150" t="s">
        <v>120</v>
      </c>
      <c r="F46" s="1150"/>
      <c r="G46" s="1156"/>
      <c r="H46" s="1157"/>
      <c r="I46" s="130"/>
      <c r="J46" s="128"/>
      <c r="K46" s="128"/>
      <c r="L46" s="128"/>
      <c r="M46" s="131" t="s">
        <v>154</v>
      </c>
      <c r="N46" s="1193">
        <f>IF(C47&gt;0,(((G47-G46)/(C47-C46))^-1-IF(AG52&gt;0,AG52^-1,0))^-1,0)</f>
        <v>0</v>
      </c>
      <c r="O46" s="1194"/>
      <c r="P46" s="1195"/>
      <c r="Q46" s="1196"/>
      <c r="R46" s="1196"/>
      <c r="S46" s="129"/>
      <c r="T46" s="1158" t="s">
        <v>119</v>
      </c>
      <c r="U46" s="1150"/>
      <c r="V46" s="1156"/>
      <c r="W46" s="1157"/>
      <c r="X46" s="1150" t="s">
        <v>120</v>
      </c>
      <c r="Y46" s="1150"/>
      <c r="Z46" s="1156"/>
      <c r="AA46" s="1157"/>
      <c r="AB46" s="130"/>
      <c r="AC46" s="128"/>
      <c r="AD46" s="128"/>
      <c r="AE46" s="128"/>
      <c r="AF46" s="131" t="s">
        <v>154</v>
      </c>
      <c r="AG46" s="1159">
        <f>IF((V47-V46)&gt;0,(Z47-Z46)/(V47-V46),0)</f>
        <v>0</v>
      </c>
      <c r="AH46" s="1160"/>
      <c r="AI46" s="128"/>
      <c r="AJ46" s="128"/>
      <c r="AK46" s="128"/>
      <c r="AL46" s="129"/>
    </row>
    <row r="47" spans="1:38" ht="14.25" customHeight="1">
      <c r="A47" s="1158" t="s">
        <v>121</v>
      </c>
      <c r="B47" s="1150"/>
      <c r="C47" s="1156"/>
      <c r="D47" s="1157"/>
      <c r="E47" s="1150" t="s">
        <v>122</v>
      </c>
      <c r="F47" s="1150"/>
      <c r="G47" s="1156"/>
      <c r="H47" s="1157"/>
      <c r="I47" s="125"/>
      <c r="J47" s="97"/>
      <c r="K47" s="97"/>
      <c r="L47" s="97"/>
      <c r="M47" s="97"/>
      <c r="N47" s="97"/>
      <c r="O47" s="97"/>
      <c r="P47" s="128"/>
      <c r="Q47" s="128"/>
      <c r="R47" s="128"/>
      <c r="S47" s="129"/>
      <c r="T47" s="1158" t="s">
        <v>121</v>
      </c>
      <c r="U47" s="1150"/>
      <c r="V47" s="1156"/>
      <c r="W47" s="1157"/>
      <c r="X47" s="1150" t="s">
        <v>122</v>
      </c>
      <c r="Y47" s="1150"/>
      <c r="Z47" s="1156"/>
      <c r="AA47" s="1157"/>
      <c r="AB47" s="125"/>
      <c r="AC47" s="125"/>
      <c r="AD47" s="125"/>
      <c r="AE47" s="125"/>
      <c r="AF47" s="125"/>
      <c r="AG47" s="125"/>
      <c r="AH47" s="125"/>
      <c r="AI47" s="128"/>
      <c r="AJ47" s="128"/>
      <c r="AK47" s="128"/>
      <c r="AL47" s="129"/>
    </row>
    <row r="48" spans="1:38">
      <c r="A48" s="132"/>
      <c r="B48" s="128"/>
      <c r="C48" s="128"/>
      <c r="D48" s="128"/>
      <c r="E48" s="128"/>
      <c r="F48" s="128"/>
      <c r="G48" s="128"/>
      <c r="H48" s="128"/>
      <c r="I48" s="128"/>
      <c r="J48" s="128"/>
      <c r="K48" s="128"/>
      <c r="L48" s="128"/>
      <c r="M48" s="128"/>
      <c r="N48" s="128"/>
      <c r="O48" s="128"/>
      <c r="P48" s="128"/>
      <c r="Q48" s="128"/>
      <c r="R48" s="128"/>
      <c r="S48" s="129"/>
      <c r="T48" s="122"/>
      <c r="U48" s="125"/>
      <c r="V48" s="125"/>
      <c r="W48" s="125"/>
      <c r="X48" s="125"/>
      <c r="Y48" s="125"/>
      <c r="Z48" s="125"/>
      <c r="AA48" s="125"/>
      <c r="AB48" s="125"/>
      <c r="AC48" s="125"/>
      <c r="AD48" s="125"/>
      <c r="AE48" s="125"/>
      <c r="AF48" s="125"/>
      <c r="AG48" s="125"/>
      <c r="AH48" s="125"/>
      <c r="AI48" s="125"/>
      <c r="AJ48" s="125"/>
      <c r="AK48" s="125"/>
      <c r="AL48" s="126"/>
    </row>
    <row r="49" spans="1:38">
      <c r="A49" s="122" t="s">
        <v>0</v>
      </c>
      <c r="B49" s="128"/>
      <c r="C49" s="128"/>
      <c r="D49" s="128"/>
      <c r="E49" s="128"/>
      <c r="F49" s="128"/>
      <c r="G49" s="128"/>
      <c r="H49" s="128"/>
      <c r="I49" s="128"/>
      <c r="J49" s="128"/>
      <c r="K49" s="128"/>
      <c r="L49" s="128"/>
      <c r="M49" s="128"/>
      <c r="N49" s="128"/>
      <c r="O49" s="128"/>
      <c r="P49" s="128"/>
      <c r="Q49" s="128"/>
      <c r="R49" s="128"/>
      <c r="S49" s="129"/>
      <c r="T49" s="122" t="s">
        <v>139</v>
      </c>
      <c r="U49" s="125"/>
      <c r="V49" s="125"/>
      <c r="W49" s="125"/>
      <c r="X49" s="125"/>
      <c r="Y49" s="125"/>
      <c r="Z49" s="125"/>
      <c r="AA49" s="125"/>
      <c r="AB49" s="125"/>
      <c r="AC49" s="125"/>
      <c r="AD49" s="125"/>
      <c r="AE49" s="125"/>
      <c r="AF49" s="125"/>
      <c r="AG49" s="125"/>
      <c r="AH49" s="125"/>
      <c r="AI49" s="125"/>
      <c r="AJ49" s="125"/>
      <c r="AK49" s="125"/>
      <c r="AL49" s="126"/>
    </row>
    <row r="50" spans="1:38" ht="15">
      <c r="A50" s="1158" t="s">
        <v>123</v>
      </c>
      <c r="B50" s="1150"/>
      <c r="C50" s="1177"/>
      <c r="D50" s="1178"/>
      <c r="E50" s="130"/>
      <c r="F50" s="128"/>
      <c r="G50" s="128"/>
      <c r="H50" s="128"/>
      <c r="I50" s="128"/>
      <c r="J50" s="128"/>
      <c r="K50" s="128"/>
      <c r="L50" s="128"/>
      <c r="M50" s="128"/>
      <c r="N50" s="128"/>
      <c r="O50" s="128"/>
      <c r="P50" s="128"/>
      <c r="Q50" s="128"/>
      <c r="R50" s="128"/>
      <c r="S50" s="129"/>
      <c r="T50" s="122"/>
      <c r="U50" s="133" t="s">
        <v>147</v>
      </c>
      <c r="V50" s="1183">
        <f>C53</f>
        <v>400</v>
      </c>
      <c r="W50" s="1184"/>
      <c r="X50" s="134" t="s">
        <v>150</v>
      </c>
      <c r="Y50" s="134"/>
      <c r="Z50" s="134"/>
      <c r="AA50" s="134"/>
      <c r="AB50" s="125"/>
      <c r="AC50" s="125"/>
      <c r="AD50" s="125"/>
      <c r="AE50" s="125"/>
      <c r="AF50" s="131" t="s">
        <v>149</v>
      </c>
      <c r="AG50" s="1181">
        <f>V51*(1/64)*PI()*(V52^4-V53^4)*200000</f>
        <v>1339009872.1404533</v>
      </c>
      <c r="AH50" s="1182"/>
      <c r="AI50" s="301">
        <f>AG50*48/V50^3</f>
        <v>1004.25740410534</v>
      </c>
      <c r="AJ50" s="125"/>
      <c r="AK50" s="125"/>
      <c r="AL50" s="126"/>
    </row>
    <row r="51" spans="1:38" ht="15">
      <c r="A51" s="132"/>
      <c r="B51" s="128"/>
      <c r="C51" s="1189"/>
      <c r="D51" s="1189"/>
      <c r="E51" s="128"/>
      <c r="F51" s="128"/>
      <c r="G51" s="128"/>
      <c r="H51" s="128"/>
      <c r="I51" s="128"/>
      <c r="J51" s="128"/>
      <c r="K51" s="128"/>
      <c r="L51" s="128"/>
      <c r="M51" s="128"/>
      <c r="N51" s="128"/>
      <c r="O51" s="128"/>
      <c r="P51" s="128"/>
      <c r="Q51" s="128"/>
      <c r="R51" s="128"/>
      <c r="S51" s="129"/>
      <c r="T51" s="122"/>
      <c r="U51" s="131" t="s">
        <v>140</v>
      </c>
      <c r="V51" s="1173">
        <v>1</v>
      </c>
      <c r="W51" s="1174"/>
      <c r="X51" s="125" t="s">
        <v>153</v>
      </c>
      <c r="Y51" s="125"/>
      <c r="Z51" s="125"/>
      <c r="AA51" s="125"/>
      <c r="AB51" s="125"/>
      <c r="AC51" s="125"/>
      <c r="AD51" s="125"/>
      <c r="AE51" s="125"/>
      <c r="AF51" s="131" t="s">
        <v>151</v>
      </c>
      <c r="AG51" s="1181">
        <f>IF(AG46&gt;0,(AG46*V50^3)/48,AG50)</f>
        <v>1339009872.1404533</v>
      </c>
      <c r="AH51" s="1182"/>
      <c r="AI51" s="301">
        <f>AG51*48/V50^3</f>
        <v>1004.25740410534</v>
      </c>
      <c r="AJ51" s="523">
        <f>100*AG51/AG50</f>
        <v>100</v>
      </c>
      <c r="AK51" s="125" t="s">
        <v>642</v>
      </c>
      <c r="AL51" s="126"/>
    </row>
    <row r="52" spans="1:38" ht="14.25">
      <c r="A52" s="127" t="s">
        <v>146</v>
      </c>
      <c r="B52" s="128"/>
      <c r="C52" s="128"/>
      <c r="D52" s="128"/>
      <c r="E52" s="128"/>
      <c r="F52" s="128"/>
      <c r="G52" s="128"/>
      <c r="H52" s="128"/>
      <c r="I52" s="128"/>
      <c r="J52" s="128"/>
      <c r="K52" s="128"/>
      <c r="L52" s="128"/>
      <c r="M52" s="128"/>
      <c r="N52" s="128"/>
      <c r="O52" s="128"/>
      <c r="P52" s="128"/>
      <c r="Q52" s="128"/>
      <c r="R52" s="128"/>
      <c r="S52" s="129"/>
      <c r="T52" s="122"/>
      <c r="U52" s="131" t="s">
        <v>143</v>
      </c>
      <c r="V52" s="1173">
        <v>25.4</v>
      </c>
      <c r="W52" s="1174"/>
      <c r="X52" s="125" t="s">
        <v>141</v>
      </c>
      <c r="Y52" s="125"/>
      <c r="Z52" s="125"/>
      <c r="AA52" s="125"/>
      <c r="AB52" s="125"/>
      <c r="AC52" s="125"/>
      <c r="AD52" s="125"/>
      <c r="AE52" s="125"/>
      <c r="AF52" s="131" t="s">
        <v>145</v>
      </c>
      <c r="AG52" s="1185">
        <f>IF(AJ51&lt;75,0,IF(AG51&gt;=AG50,0,(AI51^-1-AI50^-1)^-1))</f>
        <v>0</v>
      </c>
      <c r="AH52" s="1186"/>
      <c r="AI52" s="125"/>
      <c r="AJ52" s="125"/>
      <c r="AK52" s="125"/>
      <c r="AL52" s="126"/>
    </row>
    <row r="53" spans="1:38" ht="12.75" customHeight="1">
      <c r="A53" s="135"/>
      <c r="B53" s="136" t="s">
        <v>147</v>
      </c>
      <c r="C53" s="1156">
        <v>400</v>
      </c>
      <c r="D53" s="1157"/>
      <c r="E53" s="130" t="s">
        <v>148</v>
      </c>
      <c r="F53" s="128"/>
      <c r="G53" s="128"/>
      <c r="H53" s="128"/>
      <c r="I53" s="128"/>
      <c r="J53" s="128"/>
      <c r="K53" s="128"/>
      <c r="L53" s="128"/>
      <c r="M53" s="128"/>
      <c r="N53" s="128"/>
      <c r="O53" s="128"/>
      <c r="P53" s="128"/>
      <c r="Q53" s="128"/>
      <c r="R53" s="128"/>
      <c r="S53" s="129"/>
      <c r="T53" s="122"/>
      <c r="U53" s="131" t="s">
        <v>144</v>
      </c>
      <c r="V53" s="1173">
        <v>23</v>
      </c>
      <c r="W53" s="1174"/>
      <c r="X53" s="125" t="s">
        <v>142</v>
      </c>
      <c r="Y53" s="125"/>
      <c r="Z53" s="125"/>
      <c r="AA53" s="125"/>
      <c r="AB53" s="125"/>
      <c r="AC53" s="125"/>
      <c r="AD53" s="125"/>
      <c r="AE53" s="125"/>
      <c r="AF53" s="125"/>
      <c r="AG53" s="125"/>
      <c r="AH53" s="125"/>
      <c r="AI53" s="125"/>
      <c r="AJ53" s="125"/>
      <c r="AK53" s="125"/>
      <c r="AL53" s="126"/>
    </row>
    <row r="54" spans="1:38">
      <c r="A54" s="1171" t="s">
        <v>115</v>
      </c>
      <c r="B54" s="1172"/>
      <c r="C54" s="1156">
        <v>275</v>
      </c>
      <c r="D54" s="1157"/>
      <c r="E54" s="130" t="s">
        <v>109</v>
      </c>
      <c r="F54" s="128"/>
      <c r="G54" s="128"/>
      <c r="H54" s="128"/>
      <c r="I54" s="128"/>
      <c r="J54" s="128"/>
      <c r="K54" s="128"/>
      <c r="L54" s="128"/>
      <c r="M54" s="128"/>
      <c r="N54" s="128"/>
      <c r="O54" s="128"/>
      <c r="P54" s="128"/>
      <c r="Q54" s="128"/>
      <c r="R54" s="128"/>
      <c r="S54" s="129"/>
      <c r="T54" s="122"/>
      <c r="U54" s="125"/>
      <c r="V54" s="125"/>
      <c r="W54" s="125"/>
      <c r="X54" s="125"/>
      <c r="Y54" s="125"/>
      <c r="Z54" s="125"/>
      <c r="AA54" s="125"/>
      <c r="AB54" s="125"/>
      <c r="AC54" s="125"/>
      <c r="AD54" s="125"/>
      <c r="AE54" s="125"/>
      <c r="AF54" s="125"/>
      <c r="AG54" s="125"/>
      <c r="AH54" s="125"/>
      <c r="AI54" s="125"/>
      <c r="AJ54" s="125"/>
      <c r="AK54" s="125"/>
      <c r="AL54" s="126"/>
    </row>
    <row r="55" spans="1:38">
      <c r="A55" s="1171" t="s">
        <v>116</v>
      </c>
      <c r="B55" s="1172"/>
      <c r="C55" s="1173">
        <v>18</v>
      </c>
      <c r="D55" s="1174"/>
      <c r="E55" s="125" t="s">
        <v>226</v>
      </c>
      <c r="F55" s="125"/>
      <c r="G55" s="125"/>
      <c r="H55" s="125"/>
      <c r="I55" s="125"/>
      <c r="J55" s="125"/>
      <c r="K55" s="125"/>
      <c r="L55" s="125"/>
      <c r="M55" s="125"/>
      <c r="N55" s="125"/>
      <c r="O55" s="128"/>
      <c r="P55" s="128"/>
      <c r="Q55" s="128"/>
      <c r="R55" s="128"/>
      <c r="S55" s="129"/>
      <c r="T55" s="122"/>
      <c r="U55" s="125"/>
      <c r="V55" s="125"/>
      <c r="W55" s="125"/>
      <c r="X55" s="125"/>
      <c r="Y55" s="125"/>
      <c r="Z55" s="125"/>
      <c r="AA55" s="125"/>
      <c r="AB55" s="125"/>
      <c r="AC55" s="125"/>
      <c r="AD55" s="125"/>
      <c r="AE55" s="125"/>
      <c r="AF55" s="125"/>
      <c r="AG55" s="125"/>
      <c r="AH55" s="125"/>
      <c r="AI55" s="125"/>
      <c r="AJ55" s="125"/>
      <c r="AK55" s="125"/>
      <c r="AL55" s="126"/>
    </row>
    <row r="56" spans="1:38" ht="15.75" customHeight="1">
      <c r="A56" s="1171" t="s">
        <v>124</v>
      </c>
      <c r="B56" s="1172"/>
      <c r="C56" s="1173">
        <v>1</v>
      </c>
      <c r="D56" s="1174"/>
      <c r="E56" s="125" t="s">
        <v>227</v>
      </c>
      <c r="F56" s="125"/>
      <c r="G56" s="125"/>
      <c r="H56" s="125"/>
      <c r="I56" s="125"/>
      <c r="J56" s="125"/>
      <c r="K56" s="125"/>
      <c r="L56" s="125"/>
      <c r="M56" s="125"/>
      <c r="N56" s="125"/>
      <c r="O56" s="128"/>
      <c r="P56" s="128"/>
      <c r="Q56" s="128"/>
      <c r="R56" s="128"/>
      <c r="S56" s="129"/>
      <c r="T56" s="122"/>
      <c r="U56" s="1180" t="str">
        <f>IF(AND(0&lt;$AJ$51,$AJ$51&lt;75),"Rig compliance out of normal bounds, perform and document another rig compliance test!","")</f>
        <v/>
      </c>
      <c r="V56" s="1180"/>
      <c r="W56" s="1180"/>
      <c r="X56" s="1180"/>
      <c r="Y56" s="1180"/>
      <c r="Z56" s="1180"/>
      <c r="AA56" s="1180"/>
      <c r="AB56" s="1180"/>
      <c r="AC56" s="1180"/>
      <c r="AD56" s="1180"/>
      <c r="AE56" s="1180"/>
      <c r="AF56" s="1180"/>
      <c r="AG56" s="1180"/>
      <c r="AH56" s="1180"/>
      <c r="AI56" s="1180"/>
      <c r="AJ56" s="1180"/>
      <c r="AK56" s="1180"/>
      <c r="AL56" s="126"/>
    </row>
    <row r="57" spans="1:38" ht="15.75" customHeight="1">
      <c r="A57" s="1171" t="s">
        <v>125</v>
      </c>
      <c r="B57" s="1172"/>
      <c r="C57" s="1173">
        <v>1</v>
      </c>
      <c r="D57" s="1174"/>
      <c r="E57" s="125" t="s">
        <v>228</v>
      </c>
      <c r="F57" s="125"/>
      <c r="G57" s="125"/>
      <c r="H57" s="125"/>
      <c r="I57" s="125"/>
      <c r="J57" s="125"/>
      <c r="K57" s="125"/>
      <c r="L57" s="125"/>
      <c r="M57" s="125"/>
      <c r="N57" s="125"/>
      <c r="O57" s="128"/>
      <c r="P57" s="128"/>
      <c r="Q57" s="128"/>
      <c r="R57" s="128"/>
      <c r="S57" s="129"/>
      <c r="T57" s="122"/>
      <c r="U57" s="1180"/>
      <c r="V57" s="1180"/>
      <c r="W57" s="1180"/>
      <c r="X57" s="1180"/>
      <c r="Y57" s="1180"/>
      <c r="Z57" s="1180"/>
      <c r="AA57" s="1180"/>
      <c r="AB57" s="1180"/>
      <c r="AC57" s="1180"/>
      <c r="AD57" s="1180"/>
      <c r="AE57" s="1180"/>
      <c r="AF57" s="1180"/>
      <c r="AG57" s="1180"/>
      <c r="AH57" s="1180"/>
      <c r="AI57" s="1180"/>
      <c r="AJ57" s="1180"/>
      <c r="AK57" s="1180"/>
      <c r="AL57" s="126"/>
    </row>
    <row r="58" spans="1:38" ht="15">
      <c r="A58" s="139"/>
      <c r="B58" s="131" t="s">
        <v>126</v>
      </c>
      <c r="C58" s="1163">
        <f>(C54*(((C55+C56+C57)^3)-(C55^3)))/12</f>
        <v>49683.333333333336</v>
      </c>
      <c r="D58" s="1164"/>
      <c r="E58" s="125" t="s">
        <v>117</v>
      </c>
      <c r="F58" s="125"/>
      <c r="G58" s="125"/>
      <c r="H58" s="125"/>
      <c r="I58" s="125"/>
      <c r="J58" s="125"/>
      <c r="K58" s="125"/>
      <c r="L58" s="125"/>
      <c r="M58" s="125"/>
      <c r="N58" s="125"/>
      <c r="O58" s="128"/>
      <c r="P58" s="128"/>
      <c r="Q58" s="128"/>
      <c r="R58" s="128"/>
      <c r="S58" s="129"/>
      <c r="T58" s="122"/>
      <c r="U58" s="125"/>
      <c r="V58" s="125"/>
      <c r="W58" s="125"/>
      <c r="X58" s="125"/>
      <c r="Y58" s="125"/>
      <c r="Z58" s="125"/>
      <c r="AA58" s="125"/>
      <c r="AB58" s="125"/>
      <c r="AC58" s="125"/>
      <c r="AD58" s="125"/>
      <c r="AE58" s="138"/>
      <c r="AF58" s="125"/>
      <c r="AG58" s="125"/>
      <c r="AH58" s="125"/>
      <c r="AI58" s="125"/>
      <c r="AJ58" s="125"/>
      <c r="AK58" s="125"/>
      <c r="AL58" s="126"/>
    </row>
    <row r="59" spans="1:38">
      <c r="A59" s="132"/>
      <c r="B59" s="131" t="s">
        <v>118</v>
      </c>
      <c r="C59" s="1161">
        <f>IF(C47&gt;0,0.001*((N46*(C47-C46)*C53^3)/(48*C58*(C47-C46))),0)</f>
        <v>0</v>
      </c>
      <c r="D59" s="1162"/>
      <c r="E59" s="130" t="s">
        <v>229</v>
      </c>
      <c r="F59" s="128"/>
      <c r="G59" s="128"/>
      <c r="H59" s="128"/>
      <c r="I59" s="128"/>
      <c r="J59" s="128"/>
      <c r="K59" s="128"/>
      <c r="L59" s="128"/>
      <c r="M59" s="128"/>
      <c r="N59" s="128"/>
      <c r="O59" s="128"/>
      <c r="P59" s="128"/>
      <c r="Q59" s="128"/>
      <c r="R59" s="128"/>
      <c r="S59" s="129"/>
      <c r="T59" s="122"/>
      <c r="U59" s="125"/>
      <c r="V59" s="125"/>
      <c r="W59" s="125"/>
      <c r="X59" s="125"/>
      <c r="Y59" s="125"/>
      <c r="Z59" s="125"/>
      <c r="AA59" s="125"/>
      <c r="AB59" s="125"/>
      <c r="AC59" s="125"/>
      <c r="AD59" s="125"/>
      <c r="AE59" s="125"/>
      <c r="AF59" s="125"/>
      <c r="AG59" s="125"/>
      <c r="AH59" s="125"/>
      <c r="AI59" s="125"/>
      <c r="AJ59" s="125"/>
      <c r="AK59" s="125"/>
      <c r="AL59" s="126"/>
    </row>
    <row r="60" spans="1:38">
      <c r="A60" s="140"/>
      <c r="B60" s="141" t="s">
        <v>175</v>
      </c>
      <c r="C60" s="1159">
        <f>C50*C53*0.5*SUM(C55:D57)/(4*C58)</f>
        <v>0</v>
      </c>
      <c r="D60" s="1160"/>
      <c r="E60" s="142" t="s">
        <v>230</v>
      </c>
      <c r="F60" s="143"/>
      <c r="G60" s="143"/>
      <c r="H60" s="143"/>
      <c r="I60" s="143"/>
      <c r="J60" s="143"/>
      <c r="K60" s="143"/>
      <c r="L60" s="143"/>
      <c r="M60" s="143"/>
      <c r="N60" s="143"/>
      <c r="O60" s="143"/>
      <c r="P60" s="143"/>
      <c r="Q60" s="143"/>
      <c r="R60" s="143"/>
      <c r="S60" s="144"/>
      <c r="T60" s="145"/>
      <c r="U60" s="146"/>
      <c r="V60" s="146"/>
      <c r="W60" s="146"/>
      <c r="X60" s="146"/>
      <c r="Y60" s="146"/>
      <c r="Z60" s="146"/>
      <c r="AA60" s="146"/>
      <c r="AB60" s="146"/>
      <c r="AC60" s="146"/>
      <c r="AD60" s="146"/>
      <c r="AE60" s="146"/>
      <c r="AF60" s="146"/>
      <c r="AG60" s="146"/>
      <c r="AH60" s="146"/>
      <c r="AI60" s="146"/>
      <c r="AJ60" s="146"/>
      <c r="AK60" s="146"/>
      <c r="AL60" s="147"/>
    </row>
    <row r="61" spans="1:38">
      <c r="A61" s="719" t="s">
        <v>340</v>
      </c>
      <c r="B61" s="444"/>
      <c r="C61" s="444"/>
      <c r="D61" s="444"/>
      <c r="E61" s="444"/>
      <c r="F61" s="444"/>
      <c r="G61" s="444"/>
      <c r="H61" s="444"/>
      <c r="I61" s="444"/>
      <c r="J61" s="444"/>
      <c r="K61" s="444"/>
      <c r="L61" s="444"/>
      <c r="M61" s="444"/>
      <c r="N61" s="444"/>
      <c r="O61" s="444"/>
      <c r="P61" s="444"/>
      <c r="Q61" s="444"/>
      <c r="R61" s="444"/>
      <c r="S61" s="445"/>
      <c r="T61" s="719" t="s">
        <v>340</v>
      </c>
      <c r="U61" s="444"/>
      <c r="V61" s="444"/>
      <c r="W61" s="444"/>
      <c r="X61" s="444"/>
      <c r="Y61" s="444"/>
      <c r="Z61" s="444"/>
      <c r="AA61" s="444"/>
      <c r="AB61" s="444"/>
      <c r="AC61" s="444"/>
      <c r="AD61" s="444"/>
      <c r="AE61" s="444"/>
      <c r="AF61" s="444"/>
      <c r="AG61" s="444"/>
      <c r="AH61" s="444"/>
      <c r="AI61" s="444"/>
      <c r="AJ61" s="444"/>
      <c r="AK61" s="444"/>
      <c r="AL61" s="445"/>
    </row>
    <row r="62" spans="1:38">
      <c r="A62" s="721" t="s">
        <v>468</v>
      </c>
      <c r="B62" s="444"/>
      <c r="C62" s="444"/>
      <c r="D62" s="444"/>
      <c r="E62" s="444"/>
      <c r="F62" s="444"/>
      <c r="G62" s="444"/>
      <c r="H62" s="444"/>
      <c r="I62" s="444"/>
      <c r="J62" s="444"/>
      <c r="K62" s="444"/>
      <c r="L62" s="444"/>
      <c r="M62" s="444"/>
      <c r="N62" s="444"/>
      <c r="O62" s="444"/>
      <c r="P62" s="444"/>
      <c r="Q62" s="444"/>
      <c r="R62" s="444"/>
      <c r="S62" s="445"/>
      <c r="T62" s="721" t="s">
        <v>468</v>
      </c>
      <c r="U62" s="444"/>
      <c r="V62" s="444"/>
      <c r="W62" s="444"/>
      <c r="X62" s="444"/>
      <c r="Y62" s="444"/>
      <c r="Z62" s="444"/>
      <c r="AA62" s="444"/>
      <c r="AB62" s="444"/>
      <c r="AC62" s="444"/>
      <c r="AD62" s="444"/>
      <c r="AE62" s="444"/>
      <c r="AF62" s="444"/>
      <c r="AG62" s="444"/>
      <c r="AH62" s="444"/>
      <c r="AI62" s="444"/>
      <c r="AJ62" s="444"/>
      <c r="AK62" s="444"/>
      <c r="AL62" s="445"/>
    </row>
    <row r="63" spans="1:38">
      <c r="A63" s="233"/>
      <c r="B63" s="31"/>
      <c r="C63" s="31"/>
      <c r="D63" s="31"/>
      <c r="E63" s="31"/>
      <c r="F63" s="31"/>
      <c r="G63" s="31"/>
      <c r="H63" s="31"/>
      <c r="I63" s="31"/>
      <c r="J63" s="31"/>
      <c r="K63" s="31"/>
      <c r="L63" s="31"/>
      <c r="M63" s="31"/>
      <c r="N63" s="31"/>
      <c r="O63" s="31"/>
      <c r="P63" s="31"/>
      <c r="Q63" s="31"/>
      <c r="R63" s="31"/>
      <c r="S63" s="32"/>
      <c r="T63" s="233"/>
      <c r="U63" s="31"/>
      <c r="V63" s="31"/>
      <c r="W63" s="31"/>
      <c r="X63" s="31"/>
      <c r="Y63" s="31"/>
      <c r="Z63" s="31"/>
      <c r="AA63" s="31"/>
      <c r="AB63" s="31"/>
      <c r="AC63" s="31"/>
      <c r="AD63" s="31"/>
      <c r="AE63" s="31"/>
      <c r="AF63" s="31"/>
      <c r="AG63" s="31"/>
      <c r="AH63" s="31"/>
      <c r="AI63" s="31"/>
      <c r="AJ63" s="31"/>
      <c r="AK63" s="31"/>
      <c r="AL63" s="32"/>
    </row>
    <row r="64" spans="1:38">
      <c r="A64" s="30"/>
      <c r="B64" s="31"/>
      <c r="C64" s="31"/>
      <c r="D64" s="31"/>
      <c r="E64" s="31"/>
      <c r="F64" s="31"/>
      <c r="G64" s="31"/>
      <c r="H64" s="31"/>
      <c r="I64" s="31"/>
      <c r="J64" s="31"/>
      <c r="K64" s="31"/>
      <c r="L64" s="31"/>
      <c r="M64" s="31"/>
      <c r="N64" s="31"/>
      <c r="O64" s="31"/>
      <c r="P64" s="31"/>
      <c r="Q64" s="31"/>
      <c r="R64" s="31"/>
      <c r="S64" s="32"/>
      <c r="T64" s="31"/>
      <c r="U64" s="31"/>
      <c r="V64" s="31"/>
      <c r="W64" s="31"/>
      <c r="X64" s="31"/>
      <c r="Y64" s="31"/>
      <c r="Z64" s="31"/>
      <c r="AA64" s="31"/>
      <c r="AB64" s="31"/>
      <c r="AC64" s="31"/>
      <c r="AD64" s="31"/>
      <c r="AE64" s="31"/>
      <c r="AF64" s="31"/>
      <c r="AG64" s="31"/>
      <c r="AH64" s="31"/>
      <c r="AI64" s="31"/>
      <c r="AJ64" s="31"/>
      <c r="AK64" s="31"/>
      <c r="AL64" s="32"/>
    </row>
    <row r="65" spans="1:38">
      <c r="A65" s="30"/>
      <c r="B65" s="31"/>
      <c r="C65" s="31"/>
      <c r="D65" s="31"/>
      <c r="E65" s="31"/>
      <c r="F65" s="31"/>
      <c r="G65" s="31"/>
      <c r="H65" s="31"/>
      <c r="I65" s="31"/>
      <c r="J65" s="31"/>
      <c r="K65" s="31"/>
      <c r="L65" s="31"/>
      <c r="M65" s="31"/>
      <c r="N65" s="31"/>
      <c r="O65" s="31"/>
      <c r="P65" s="31"/>
      <c r="Q65" s="31"/>
      <c r="R65" s="31"/>
      <c r="S65" s="32"/>
      <c r="T65" s="31"/>
      <c r="U65" s="31"/>
      <c r="V65" s="31"/>
      <c r="W65" s="31"/>
      <c r="X65" s="31"/>
      <c r="Y65" s="31"/>
      <c r="Z65" s="31"/>
      <c r="AA65" s="31"/>
      <c r="AB65" s="31"/>
      <c r="AC65" s="31"/>
      <c r="AD65" s="31"/>
      <c r="AE65" s="31"/>
      <c r="AF65" s="31"/>
      <c r="AG65" s="31"/>
      <c r="AH65" s="31"/>
      <c r="AI65" s="31"/>
      <c r="AJ65" s="31"/>
      <c r="AK65" s="31"/>
      <c r="AL65" s="32"/>
    </row>
    <row r="66" spans="1:38">
      <c r="A66" s="30"/>
      <c r="B66" s="31"/>
      <c r="C66" s="31"/>
      <c r="D66" s="31"/>
      <c r="E66" s="31"/>
      <c r="F66" s="31"/>
      <c r="G66" s="31"/>
      <c r="H66" s="31"/>
      <c r="I66" s="31"/>
      <c r="J66" s="31"/>
      <c r="K66" s="31"/>
      <c r="L66" s="31"/>
      <c r="M66" s="31"/>
      <c r="N66" s="31"/>
      <c r="O66" s="31"/>
      <c r="P66" s="31"/>
      <c r="Q66" s="31"/>
      <c r="R66" s="31"/>
      <c r="S66" s="32"/>
      <c r="T66" s="31"/>
      <c r="U66" s="31"/>
      <c r="V66" s="31"/>
      <c r="W66" s="31"/>
      <c r="X66" s="31"/>
      <c r="Y66" s="31"/>
      <c r="Z66" s="31"/>
      <c r="AA66" s="31"/>
      <c r="AB66" s="31"/>
      <c r="AC66" s="31"/>
      <c r="AD66" s="31"/>
      <c r="AE66" s="31"/>
      <c r="AF66" s="31"/>
      <c r="AG66" s="31"/>
      <c r="AH66" s="31"/>
      <c r="AI66" s="31"/>
      <c r="AJ66" s="31"/>
      <c r="AK66" s="31"/>
      <c r="AL66" s="32"/>
    </row>
    <row r="67" spans="1:38">
      <c r="A67" s="30"/>
      <c r="B67" s="31"/>
      <c r="C67" s="31"/>
      <c r="D67" s="31"/>
      <c r="E67" s="31"/>
      <c r="F67" s="31"/>
      <c r="G67" s="31"/>
      <c r="H67" s="31"/>
      <c r="I67" s="31"/>
      <c r="J67" s="31"/>
      <c r="K67" s="31"/>
      <c r="L67" s="31"/>
      <c r="M67" s="31"/>
      <c r="N67" s="31"/>
      <c r="O67" s="31"/>
      <c r="P67" s="31"/>
      <c r="Q67" s="31"/>
      <c r="R67" s="31"/>
      <c r="S67" s="32"/>
      <c r="T67" s="31"/>
      <c r="U67" s="31"/>
      <c r="V67" s="31"/>
      <c r="W67" s="31"/>
      <c r="X67" s="31"/>
      <c r="Y67" s="31"/>
      <c r="Z67" s="31"/>
      <c r="AA67" s="31"/>
      <c r="AB67" s="31"/>
      <c r="AC67" s="31"/>
      <c r="AD67" s="31"/>
      <c r="AE67" s="31"/>
      <c r="AF67" s="31"/>
      <c r="AG67" s="31"/>
      <c r="AH67" s="31"/>
      <c r="AI67" s="31"/>
      <c r="AJ67" s="31"/>
      <c r="AK67" s="31"/>
      <c r="AL67" s="32"/>
    </row>
    <row r="68" spans="1:38">
      <c r="A68" s="30"/>
      <c r="B68" s="31"/>
      <c r="C68" s="31"/>
      <c r="D68" s="31"/>
      <c r="E68" s="31"/>
      <c r="F68" s="31"/>
      <c r="G68" s="31"/>
      <c r="H68" s="31"/>
      <c r="I68" s="31"/>
      <c r="J68" s="31"/>
      <c r="K68" s="31"/>
      <c r="L68" s="31"/>
      <c r="M68" s="31"/>
      <c r="N68" s="31"/>
      <c r="O68" s="31"/>
      <c r="P68" s="31"/>
      <c r="Q68" s="31"/>
      <c r="R68" s="31"/>
      <c r="S68" s="32"/>
      <c r="T68" s="31"/>
      <c r="U68" s="31"/>
      <c r="V68" s="31"/>
      <c r="W68" s="31"/>
      <c r="X68" s="31"/>
      <c r="Y68" s="31"/>
      <c r="Z68" s="31"/>
      <c r="AA68" s="31"/>
      <c r="AB68" s="31"/>
      <c r="AC68" s="31"/>
      <c r="AD68" s="31"/>
      <c r="AE68" s="31"/>
      <c r="AF68" s="31"/>
      <c r="AG68" s="31"/>
      <c r="AH68" s="31"/>
      <c r="AI68" s="31"/>
      <c r="AJ68" s="31"/>
      <c r="AK68" s="31"/>
      <c r="AL68" s="32"/>
    </row>
    <row r="69" spans="1:38">
      <c r="A69" s="30"/>
      <c r="B69" s="31"/>
      <c r="C69" s="31"/>
      <c r="D69" s="31"/>
      <c r="E69" s="31"/>
      <c r="F69" s="31"/>
      <c r="G69" s="31"/>
      <c r="H69" s="31"/>
      <c r="I69" s="31"/>
      <c r="J69" s="31"/>
      <c r="K69" s="31"/>
      <c r="L69" s="31"/>
      <c r="M69" s="31"/>
      <c r="N69" s="31"/>
      <c r="O69" s="31"/>
      <c r="P69" s="31"/>
      <c r="Q69" s="31"/>
      <c r="R69" s="31"/>
      <c r="S69" s="32"/>
      <c r="T69" s="31"/>
      <c r="U69" s="31"/>
      <c r="V69" s="31"/>
      <c r="W69" s="31"/>
      <c r="X69" s="31"/>
      <c r="Y69" s="31"/>
      <c r="Z69" s="31"/>
      <c r="AA69" s="31"/>
      <c r="AB69" s="31"/>
      <c r="AC69" s="31"/>
      <c r="AD69" s="31"/>
      <c r="AE69" s="31"/>
      <c r="AF69" s="31"/>
      <c r="AG69" s="31"/>
      <c r="AH69" s="31"/>
      <c r="AI69" s="31"/>
      <c r="AJ69" s="31"/>
      <c r="AK69" s="31"/>
      <c r="AL69" s="32"/>
    </row>
    <row r="70" spans="1:38">
      <c r="A70" s="30"/>
      <c r="B70" s="31"/>
      <c r="C70" s="31"/>
      <c r="D70" s="31"/>
      <c r="E70" s="31"/>
      <c r="F70" s="31"/>
      <c r="G70" s="31"/>
      <c r="H70" s="31"/>
      <c r="I70" s="31"/>
      <c r="J70" s="31"/>
      <c r="K70" s="31"/>
      <c r="L70" s="31"/>
      <c r="M70" s="31"/>
      <c r="N70" s="31"/>
      <c r="O70" s="31"/>
      <c r="P70" s="31"/>
      <c r="Q70" s="31"/>
      <c r="R70" s="31"/>
      <c r="S70" s="32"/>
      <c r="T70" s="31"/>
      <c r="U70" s="31"/>
      <c r="V70" s="31"/>
      <c r="W70" s="31"/>
      <c r="X70" s="31"/>
      <c r="Y70" s="31"/>
      <c r="Z70" s="31"/>
      <c r="AA70" s="31"/>
      <c r="AB70" s="31"/>
      <c r="AC70" s="31"/>
      <c r="AD70" s="31"/>
      <c r="AE70" s="31"/>
      <c r="AF70" s="31"/>
      <c r="AG70" s="31"/>
      <c r="AH70" s="31"/>
      <c r="AI70" s="31"/>
      <c r="AJ70" s="31"/>
      <c r="AK70" s="31"/>
      <c r="AL70" s="32"/>
    </row>
    <row r="71" spans="1:38">
      <c r="A71" s="30"/>
      <c r="B71" s="31"/>
      <c r="C71" s="31"/>
      <c r="D71" s="31"/>
      <c r="E71" s="31"/>
      <c r="F71" s="31"/>
      <c r="G71" s="31"/>
      <c r="H71" s="31"/>
      <c r="I71" s="31"/>
      <c r="J71" s="31"/>
      <c r="K71" s="31"/>
      <c r="L71" s="31"/>
      <c r="M71" s="31"/>
      <c r="N71" s="31"/>
      <c r="O71" s="31"/>
      <c r="P71" s="31"/>
      <c r="Q71" s="31"/>
      <c r="R71" s="31"/>
      <c r="S71" s="32"/>
      <c r="T71" s="31"/>
      <c r="U71" s="31"/>
      <c r="V71" s="31"/>
      <c r="W71" s="31"/>
      <c r="X71" s="31"/>
      <c r="Y71" s="31"/>
      <c r="Z71" s="31"/>
      <c r="AA71" s="31"/>
      <c r="AB71" s="31"/>
      <c r="AC71" s="31"/>
      <c r="AD71" s="31"/>
      <c r="AE71" s="31"/>
      <c r="AF71" s="31"/>
      <c r="AG71" s="31"/>
      <c r="AH71" s="31"/>
      <c r="AI71" s="31"/>
      <c r="AJ71" s="31"/>
      <c r="AK71" s="31"/>
      <c r="AL71" s="32"/>
    </row>
    <row r="72" spans="1:38">
      <c r="A72" s="30"/>
      <c r="B72" s="31"/>
      <c r="C72" s="31"/>
      <c r="D72" s="31"/>
      <c r="E72" s="31"/>
      <c r="F72" s="31"/>
      <c r="G72" s="31"/>
      <c r="H72" s="31"/>
      <c r="I72" s="31"/>
      <c r="J72" s="31"/>
      <c r="K72" s="31"/>
      <c r="L72" s="31"/>
      <c r="M72" s="31"/>
      <c r="N72" s="31"/>
      <c r="O72" s="31"/>
      <c r="P72" s="31"/>
      <c r="Q72" s="31"/>
      <c r="R72" s="31"/>
      <c r="S72" s="32"/>
      <c r="T72" s="31"/>
      <c r="U72" s="31"/>
      <c r="V72" s="31"/>
      <c r="W72" s="31"/>
      <c r="X72" s="31"/>
      <c r="Y72" s="31"/>
      <c r="Z72" s="31"/>
      <c r="AA72" s="31"/>
      <c r="AB72" s="31"/>
      <c r="AC72" s="31"/>
      <c r="AD72" s="31"/>
      <c r="AE72" s="31"/>
      <c r="AF72" s="31"/>
      <c r="AG72" s="31"/>
      <c r="AH72" s="31"/>
      <c r="AI72" s="31"/>
      <c r="AJ72" s="31"/>
      <c r="AK72" s="31"/>
      <c r="AL72" s="32"/>
    </row>
    <row r="73" spans="1:38">
      <c r="A73" s="30"/>
      <c r="B73" s="31"/>
      <c r="C73" s="31"/>
      <c r="D73" s="31"/>
      <c r="E73" s="31"/>
      <c r="F73" s="31"/>
      <c r="G73" s="31"/>
      <c r="H73" s="31"/>
      <c r="I73" s="31"/>
      <c r="J73" s="31"/>
      <c r="K73" s="31"/>
      <c r="L73" s="31"/>
      <c r="M73" s="31"/>
      <c r="N73" s="31"/>
      <c r="O73" s="31"/>
      <c r="P73" s="31"/>
      <c r="Q73" s="31"/>
      <c r="R73" s="31"/>
      <c r="S73" s="32"/>
      <c r="T73" s="31"/>
      <c r="U73" s="31"/>
      <c r="V73" s="31"/>
      <c r="W73" s="31"/>
      <c r="X73" s="31"/>
      <c r="Y73" s="31"/>
      <c r="Z73" s="31"/>
      <c r="AA73" s="31"/>
      <c r="AB73" s="31"/>
      <c r="AC73" s="31"/>
      <c r="AD73" s="31"/>
      <c r="AE73" s="31"/>
      <c r="AF73" s="31"/>
      <c r="AG73" s="31"/>
      <c r="AH73" s="31"/>
      <c r="AI73" s="31"/>
      <c r="AJ73" s="31"/>
      <c r="AK73" s="31"/>
      <c r="AL73" s="32"/>
    </row>
    <row r="74" spans="1:38">
      <c r="A74" s="30"/>
      <c r="B74" s="31"/>
      <c r="C74" s="31"/>
      <c r="D74" s="31"/>
      <c r="E74" s="31"/>
      <c r="F74" s="31"/>
      <c r="G74" s="31"/>
      <c r="H74" s="31"/>
      <c r="I74" s="31"/>
      <c r="J74" s="31"/>
      <c r="K74" s="31"/>
      <c r="L74" s="31"/>
      <c r="M74" s="31"/>
      <c r="N74" s="31"/>
      <c r="O74" s="31"/>
      <c r="P74" s="31"/>
      <c r="Q74" s="31"/>
      <c r="R74" s="31"/>
      <c r="S74" s="32"/>
      <c r="T74" s="31"/>
      <c r="U74" s="31"/>
      <c r="V74" s="31"/>
      <c r="W74" s="31"/>
      <c r="X74" s="31"/>
      <c r="Y74" s="31"/>
      <c r="Z74" s="31"/>
      <c r="AA74" s="31"/>
      <c r="AB74" s="31"/>
      <c r="AC74" s="31"/>
      <c r="AD74" s="31"/>
      <c r="AE74" s="31"/>
      <c r="AF74" s="31"/>
      <c r="AG74" s="31"/>
      <c r="AH74" s="31"/>
      <c r="AI74" s="31"/>
      <c r="AJ74" s="31"/>
      <c r="AK74" s="31"/>
      <c r="AL74" s="32"/>
    </row>
    <row r="75" spans="1:38">
      <c r="A75" s="30"/>
      <c r="B75" s="31"/>
      <c r="C75" s="31"/>
      <c r="D75" s="31"/>
      <c r="E75" s="31"/>
      <c r="F75" s="31"/>
      <c r="G75" s="31"/>
      <c r="H75" s="31"/>
      <c r="I75" s="31"/>
      <c r="J75" s="31"/>
      <c r="K75" s="31"/>
      <c r="L75" s="31"/>
      <c r="M75" s="31"/>
      <c r="N75" s="31"/>
      <c r="O75" s="31"/>
      <c r="P75" s="31"/>
      <c r="Q75" s="31"/>
      <c r="R75" s="31"/>
      <c r="S75" s="32"/>
      <c r="T75" s="31"/>
      <c r="U75" s="31"/>
      <c r="V75" s="31"/>
      <c r="W75" s="31"/>
      <c r="X75" s="31"/>
      <c r="Y75" s="31"/>
      <c r="Z75" s="31"/>
      <c r="AA75" s="31"/>
      <c r="AB75" s="31"/>
      <c r="AC75" s="31"/>
      <c r="AD75" s="31"/>
      <c r="AE75" s="31"/>
      <c r="AF75" s="31"/>
      <c r="AG75" s="31"/>
      <c r="AH75" s="31"/>
      <c r="AI75" s="31"/>
      <c r="AJ75" s="31"/>
      <c r="AK75" s="31"/>
      <c r="AL75" s="32"/>
    </row>
    <row r="76" spans="1:38">
      <c r="A76" s="30"/>
      <c r="B76" s="31"/>
      <c r="C76" s="31"/>
      <c r="D76" s="31"/>
      <c r="E76" s="31"/>
      <c r="F76" s="31"/>
      <c r="G76" s="31"/>
      <c r="H76" s="31"/>
      <c r="I76" s="31"/>
      <c r="J76" s="31"/>
      <c r="K76" s="31"/>
      <c r="L76" s="31"/>
      <c r="M76" s="31"/>
      <c r="N76" s="31"/>
      <c r="O76" s="31"/>
      <c r="P76" s="31"/>
      <c r="Q76" s="31"/>
      <c r="R76" s="31"/>
      <c r="S76" s="32"/>
      <c r="T76" s="31"/>
      <c r="U76" s="31"/>
      <c r="V76" s="31"/>
      <c r="W76" s="31"/>
      <c r="X76" s="31"/>
      <c r="Y76" s="31"/>
      <c r="Z76" s="31"/>
      <c r="AA76" s="31"/>
      <c r="AB76" s="31"/>
      <c r="AC76" s="31"/>
      <c r="AD76" s="31"/>
      <c r="AE76" s="31"/>
      <c r="AF76" s="31"/>
      <c r="AG76" s="31"/>
      <c r="AH76" s="31"/>
      <c r="AI76" s="31"/>
      <c r="AJ76" s="31"/>
      <c r="AK76" s="31"/>
      <c r="AL76" s="32"/>
    </row>
    <row r="77" spans="1:38">
      <c r="A77" s="30"/>
      <c r="B77" s="31"/>
      <c r="C77" s="31"/>
      <c r="D77" s="31"/>
      <c r="E77" s="31"/>
      <c r="F77" s="31"/>
      <c r="G77" s="31"/>
      <c r="H77" s="31"/>
      <c r="I77" s="31"/>
      <c r="J77" s="31"/>
      <c r="K77" s="31"/>
      <c r="L77" s="31"/>
      <c r="M77" s="31"/>
      <c r="N77" s="31"/>
      <c r="O77" s="31"/>
      <c r="P77" s="31"/>
      <c r="Q77" s="31"/>
      <c r="R77" s="31"/>
      <c r="S77" s="32"/>
      <c r="T77" s="31"/>
      <c r="U77" s="31"/>
      <c r="V77" s="31"/>
      <c r="W77" s="31"/>
      <c r="X77" s="31"/>
      <c r="Y77" s="31"/>
      <c r="Z77" s="31"/>
      <c r="AA77" s="31"/>
      <c r="AB77" s="31"/>
      <c r="AC77" s="31"/>
      <c r="AD77" s="31"/>
      <c r="AE77" s="31"/>
      <c r="AF77" s="31"/>
      <c r="AG77" s="31"/>
      <c r="AH77" s="31"/>
      <c r="AI77" s="31"/>
      <c r="AJ77" s="31"/>
      <c r="AK77" s="31"/>
      <c r="AL77" s="32"/>
    </row>
    <row r="78" spans="1:38">
      <c r="A78" s="30"/>
      <c r="B78" s="31"/>
      <c r="C78" s="31"/>
      <c r="D78" s="31"/>
      <c r="E78" s="31"/>
      <c r="F78" s="31"/>
      <c r="G78" s="31"/>
      <c r="H78" s="31"/>
      <c r="I78" s="31"/>
      <c r="J78" s="31"/>
      <c r="K78" s="31"/>
      <c r="L78" s="31"/>
      <c r="M78" s="31"/>
      <c r="N78" s="31"/>
      <c r="O78" s="31"/>
      <c r="P78" s="31"/>
      <c r="Q78" s="31"/>
      <c r="R78" s="31"/>
      <c r="S78" s="32"/>
      <c r="T78" s="31"/>
      <c r="U78" s="31"/>
      <c r="V78" s="31"/>
      <c r="W78" s="31"/>
      <c r="X78" s="31"/>
      <c r="Y78" s="31"/>
      <c r="Z78" s="31"/>
      <c r="AA78" s="31"/>
      <c r="AB78" s="31"/>
      <c r="AC78" s="31"/>
      <c r="AD78" s="31"/>
      <c r="AE78" s="31"/>
      <c r="AF78" s="31"/>
      <c r="AG78" s="31"/>
      <c r="AH78" s="31"/>
      <c r="AI78" s="31"/>
      <c r="AJ78" s="31"/>
      <c r="AK78" s="31"/>
      <c r="AL78" s="32"/>
    </row>
    <row r="79" spans="1:38">
      <c r="A79" s="30"/>
      <c r="B79" s="31"/>
      <c r="C79" s="31"/>
      <c r="D79" s="31"/>
      <c r="E79" s="31"/>
      <c r="F79" s="31"/>
      <c r="G79" s="31"/>
      <c r="H79" s="31"/>
      <c r="I79" s="31"/>
      <c r="J79" s="31"/>
      <c r="K79" s="31"/>
      <c r="L79" s="31"/>
      <c r="M79" s="31"/>
      <c r="N79" s="31"/>
      <c r="O79" s="31"/>
      <c r="P79" s="31"/>
      <c r="Q79" s="31"/>
      <c r="R79" s="31"/>
      <c r="S79" s="32"/>
      <c r="T79" s="31"/>
      <c r="U79" s="31"/>
      <c r="V79" s="31"/>
      <c r="W79" s="31"/>
      <c r="X79" s="31"/>
      <c r="Y79" s="31"/>
      <c r="Z79" s="31"/>
      <c r="AA79" s="31"/>
      <c r="AB79" s="31"/>
      <c r="AC79" s="31"/>
      <c r="AD79" s="31"/>
      <c r="AE79" s="31"/>
      <c r="AF79" s="31"/>
      <c r="AG79" s="31"/>
      <c r="AH79" s="31"/>
      <c r="AI79" s="31"/>
      <c r="AJ79" s="31"/>
      <c r="AK79" s="31"/>
      <c r="AL79" s="32"/>
    </row>
    <row r="80" spans="1:38">
      <c r="A80" s="30"/>
      <c r="B80" s="31"/>
      <c r="C80" s="31"/>
      <c r="D80" s="31"/>
      <c r="E80" s="31"/>
      <c r="F80" s="31"/>
      <c r="G80" s="31"/>
      <c r="H80" s="31"/>
      <c r="I80" s="31"/>
      <c r="J80" s="31"/>
      <c r="K80" s="31"/>
      <c r="L80" s="31"/>
      <c r="M80" s="31"/>
      <c r="N80" s="31"/>
      <c r="O80" s="31"/>
      <c r="P80" s="31"/>
      <c r="Q80" s="31"/>
      <c r="R80" s="31"/>
      <c r="S80" s="32"/>
      <c r="T80" s="31"/>
      <c r="U80" s="31"/>
      <c r="V80" s="31"/>
      <c r="W80" s="31"/>
      <c r="X80" s="31"/>
      <c r="Y80" s="31"/>
      <c r="Z80" s="31"/>
      <c r="AA80" s="31"/>
      <c r="AB80" s="31"/>
      <c r="AC80" s="31"/>
      <c r="AD80" s="31"/>
      <c r="AE80" s="31"/>
      <c r="AF80" s="31"/>
      <c r="AG80" s="31"/>
      <c r="AH80" s="31"/>
      <c r="AI80" s="31"/>
      <c r="AJ80" s="31"/>
      <c r="AK80" s="31"/>
      <c r="AL80" s="32"/>
    </row>
    <row r="81" spans="1:38">
      <c r="A81" s="30"/>
      <c r="B81" s="31"/>
      <c r="C81" s="31"/>
      <c r="D81" s="31"/>
      <c r="E81" s="31"/>
      <c r="F81" s="31"/>
      <c r="G81" s="31"/>
      <c r="H81" s="31"/>
      <c r="I81" s="31"/>
      <c r="J81" s="31"/>
      <c r="K81" s="31"/>
      <c r="L81" s="31"/>
      <c r="M81" s="31"/>
      <c r="N81" s="31"/>
      <c r="O81" s="31"/>
      <c r="P81" s="31"/>
      <c r="Q81" s="31"/>
      <c r="R81" s="31"/>
      <c r="S81" s="32"/>
      <c r="T81" s="31"/>
      <c r="U81" s="31"/>
      <c r="V81" s="31"/>
      <c r="W81" s="31"/>
      <c r="X81" s="31"/>
      <c r="Y81" s="31"/>
      <c r="Z81" s="31"/>
      <c r="AA81" s="31"/>
      <c r="AB81" s="31"/>
      <c r="AC81" s="31"/>
      <c r="AD81" s="31"/>
      <c r="AE81" s="31"/>
      <c r="AF81" s="31"/>
      <c r="AG81" s="31"/>
      <c r="AH81" s="31"/>
      <c r="AI81" s="31"/>
      <c r="AJ81" s="31"/>
      <c r="AK81" s="31"/>
      <c r="AL81" s="32"/>
    </row>
    <row r="82" spans="1:38">
      <c r="A82" s="30"/>
      <c r="B82" s="31"/>
      <c r="C82" s="31"/>
      <c r="D82" s="31"/>
      <c r="E82" s="31"/>
      <c r="F82" s="31"/>
      <c r="G82" s="31"/>
      <c r="H82" s="31"/>
      <c r="I82" s="31"/>
      <c r="J82" s="31"/>
      <c r="K82" s="31"/>
      <c r="L82" s="31"/>
      <c r="M82" s="31"/>
      <c r="N82" s="31"/>
      <c r="O82" s="31"/>
      <c r="P82" s="31"/>
      <c r="Q82" s="31"/>
      <c r="R82" s="31"/>
      <c r="S82" s="32"/>
      <c r="T82" s="31"/>
      <c r="U82" s="31"/>
      <c r="V82" s="31"/>
      <c r="W82" s="31"/>
      <c r="X82" s="31"/>
      <c r="Y82" s="31"/>
      <c r="Z82" s="31"/>
      <c r="AA82" s="31"/>
      <c r="AB82" s="31"/>
      <c r="AC82" s="31"/>
      <c r="AD82" s="31"/>
      <c r="AE82" s="31"/>
      <c r="AF82" s="31"/>
      <c r="AG82" s="31"/>
      <c r="AH82" s="31"/>
      <c r="AI82" s="31"/>
      <c r="AJ82" s="31"/>
      <c r="AK82" s="31"/>
      <c r="AL82" s="32"/>
    </row>
    <row r="83" spans="1:38">
      <c r="A83" s="30"/>
      <c r="B83" s="31"/>
      <c r="C83" s="31"/>
      <c r="D83" s="31"/>
      <c r="E83" s="31"/>
      <c r="F83" s="31"/>
      <c r="G83" s="31"/>
      <c r="H83" s="31"/>
      <c r="I83" s="31"/>
      <c r="J83" s="31"/>
      <c r="K83" s="31"/>
      <c r="L83" s="31"/>
      <c r="M83" s="31"/>
      <c r="N83" s="31"/>
      <c r="O83" s="31"/>
      <c r="P83" s="31"/>
      <c r="Q83" s="31"/>
      <c r="R83" s="31"/>
      <c r="S83" s="32"/>
      <c r="T83" s="31"/>
      <c r="U83" s="31"/>
      <c r="V83" s="31"/>
      <c r="W83" s="31"/>
      <c r="X83" s="31"/>
      <c r="Y83" s="31"/>
      <c r="Z83" s="31"/>
      <c r="AA83" s="31"/>
      <c r="AB83" s="31"/>
      <c r="AC83" s="31"/>
      <c r="AD83" s="31"/>
      <c r="AE83" s="31"/>
      <c r="AF83" s="31"/>
      <c r="AG83" s="31"/>
      <c r="AH83" s="31"/>
      <c r="AI83" s="31"/>
      <c r="AJ83" s="31"/>
      <c r="AK83" s="31"/>
      <c r="AL83" s="32"/>
    </row>
    <row r="84" spans="1:38">
      <c r="A84" s="30"/>
      <c r="B84" s="31"/>
      <c r="C84" s="31"/>
      <c r="D84" s="31"/>
      <c r="E84" s="31"/>
      <c r="F84" s="31"/>
      <c r="G84" s="31"/>
      <c r="H84" s="31"/>
      <c r="I84" s="31"/>
      <c r="J84" s="31"/>
      <c r="K84" s="31"/>
      <c r="L84" s="31"/>
      <c r="M84" s="31"/>
      <c r="N84" s="31"/>
      <c r="O84" s="31"/>
      <c r="P84" s="31"/>
      <c r="Q84" s="31"/>
      <c r="R84" s="31"/>
      <c r="S84" s="32"/>
      <c r="T84" s="31"/>
      <c r="U84" s="31"/>
      <c r="V84" s="31"/>
      <c r="W84" s="31"/>
      <c r="X84" s="31"/>
      <c r="Y84" s="31"/>
      <c r="Z84" s="31"/>
      <c r="AA84" s="31"/>
      <c r="AB84" s="31"/>
      <c r="AC84" s="31"/>
      <c r="AD84" s="31"/>
      <c r="AE84" s="31"/>
      <c r="AF84" s="31"/>
      <c r="AG84" s="31"/>
      <c r="AH84" s="31"/>
      <c r="AI84" s="31"/>
      <c r="AJ84" s="31"/>
      <c r="AK84" s="31"/>
      <c r="AL84" s="32"/>
    </row>
    <row r="85" spans="1:38">
      <c r="A85" s="30"/>
      <c r="B85" s="31"/>
      <c r="C85" s="31"/>
      <c r="D85" s="31"/>
      <c r="E85" s="31"/>
      <c r="F85" s="31"/>
      <c r="G85" s="31"/>
      <c r="H85" s="31"/>
      <c r="I85" s="31"/>
      <c r="J85" s="31"/>
      <c r="K85" s="31"/>
      <c r="L85" s="31"/>
      <c r="M85" s="31"/>
      <c r="N85" s="31"/>
      <c r="O85" s="31"/>
      <c r="P85" s="31"/>
      <c r="Q85" s="31"/>
      <c r="R85" s="31"/>
      <c r="S85" s="32"/>
      <c r="T85" s="31"/>
      <c r="U85" s="31"/>
      <c r="V85" s="31"/>
      <c r="W85" s="31"/>
      <c r="X85" s="31"/>
      <c r="Y85" s="31"/>
      <c r="Z85" s="31"/>
      <c r="AA85" s="31"/>
      <c r="AB85" s="31"/>
      <c r="AC85" s="31"/>
      <c r="AD85" s="31"/>
      <c r="AE85" s="31"/>
      <c r="AF85" s="31"/>
      <c r="AG85" s="31"/>
      <c r="AH85" s="31"/>
      <c r="AI85" s="31"/>
      <c r="AJ85" s="31"/>
      <c r="AK85" s="31"/>
      <c r="AL85" s="32"/>
    </row>
    <row r="86" spans="1:38">
      <c r="A86" s="30"/>
      <c r="B86" s="31"/>
      <c r="C86" s="31"/>
      <c r="D86" s="31"/>
      <c r="E86" s="31"/>
      <c r="F86" s="31"/>
      <c r="G86" s="31"/>
      <c r="H86" s="31"/>
      <c r="I86" s="31"/>
      <c r="J86" s="31"/>
      <c r="K86" s="31"/>
      <c r="L86" s="31"/>
      <c r="M86" s="31"/>
      <c r="N86" s="31"/>
      <c r="O86" s="31"/>
      <c r="P86" s="31"/>
      <c r="Q86" s="31"/>
      <c r="R86" s="31"/>
      <c r="S86" s="32"/>
      <c r="T86" s="31"/>
      <c r="U86" s="31"/>
      <c r="V86" s="31"/>
      <c r="W86" s="31"/>
      <c r="X86" s="31"/>
      <c r="Y86" s="31"/>
      <c r="Z86" s="31"/>
      <c r="AA86" s="31"/>
      <c r="AB86" s="31"/>
      <c r="AC86" s="31"/>
      <c r="AD86" s="31"/>
      <c r="AE86" s="31"/>
      <c r="AF86" s="31"/>
      <c r="AG86" s="31"/>
      <c r="AH86" s="31"/>
      <c r="AI86" s="31"/>
      <c r="AJ86" s="31"/>
      <c r="AK86" s="31"/>
      <c r="AL86" s="32"/>
    </row>
    <row r="87" spans="1:38">
      <c r="A87" s="30"/>
      <c r="B87" s="31"/>
      <c r="C87" s="31"/>
      <c r="D87" s="31"/>
      <c r="E87" s="31"/>
      <c r="F87" s="31"/>
      <c r="G87" s="31"/>
      <c r="H87" s="31"/>
      <c r="I87" s="31"/>
      <c r="J87" s="31"/>
      <c r="K87" s="31"/>
      <c r="L87" s="31"/>
      <c r="M87" s="31"/>
      <c r="N87" s="31"/>
      <c r="O87" s="31"/>
      <c r="P87" s="31"/>
      <c r="Q87" s="31"/>
      <c r="R87" s="31"/>
      <c r="S87" s="32"/>
      <c r="T87" s="31"/>
      <c r="U87" s="31"/>
      <c r="V87" s="31"/>
      <c r="W87" s="31"/>
      <c r="X87" s="31"/>
      <c r="Y87" s="31"/>
      <c r="Z87" s="31"/>
      <c r="AA87" s="31"/>
      <c r="AB87" s="31"/>
      <c r="AC87" s="31"/>
      <c r="AD87" s="31"/>
      <c r="AE87" s="31"/>
      <c r="AF87" s="31"/>
      <c r="AG87" s="31"/>
      <c r="AH87" s="31"/>
      <c r="AI87" s="31"/>
      <c r="AJ87" s="31"/>
      <c r="AK87" s="31"/>
      <c r="AL87" s="32"/>
    </row>
    <row r="88" spans="1:38">
      <c r="A88" s="30"/>
      <c r="B88" s="31"/>
      <c r="C88" s="31"/>
      <c r="D88" s="31"/>
      <c r="E88" s="31"/>
      <c r="F88" s="31"/>
      <c r="G88" s="31"/>
      <c r="H88" s="31"/>
      <c r="I88" s="31"/>
      <c r="J88" s="31"/>
      <c r="K88" s="31"/>
      <c r="L88" s="31"/>
      <c r="M88" s="31"/>
      <c r="N88" s="31"/>
      <c r="O88" s="31"/>
      <c r="P88" s="31"/>
      <c r="Q88" s="31"/>
      <c r="R88" s="31"/>
      <c r="S88" s="32"/>
      <c r="T88" s="31"/>
      <c r="U88" s="31"/>
      <c r="V88" s="31"/>
      <c r="W88" s="31"/>
      <c r="X88" s="31"/>
      <c r="Y88" s="31"/>
      <c r="Z88" s="31"/>
      <c r="AA88" s="31"/>
      <c r="AB88" s="31"/>
      <c r="AC88" s="31"/>
      <c r="AD88" s="31"/>
      <c r="AE88" s="31"/>
      <c r="AF88" s="31"/>
      <c r="AG88" s="31"/>
      <c r="AH88" s="31"/>
      <c r="AI88" s="31"/>
      <c r="AJ88" s="31"/>
      <c r="AK88" s="31"/>
      <c r="AL88" s="32"/>
    </row>
    <row r="89" spans="1:38">
      <c r="A89" s="30"/>
      <c r="B89" s="31"/>
      <c r="C89" s="31"/>
      <c r="D89" s="31"/>
      <c r="E89" s="31"/>
      <c r="F89" s="31"/>
      <c r="G89" s="31"/>
      <c r="H89" s="31"/>
      <c r="I89" s="31"/>
      <c r="J89" s="31"/>
      <c r="K89" s="31"/>
      <c r="L89" s="31"/>
      <c r="M89" s="31"/>
      <c r="N89" s="31"/>
      <c r="O89" s="31"/>
      <c r="P89" s="31"/>
      <c r="Q89" s="31"/>
      <c r="R89" s="31"/>
      <c r="S89" s="32"/>
      <c r="T89" s="31"/>
      <c r="U89" s="31"/>
      <c r="V89" s="31"/>
      <c r="W89" s="31"/>
      <c r="X89" s="31"/>
      <c r="Y89" s="31"/>
      <c r="Z89" s="31"/>
      <c r="AA89" s="31"/>
      <c r="AB89" s="31"/>
      <c r="AC89" s="31"/>
      <c r="AD89" s="31"/>
      <c r="AE89" s="31"/>
      <c r="AF89" s="31"/>
      <c r="AG89" s="31"/>
      <c r="AH89" s="31"/>
      <c r="AI89" s="31"/>
      <c r="AJ89" s="31"/>
      <c r="AK89" s="31"/>
      <c r="AL89" s="32"/>
    </row>
    <row r="90" spans="1:38">
      <c r="A90" s="30"/>
      <c r="B90" s="31"/>
      <c r="C90" s="31"/>
      <c r="D90" s="31"/>
      <c r="E90" s="31"/>
      <c r="F90" s="31"/>
      <c r="G90" s="31"/>
      <c r="H90" s="31"/>
      <c r="I90" s="31"/>
      <c r="J90" s="31"/>
      <c r="K90" s="31"/>
      <c r="L90" s="31"/>
      <c r="M90" s="31"/>
      <c r="N90" s="31"/>
      <c r="O90" s="31"/>
      <c r="P90" s="31"/>
      <c r="Q90" s="31"/>
      <c r="R90" s="31"/>
      <c r="S90" s="32"/>
      <c r="T90" s="31"/>
      <c r="U90" s="31"/>
      <c r="V90" s="31"/>
      <c r="W90" s="31"/>
      <c r="X90" s="31"/>
      <c r="Y90" s="31"/>
      <c r="Z90" s="31"/>
      <c r="AA90" s="31"/>
      <c r="AB90" s="31"/>
      <c r="AC90" s="31"/>
      <c r="AD90" s="31"/>
      <c r="AE90" s="31"/>
      <c r="AF90" s="31"/>
      <c r="AG90" s="31"/>
      <c r="AH90" s="31"/>
      <c r="AI90" s="31"/>
      <c r="AJ90" s="31"/>
      <c r="AK90" s="31"/>
      <c r="AL90" s="32"/>
    </row>
    <row r="91" spans="1:38">
      <c r="A91" s="30"/>
      <c r="B91" s="31"/>
      <c r="C91" s="31"/>
      <c r="D91" s="31"/>
      <c r="E91" s="31"/>
      <c r="F91" s="31"/>
      <c r="G91" s="31"/>
      <c r="H91" s="31"/>
      <c r="I91" s="31"/>
      <c r="J91" s="31"/>
      <c r="K91" s="31"/>
      <c r="L91" s="31"/>
      <c r="M91" s="31"/>
      <c r="N91" s="31"/>
      <c r="O91" s="31"/>
      <c r="P91" s="31"/>
      <c r="Q91" s="31"/>
      <c r="R91" s="31"/>
      <c r="S91" s="32"/>
      <c r="T91" s="31"/>
      <c r="U91" s="31"/>
      <c r="V91" s="31"/>
      <c r="W91" s="31"/>
      <c r="X91" s="31"/>
      <c r="Y91" s="31"/>
      <c r="Z91" s="31"/>
      <c r="AA91" s="31"/>
      <c r="AB91" s="31"/>
      <c r="AC91" s="31"/>
      <c r="AD91" s="31"/>
      <c r="AE91" s="31"/>
      <c r="AF91" s="31"/>
      <c r="AG91" s="31"/>
      <c r="AH91" s="31"/>
      <c r="AI91" s="31"/>
      <c r="AJ91" s="31"/>
      <c r="AK91" s="31"/>
      <c r="AL91" s="32"/>
    </row>
    <row r="92" spans="1:38">
      <c r="A92" s="30"/>
      <c r="B92" s="31"/>
      <c r="C92" s="31"/>
      <c r="D92" s="31"/>
      <c r="E92" s="31"/>
      <c r="F92" s="31"/>
      <c r="G92" s="31"/>
      <c r="H92" s="31"/>
      <c r="I92" s="31"/>
      <c r="J92" s="31"/>
      <c r="K92" s="31"/>
      <c r="L92" s="31"/>
      <c r="M92" s="31"/>
      <c r="N92" s="31"/>
      <c r="O92" s="31"/>
      <c r="P92" s="31"/>
      <c r="Q92" s="31"/>
      <c r="R92" s="31"/>
      <c r="S92" s="32"/>
      <c r="T92" s="31"/>
      <c r="U92" s="31"/>
      <c r="V92" s="31"/>
      <c r="W92" s="31"/>
      <c r="X92" s="31"/>
      <c r="Y92" s="31"/>
      <c r="Z92" s="31"/>
      <c r="AA92" s="31"/>
      <c r="AB92" s="31"/>
      <c r="AC92" s="31"/>
      <c r="AD92" s="31"/>
      <c r="AE92" s="31"/>
      <c r="AF92" s="31"/>
      <c r="AG92" s="31"/>
      <c r="AH92" s="31"/>
      <c r="AI92" s="31"/>
      <c r="AJ92" s="31"/>
      <c r="AK92" s="31"/>
      <c r="AL92" s="32"/>
    </row>
    <row r="93" spans="1:38">
      <c r="A93" s="30"/>
      <c r="B93" s="31"/>
      <c r="C93" s="31"/>
      <c r="D93" s="31"/>
      <c r="E93" s="31"/>
      <c r="F93" s="31"/>
      <c r="G93" s="31"/>
      <c r="H93" s="31"/>
      <c r="I93" s="31"/>
      <c r="J93" s="31"/>
      <c r="K93" s="31"/>
      <c r="L93" s="31"/>
      <c r="M93" s="31"/>
      <c r="N93" s="31"/>
      <c r="O93" s="31"/>
      <c r="P93" s="31"/>
      <c r="Q93" s="31"/>
      <c r="R93" s="31"/>
      <c r="S93" s="32"/>
      <c r="T93" s="31"/>
      <c r="U93" s="31"/>
      <c r="V93" s="31"/>
      <c r="W93" s="31"/>
      <c r="X93" s="31"/>
      <c r="Y93" s="31"/>
      <c r="Z93" s="31"/>
      <c r="AA93" s="31"/>
      <c r="AB93" s="31"/>
      <c r="AC93" s="31"/>
      <c r="AD93" s="31"/>
      <c r="AE93" s="31"/>
      <c r="AF93" s="31"/>
      <c r="AG93" s="31"/>
      <c r="AH93" s="31"/>
      <c r="AI93" s="31"/>
      <c r="AJ93" s="31"/>
      <c r="AK93" s="31"/>
      <c r="AL93" s="32"/>
    </row>
    <row r="94" spans="1:38">
      <c r="A94" s="30"/>
      <c r="B94" s="31"/>
      <c r="C94" s="31"/>
      <c r="D94" s="31"/>
      <c r="E94" s="31"/>
      <c r="F94" s="31"/>
      <c r="G94" s="31"/>
      <c r="H94" s="31"/>
      <c r="I94" s="31"/>
      <c r="J94" s="31"/>
      <c r="K94" s="31"/>
      <c r="L94" s="31"/>
      <c r="M94" s="31"/>
      <c r="N94" s="31"/>
      <c r="O94" s="31"/>
      <c r="P94" s="31"/>
      <c r="Q94" s="31"/>
      <c r="R94" s="31"/>
      <c r="S94" s="32"/>
      <c r="T94" s="31"/>
      <c r="U94" s="31"/>
      <c r="V94" s="31"/>
      <c r="W94" s="31"/>
      <c r="X94" s="31"/>
      <c r="Y94" s="31"/>
      <c r="Z94" s="31"/>
      <c r="AA94" s="31"/>
      <c r="AB94" s="31"/>
      <c r="AC94" s="31"/>
      <c r="AD94" s="31"/>
      <c r="AE94" s="31"/>
      <c r="AF94" s="31"/>
      <c r="AG94" s="31"/>
      <c r="AH94" s="31"/>
      <c r="AI94" s="31"/>
      <c r="AJ94" s="31"/>
      <c r="AK94" s="31"/>
      <c r="AL94" s="32"/>
    </row>
    <row r="95" spans="1:38">
      <c r="A95" s="30"/>
      <c r="B95" s="31"/>
      <c r="C95" s="31"/>
      <c r="D95" s="31"/>
      <c r="E95" s="31"/>
      <c r="F95" s="31"/>
      <c r="G95" s="31"/>
      <c r="H95" s="31"/>
      <c r="I95" s="31"/>
      <c r="J95" s="31"/>
      <c r="K95" s="31"/>
      <c r="L95" s="31"/>
      <c r="M95" s="31"/>
      <c r="N95" s="31"/>
      <c r="O95" s="31"/>
      <c r="P95" s="31"/>
      <c r="Q95" s="31"/>
      <c r="R95" s="31"/>
      <c r="S95" s="32"/>
      <c r="T95" s="31"/>
      <c r="U95" s="31"/>
      <c r="V95" s="31"/>
      <c r="W95" s="31"/>
      <c r="X95" s="31"/>
      <c r="Y95" s="31"/>
      <c r="Z95" s="31"/>
      <c r="AA95" s="31"/>
      <c r="AB95" s="31"/>
      <c r="AC95" s="31"/>
      <c r="AD95" s="31"/>
      <c r="AE95" s="31"/>
      <c r="AF95" s="31"/>
      <c r="AG95" s="31"/>
      <c r="AH95" s="31"/>
      <c r="AI95" s="31"/>
      <c r="AJ95" s="31"/>
      <c r="AK95" s="31"/>
      <c r="AL95" s="32"/>
    </row>
    <row r="96" spans="1:38">
      <c r="A96" s="30"/>
      <c r="B96" s="31"/>
      <c r="C96" s="31"/>
      <c r="D96" s="31"/>
      <c r="E96" s="31"/>
      <c r="F96" s="31"/>
      <c r="G96" s="31"/>
      <c r="H96" s="31"/>
      <c r="I96" s="31"/>
      <c r="J96" s="31"/>
      <c r="K96" s="31"/>
      <c r="L96" s="31"/>
      <c r="M96" s="31"/>
      <c r="N96" s="31"/>
      <c r="O96" s="31"/>
      <c r="P96" s="31"/>
      <c r="Q96" s="31"/>
      <c r="R96" s="31"/>
      <c r="S96" s="32"/>
      <c r="T96" s="31"/>
      <c r="U96" s="31"/>
      <c r="V96" s="31"/>
      <c r="W96" s="31"/>
      <c r="X96" s="31"/>
      <c r="Y96" s="31"/>
      <c r="Z96" s="31"/>
      <c r="AA96" s="31"/>
      <c r="AB96" s="31"/>
      <c r="AC96" s="31"/>
      <c r="AD96" s="31"/>
      <c r="AE96" s="31"/>
      <c r="AF96" s="31"/>
      <c r="AG96" s="31"/>
      <c r="AH96" s="31"/>
      <c r="AI96" s="31"/>
      <c r="AJ96" s="31"/>
      <c r="AK96" s="31"/>
      <c r="AL96" s="32"/>
    </row>
    <row r="97" spans="1:38">
      <c r="A97" s="30"/>
      <c r="B97" s="31"/>
      <c r="C97" s="31"/>
      <c r="D97" s="31"/>
      <c r="E97" s="31"/>
      <c r="F97" s="31"/>
      <c r="G97" s="31"/>
      <c r="H97" s="31"/>
      <c r="I97" s="31"/>
      <c r="J97" s="31"/>
      <c r="K97" s="31"/>
      <c r="L97" s="31"/>
      <c r="M97" s="31"/>
      <c r="N97" s="31"/>
      <c r="O97" s="31"/>
      <c r="P97" s="31"/>
      <c r="Q97" s="31"/>
      <c r="R97" s="31"/>
      <c r="S97" s="32"/>
      <c r="T97" s="31"/>
      <c r="U97" s="31"/>
      <c r="V97" s="31"/>
      <c r="W97" s="31"/>
      <c r="X97" s="31"/>
      <c r="Y97" s="31"/>
      <c r="Z97" s="31"/>
      <c r="AA97" s="31"/>
      <c r="AB97" s="31"/>
      <c r="AC97" s="31"/>
      <c r="AD97" s="31"/>
      <c r="AE97" s="31"/>
      <c r="AF97" s="31"/>
      <c r="AG97" s="31"/>
      <c r="AH97" s="31"/>
      <c r="AI97" s="31"/>
      <c r="AJ97" s="31"/>
      <c r="AK97" s="31"/>
      <c r="AL97" s="32"/>
    </row>
    <row r="98" spans="1:38">
      <c r="A98" s="30"/>
      <c r="B98" s="31"/>
      <c r="C98" s="31"/>
      <c r="D98" s="31"/>
      <c r="E98" s="31"/>
      <c r="F98" s="31"/>
      <c r="G98" s="31"/>
      <c r="H98" s="31"/>
      <c r="I98" s="31"/>
      <c r="J98" s="31"/>
      <c r="K98" s="31"/>
      <c r="L98" s="31"/>
      <c r="M98" s="31"/>
      <c r="N98" s="31"/>
      <c r="O98" s="31"/>
      <c r="P98" s="31"/>
      <c r="Q98" s="31"/>
      <c r="R98" s="31"/>
      <c r="S98" s="32"/>
      <c r="T98" s="31"/>
      <c r="U98" s="31"/>
      <c r="V98" s="31"/>
      <c r="W98" s="31"/>
      <c r="X98" s="31"/>
      <c r="Y98" s="31"/>
      <c r="Z98" s="31"/>
      <c r="AA98" s="31"/>
      <c r="AB98" s="31"/>
      <c r="AC98" s="31"/>
      <c r="AD98" s="31"/>
      <c r="AE98" s="31"/>
      <c r="AF98" s="31"/>
      <c r="AG98" s="31"/>
      <c r="AH98" s="31"/>
      <c r="AI98" s="31"/>
      <c r="AJ98" s="31"/>
      <c r="AK98" s="31"/>
      <c r="AL98" s="32"/>
    </row>
    <row r="99" spans="1:38">
      <c r="A99" s="30"/>
      <c r="B99" s="31"/>
      <c r="C99" s="31"/>
      <c r="D99" s="31"/>
      <c r="E99" s="31"/>
      <c r="F99" s="31"/>
      <c r="G99" s="31"/>
      <c r="H99" s="31"/>
      <c r="I99" s="31"/>
      <c r="J99" s="31"/>
      <c r="K99" s="31"/>
      <c r="L99" s="31"/>
      <c r="M99" s="31"/>
      <c r="N99" s="31"/>
      <c r="O99" s="31"/>
      <c r="P99" s="31"/>
      <c r="Q99" s="31"/>
      <c r="R99" s="31"/>
      <c r="S99" s="32"/>
      <c r="T99" s="31"/>
      <c r="U99" s="31"/>
      <c r="V99" s="31"/>
      <c r="W99" s="31"/>
      <c r="X99" s="31"/>
      <c r="Y99" s="31"/>
      <c r="Z99" s="31"/>
      <c r="AA99" s="31"/>
      <c r="AB99" s="31"/>
      <c r="AC99" s="31"/>
      <c r="AD99" s="31"/>
      <c r="AE99" s="31"/>
      <c r="AF99" s="31"/>
      <c r="AG99" s="31"/>
      <c r="AH99" s="31"/>
      <c r="AI99" s="31"/>
      <c r="AJ99" s="31"/>
      <c r="AK99" s="31"/>
      <c r="AL99" s="32"/>
    </row>
    <row r="100" spans="1:38">
      <c r="A100" s="30"/>
      <c r="B100" s="31"/>
      <c r="C100" s="31"/>
      <c r="D100" s="31"/>
      <c r="E100" s="31"/>
      <c r="F100" s="31"/>
      <c r="G100" s="31"/>
      <c r="H100" s="31"/>
      <c r="I100" s="31"/>
      <c r="J100" s="31"/>
      <c r="K100" s="31"/>
      <c r="L100" s="31"/>
      <c r="M100" s="31"/>
      <c r="N100" s="31"/>
      <c r="O100" s="31"/>
      <c r="P100" s="31"/>
      <c r="Q100" s="31"/>
      <c r="R100" s="31"/>
      <c r="S100" s="32"/>
      <c r="T100" s="31"/>
      <c r="U100" s="31"/>
      <c r="V100" s="31"/>
      <c r="W100" s="31"/>
      <c r="X100" s="31"/>
      <c r="Y100" s="31"/>
      <c r="Z100" s="31"/>
      <c r="AA100" s="31"/>
      <c r="AB100" s="31"/>
      <c r="AC100" s="31"/>
      <c r="AD100" s="31"/>
      <c r="AE100" s="31"/>
      <c r="AF100" s="31"/>
      <c r="AG100" s="31"/>
      <c r="AH100" s="31"/>
      <c r="AI100" s="31"/>
      <c r="AJ100" s="31"/>
      <c r="AK100" s="31"/>
      <c r="AL100" s="32"/>
    </row>
    <row r="101" spans="1:38">
      <c r="A101" s="30"/>
      <c r="B101" s="31"/>
      <c r="C101" s="31"/>
      <c r="D101" s="31"/>
      <c r="E101" s="31"/>
      <c r="F101" s="31"/>
      <c r="G101" s="31"/>
      <c r="H101" s="31"/>
      <c r="I101" s="31"/>
      <c r="J101" s="31"/>
      <c r="K101" s="31"/>
      <c r="L101" s="31"/>
      <c r="M101" s="31"/>
      <c r="N101" s="31"/>
      <c r="O101" s="31"/>
      <c r="P101" s="31"/>
      <c r="Q101" s="31"/>
      <c r="R101" s="31"/>
      <c r="S101" s="32"/>
      <c r="T101" s="31"/>
      <c r="U101" s="31"/>
      <c r="V101" s="31"/>
      <c r="W101" s="31"/>
      <c r="X101" s="31"/>
      <c r="Y101" s="31"/>
      <c r="Z101" s="31"/>
      <c r="AA101" s="31"/>
      <c r="AB101" s="31"/>
      <c r="AC101" s="31"/>
      <c r="AD101" s="31"/>
      <c r="AE101" s="31"/>
      <c r="AF101" s="31"/>
      <c r="AG101" s="31"/>
      <c r="AH101" s="31"/>
      <c r="AI101" s="31"/>
      <c r="AJ101" s="31"/>
      <c r="AK101" s="31"/>
      <c r="AL101" s="32"/>
    </row>
    <row r="102" spans="1:38">
      <c r="A102" s="30"/>
      <c r="B102" s="31"/>
      <c r="C102" s="31"/>
      <c r="D102" s="31"/>
      <c r="E102" s="31"/>
      <c r="F102" s="31"/>
      <c r="G102" s="31"/>
      <c r="H102" s="31"/>
      <c r="I102" s="31"/>
      <c r="J102" s="31"/>
      <c r="K102" s="31"/>
      <c r="L102" s="31"/>
      <c r="M102" s="31"/>
      <c r="N102" s="31"/>
      <c r="O102" s="31"/>
      <c r="P102" s="31"/>
      <c r="Q102" s="31"/>
      <c r="R102" s="31"/>
      <c r="S102" s="32"/>
      <c r="T102" s="31"/>
      <c r="U102" s="31"/>
      <c r="V102" s="31"/>
      <c r="W102" s="31"/>
      <c r="X102" s="31"/>
      <c r="Y102" s="31"/>
      <c r="Z102" s="31"/>
      <c r="AA102" s="31"/>
      <c r="AB102" s="31"/>
      <c r="AC102" s="31"/>
      <c r="AD102" s="31"/>
      <c r="AE102" s="31"/>
      <c r="AF102" s="31"/>
      <c r="AG102" s="31"/>
      <c r="AH102" s="31"/>
      <c r="AI102" s="31"/>
      <c r="AJ102" s="31"/>
      <c r="AK102" s="31"/>
      <c r="AL102" s="32"/>
    </row>
    <row r="103" spans="1:38">
      <c r="A103" s="30"/>
      <c r="B103" s="31"/>
      <c r="C103" s="31"/>
      <c r="D103" s="31"/>
      <c r="E103" s="31"/>
      <c r="F103" s="31"/>
      <c r="G103" s="31"/>
      <c r="H103" s="31"/>
      <c r="I103" s="31"/>
      <c r="J103" s="31"/>
      <c r="K103" s="31"/>
      <c r="L103" s="31"/>
      <c r="M103" s="31"/>
      <c r="N103" s="31"/>
      <c r="O103" s="31"/>
      <c r="P103" s="31"/>
      <c r="Q103" s="31"/>
      <c r="R103" s="31"/>
      <c r="S103" s="32"/>
      <c r="T103" s="31"/>
      <c r="U103" s="31"/>
      <c r="V103" s="31"/>
      <c r="W103" s="31"/>
      <c r="X103" s="31"/>
      <c r="Y103" s="31"/>
      <c r="Z103" s="31"/>
      <c r="AA103" s="31"/>
      <c r="AB103" s="31"/>
      <c r="AC103" s="31"/>
      <c r="AD103" s="31"/>
      <c r="AE103" s="31"/>
      <c r="AF103" s="31"/>
      <c r="AG103" s="31"/>
      <c r="AH103" s="31"/>
      <c r="AI103" s="31"/>
      <c r="AJ103" s="31"/>
      <c r="AK103" s="31"/>
      <c r="AL103" s="32"/>
    </row>
    <row r="104" spans="1:38">
      <c r="A104" s="30"/>
      <c r="B104" s="31"/>
      <c r="C104" s="31"/>
      <c r="D104" s="31"/>
      <c r="E104" s="31"/>
      <c r="F104" s="31"/>
      <c r="G104" s="31"/>
      <c r="H104" s="31"/>
      <c r="I104" s="31"/>
      <c r="J104" s="31"/>
      <c r="K104" s="31"/>
      <c r="L104" s="31"/>
      <c r="M104" s="31"/>
      <c r="N104" s="31"/>
      <c r="O104" s="31"/>
      <c r="P104" s="31"/>
      <c r="Q104" s="31"/>
      <c r="R104" s="31"/>
      <c r="S104" s="32"/>
      <c r="T104" s="31"/>
      <c r="U104" s="31"/>
      <c r="V104" s="31"/>
      <c r="W104" s="31"/>
      <c r="X104" s="31"/>
      <c r="Y104" s="31"/>
      <c r="Z104" s="31"/>
      <c r="AA104" s="31"/>
      <c r="AB104" s="31"/>
      <c r="AC104" s="31"/>
      <c r="AD104" s="31"/>
      <c r="AE104" s="31"/>
      <c r="AF104" s="31"/>
      <c r="AG104" s="31"/>
      <c r="AH104" s="31"/>
      <c r="AI104" s="31"/>
      <c r="AJ104" s="31"/>
      <c r="AK104" s="31"/>
      <c r="AL104" s="32"/>
    </row>
    <row r="105" spans="1:38">
      <c r="A105" s="30"/>
      <c r="B105" s="31"/>
      <c r="C105" s="31"/>
      <c r="D105" s="31"/>
      <c r="E105" s="31"/>
      <c r="F105" s="31"/>
      <c r="G105" s="31"/>
      <c r="H105" s="31"/>
      <c r="I105" s="31"/>
      <c r="J105" s="31"/>
      <c r="K105" s="31"/>
      <c r="L105" s="31"/>
      <c r="M105" s="31"/>
      <c r="N105" s="31"/>
      <c r="O105" s="31"/>
      <c r="P105" s="31"/>
      <c r="Q105" s="31"/>
      <c r="R105" s="31"/>
      <c r="S105" s="32"/>
      <c r="T105" s="31"/>
      <c r="U105" s="31"/>
      <c r="V105" s="31"/>
      <c r="W105" s="31"/>
      <c r="X105" s="31"/>
      <c r="Y105" s="31"/>
      <c r="Z105" s="31"/>
      <c r="AA105" s="31"/>
      <c r="AB105" s="31"/>
      <c r="AC105" s="31"/>
      <c r="AD105" s="31"/>
      <c r="AE105" s="31"/>
      <c r="AF105" s="31"/>
      <c r="AG105" s="31"/>
      <c r="AH105" s="31"/>
      <c r="AI105" s="31"/>
      <c r="AJ105" s="31"/>
      <c r="AK105" s="31"/>
      <c r="AL105" s="32"/>
    </row>
    <row r="106" spans="1:38">
      <c r="A106" s="30"/>
      <c r="B106" s="31"/>
      <c r="C106" s="31"/>
      <c r="D106" s="31"/>
      <c r="E106" s="31"/>
      <c r="F106" s="31"/>
      <c r="G106" s="31"/>
      <c r="H106" s="31"/>
      <c r="I106" s="31"/>
      <c r="J106" s="31"/>
      <c r="K106" s="31"/>
      <c r="L106" s="31"/>
      <c r="M106" s="31"/>
      <c r="N106" s="31"/>
      <c r="O106" s="31"/>
      <c r="P106" s="31"/>
      <c r="Q106" s="31"/>
      <c r="R106" s="31"/>
      <c r="S106" s="32"/>
      <c r="T106" s="31"/>
      <c r="U106" s="31"/>
      <c r="V106" s="31"/>
      <c r="W106" s="31"/>
      <c r="X106" s="31"/>
      <c r="Y106" s="31"/>
      <c r="Z106" s="31"/>
      <c r="AA106" s="31"/>
      <c r="AB106" s="31"/>
      <c r="AC106" s="31"/>
      <c r="AD106" s="31"/>
      <c r="AE106" s="31"/>
      <c r="AF106" s="31"/>
      <c r="AG106" s="31"/>
      <c r="AH106" s="31"/>
      <c r="AI106" s="31"/>
      <c r="AJ106" s="31"/>
      <c r="AK106" s="31"/>
      <c r="AL106" s="32"/>
    </row>
    <row r="107" spans="1:38">
      <c r="A107" s="30"/>
      <c r="B107" s="31"/>
      <c r="C107" s="31"/>
      <c r="D107" s="31"/>
      <c r="E107" s="31"/>
      <c r="F107" s="31"/>
      <c r="G107" s="31"/>
      <c r="H107" s="31"/>
      <c r="I107" s="31"/>
      <c r="J107" s="31"/>
      <c r="K107" s="31"/>
      <c r="L107" s="31"/>
      <c r="M107" s="31"/>
      <c r="N107" s="31"/>
      <c r="O107" s="31"/>
      <c r="P107" s="31"/>
      <c r="Q107" s="31"/>
      <c r="R107" s="31"/>
      <c r="S107" s="32"/>
      <c r="T107" s="31"/>
      <c r="U107" s="31"/>
      <c r="V107" s="31"/>
      <c r="W107" s="31"/>
      <c r="X107" s="31"/>
      <c r="Y107" s="31"/>
      <c r="Z107" s="31"/>
      <c r="AA107" s="31"/>
      <c r="AB107" s="31"/>
      <c r="AC107" s="31"/>
      <c r="AD107" s="31"/>
      <c r="AE107" s="31"/>
      <c r="AF107" s="31"/>
      <c r="AG107" s="31"/>
      <c r="AH107" s="31"/>
      <c r="AI107" s="31"/>
      <c r="AJ107" s="31"/>
      <c r="AK107" s="31"/>
      <c r="AL107" s="32"/>
    </row>
    <row r="108" spans="1:38">
      <c r="A108" s="30"/>
      <c r="B108" s="31"/>
      <c r="C108" s="31"/>
      <c r="D108" s="31"/>
      <c r="E108" s="31"/>
      <c r="F108" s="31"/>
      <c r="G108" s="31"/>
      <c r="H108" s="31"/>
      <c r="I108" s="31"/>
      <c r="J108" s="31"/>
      <c r="K108" s="31"/>
      <c r="L108" s="31"/>
      <c r="M108" s="31"/>
      <c r="N108" s="31"/>
      <c r="O108" s="31"/>
      <c r="P108" s="31"/>
      <c r="Q108" s="31"/>
      <c r="R108" s="31"/>
      <c r="S108" s="32"/>
      <c r="T108" s="31"/>
      <c r="U108" s="31"/>
      <c r="V108" s="31"/>
      <c r="W108" s="31"/>
      <c r="X108" s="31"/>
      <c r="Y108" s="31"/>
      <c r="Z108" s="31"/>
      <c r="AA108" s="31"/>
      <c r="AB108" s="31"/>
      <c r="AC108" s="31"/>
      <c r="AD108" s="31"/>
      <c r="AE108" s="31"/>
      <c r="AF108" s="31"/>
      <c r="AG108" s="31"/>
      <c r="AH108" s="31"/>
      <c r="AI108" s="31"/>
      <c r="AJ108" s="31"/>
      <c r="AK108" s="31"/>
      <c r="AL108" s="32"/>
    </row>
    <row r="109" spans="1:38">
      <c r="A109" s="30"/>
      <c r="B109" s="31"/>
      <c r="C109" s="31"/>
      <c r="D109" s="31"/>
      <c r="E109" s="31"/>
      <c r="F109" s="31"/>
      <c r="G109" s="31"/>
      <c r="H109" s="31"/>
      <c r="I109" s="31"/>
      <c r="J109" s="31"/>
      <c r="K109" s="31"/>
      <c r="L109" s="31"/>
      <c r="M109" s="31"/>
      <c r="N109" s="31"/>
      <c r="O109" s="31"/>
      <c r="P109" s="31"/>
      <c r="Q109" s="31"/>
      <c r="R109" s="31"/>
      <c r="S109" s="32"/>
      <c r="T109" s="31"/>
      <c r="U109" s="31"/>
      <c r="V109" s="31"/>
      <c r="W109" s="31"/>
      <c r="X109" s="31"/>
      <c r="Y109" s="31"/>
      <c r="Z109" s="31"/>
      <c r="AA109" s="31"/>
      <c r="AB109" s="31"/>
      <c r="AC109" s="31"/>
      <c r="AD109" s="31"/>
      <c r="AE109" s="31"/>
      <c r="AF109" s="31"/>
      <c r="AG109" s="31"/>
      <c r="AH109" s="31"/>
      <c r="AI109" s="31"/>
      <c r="AJ109" s="31"/>
      <c r="AK109" s="31"/>
      <c r="AL109" s="32"/>
    </row>
    <row r="110" spans="1:38">
      <c r="A110" s="30"/>
      <c r="B110" s="31"/>
      <c r="C110" s="31"/>
      <c r="D110" s="31"/>
      <c r="E110" s="31"/>
      <c r="F110" s="31"/>
      <c r="G110" s="31"/>
      <c r="H110" s="31"/>
      <c r="I110" s="31"/>
      <c r="J110" s="31"/>
      <c r="K110" s="31"/>
      <c r="L110" s="31"/>
      <c r="M110" s="31"/>
      <c r="N110" s="31"/>
      <c r="O110" s="31"/>
      <c r="P110" s="31"/>
      <c r="Q110" s="31"/>
      <c r="R110" s="31"/>
      <c r="S110" s="32"/>
      <c r="T110" s="31"/>
      <c r="U110" s="31"/>
      <c r="V110" s="31"/>
      <c r="W110" s="31"/>
      <c r="X110" s="31"/>
      <c r="Y110" s="31"/>
      <c r="Z110" s="31"/>
      <c r="AA110" s="31"/>
      <c r="AB110" s="31"/>
      <c r="AC110" s="31"/>
      <c r="AD110" s="31"/>
      <c r="AE110" s="31"/>
      <c r="AF110" s="31"/>
      <c r="AG110" s="31"/>
      <c r="AH110" s="31"/>
      <c r="AI110" s="31"/>
      <c r="AJ110" s="31"/>
      <c r="AK110" s="31"/>
      <c r="AL110" s="32"/>
    </row>
    <row r="111" spans="1:38">
      <c r="A111" s="30"/>
      <c r="B111" s="31"/>
      <c r="C111" s="31"/>
      <c r="D111" s="31"/>
      <c r="E111" s="31"/>
      <c r="F111" s="31"/>
      <c r="G111" s="31"/>
      <c r="H111" s="31"/>
      <c r="I111" s="31"/>
      <c r="J111" s="31"/>
      <c r="K111" s="31"/>
      <c r="L111" s="31"/>
      <c r="M111" s="31"/>
      <c r="N111" s="31"/>
      <c r="O111" s="31"/>
      <c r="P111" s="31"/>
      <c r="Q111" s="31"/>
      <c r="R111" s="31"/>
      <c r="S111" s="32"/>
      <c r="T111" s="31"/>
      <c r="U111" s="31"/>
      <c r="V111" s="31"/>
      <c r="W111" s="31"/>
      <c r="X111" s="31"/>
      <c r="Y111" s="31"/>
      <c r="Z111" s="31"/>
      <c r="AA111" s="31"/>
      <c r="AB111" s="31"/>
      <c r="AC111" s="31"/>
      <c r="AD111" s="31"/>
      <c r="AE111" s="31"/>
      <c r="AF111" s="31"/>
      <c r="AG111" s="31"/>
      <c r="AH111" s="31"/>
      <c r="AI111" s="31"/>
      <c r="AJ111" s="31"/>
      <c r="AK111" s="31"/>
      <c r="AL111" s="32"/>
    </row>
    <row r="112" spans="1:38">
      <c r="A112" s="30"/>
      <c r="B112" s="31"/>
      <c r="C112" s="31"/>
      <c r="D112" s="31"/>
      <c r="E112" s="31"/>
      <c r="F112" s="31"/>
      <c r="G112" s="31"/>
      <c r="H112" s="31"/>
      <c r="I112" s="31"/>
      <c r="J112" s="31"/>
      <c r="K112" s="31"/>
      <c r="L112" s="31"/>
      <c r="M112" s="31"/>
      <c r="N112" s="31"/>
      <c r="O112" s="31"/>
      <c r="P112" s="31"/>
      <c r="Q112" s="31"/>
      <c r="R112" s="31"/>
      <c r="S112" s="32"/>
      <c r="T112" s="31"/>
      <c r="U112" s="31"/>
      <c r="V112" s="31"/>
      <c r="W112" s="31"/>
      <c r="X112" s="31"/>
      <c r="Y112" s="31"/>
      <c r="Z112" s="31"/>
      <c r="AA112" s="31"/>
      <c r="AB112" s="31"/>
      <c r="AC112" s="31"/>
      <c r="AD112" s="31"/>
      <c r="AE112" s="31"/>
      <c r="AF112" s="31"/>
      <c r="AG112" s="31"/>
      <c r="AH112" s="31"/>
      <c r="AI112" s="31"/>
      <c r="AJ112" s="31"/>
      <c r="AK112" s="31"/>
      <c r="AL112" s="32"/>
    </row>
    <row r="113" spans="1:38">
      <c r="A113" s="30"/>
      <c r="B113" s="31"/>
      <c r="C113" s="31"/>
      <c r="D113" s="31"/>
      <c r="E113" s="31"/>
      <c r="F113" s="31"/>
      <c r="G113" s="31"/>
      <c r="H113" s="31"/>
      <c r="I113" s="31"/>
      <c r="J113" s="31"/>
      <c r="K113" s="31"/>
      <c r="L113" s="31"/>
      <c r="M113" s="31"/>
      <c r="N113" s="31"/>
      <c r="O113" s="31"/>
      <c r="P113" s="31"/>
      <c r="Q113" s="31"/>
      <c r="R113" s="31"/>
      <c r="S113" s="32"/>
      <c r="T113" s="31"/>
      <c r="U113" s="31"/>
      <c r="V113" s="31"/>
      <c r="W113" s="31"/>
      <c r="X113" s="31"/>
      <c r="Y113" s="31"/>
      <c r="Z113" s="31"/>
      <c r="AA113" s="31"/>
      <c r="AB113" s="31"/>
      <c r="AC113" s="31"/>
      <c r="AD113" s="31"/>
      <c r="AE113" s="31"/>
      <c r="AF113" s="31"/>
      <c r="AG113" s="31"/>
      <c r="AH113" s="31"/>
      <c r="AI113" s="31"/>
      <c r="AJ113" s="31"/>
      <c r="AK113" s="31"/>
      <c r="AL113" s="32"/>
    </row>
    <row r="114" spans="1:38">
      <c r="A114" s="30"/>
      <c r="B114" s="31"/>
      <c r="C114" s="31"/>
      <c r="D114" s="31"/>
      <c r="E114" s="31"/>
      <c r="F114" s="31"/>
      <c r="G114" s="31"/>
      <c r="H114" s="31"/>
      <c r="I114" s="31"/>
      <c r="J114" s="31"/>
      <c r="K114" s="31"/>
      <c r="L114" s="31"/>
      <c r="M114" s="31"/>
      <c r="N114" s="31"/>
      <c r="O114" s="31"/>
      <c r="P114" s="31"/>
      <c r="Q114" s="31"/>
      <c r="R114" s="31"/>
      <c r="S114" s="32"/>
      <c r="T114" s="31"/>
      <c r="U114" s="31"/>
      <c r="V114" s="31"/>
      <c r="W114" s="31"/>
      <c r="X114" s="31"/>
      <c r="Y114" s="31"/>
      <c r="Z114" s="31"/>
      <c r="AA114" s="31"/>
      <c r="AB114" s="31"/>
      <c r="AC114" s="31"/>
      <c r="AD114" s="31"/>
      <c r="AE114" s="31"/>
      <c r="AF114" s="31"/>
      <c r="AG114" s="31"/>
      <c r="AH114" s="31"/>
      <c r="AI114" s="31"/>
      <c r="AJ114" s="31"/>
      <c r="AK114" s="31"/>
      <c r="AL114" s="32"/>
    </row>
    <row r="115" spans="1:38">
      <c r="A115" s="30"/>
      <c r="B115" s="31"/>
      <c r="C115" s="31"/>
      <c r="D115" s="31"/>
      <c r="E115" s="31"/>
      <c r="F115" s="31"/>
      <c r="G115" s="31"/>
      <c r="H115" s="31"/>
      <c r="I115" s="31"/>
      <c r="J115" s="31"/>
      <c r="K115" s="31"/>
      <c r="L115" s="31"/>
      <c r="M115" s="31"/>
      <c r="N115" s="31"/>
      <c r="O115" s="31"/>
      <c r="P115" s="31"/>
      <c r="Q115" s="31"/>
      <c r="R115" s="31"/>
      <c r="S115" s="32"/>
      <c r="T115" s="31"/>
      <c r="U115" s="31"/>
      <c r="V115" s="31"/>
      <c r="W115" s="31"/>
      <c r="X115" s="31"/>
      <c r="Y115" s="31"/>
      <c r="Z115" s="31"/>
      <c r="AA115" s="31"/>
      <c r="AB115" s="31"/>
      <c r="AC115" s="31"/>
      <c r="AD115" s="31"/>
      <c r="AE115" s="31"/>
      <c r="AF115" s="31"/>
      <c r="AG115" s="31"/>
      <c r="AH115" s="31"/>
      <c r="AI115" s="31"/>
      <c r="AJ115" s="31"/>
      <c r="AK115" s="31"/>
      <c r="AL115" s="32"/>
    </row>
    <row r="116" spans="1:38">
      <c r="A116" s="30"/>
      <c r="B116" s="31"/>
      <c r="C116" s="31"/>
      <c r="D116" s="31"/>
      <c r="E116" s="31"/>
      <c r="F116" s="31"/>
      <c r="G116" s="31"/>
      <c r="H116" s="31"/>
      <c r="I116" s="31"/>
      <c r="J116" s="31"/>
      <c r="K116" s="31"/>
      <c r="L116" s="31"/>
      <c r="M116" s="31"/>
      <c r="N116" s="31"/>
      <c r="O116" s="31"/>
      <c r="P116" s="31"/>
      <c r="Q116" s="31"/>
      <c r="R116" s="31"/>
      <c r="S116" s="32"/>
      <c r="T116" s="31"/>
      <c r="U116" s="31"/>
      <c r="V116" s="31"/>
      <c r="W116" s="31"/>
      <c r="X116" s="31"/>
      <c r="Y116" s="31"/>
      <c r="Z116" s="31"/>
      <c r="AA116" s="31"/>
      <c r="AB116" s="31"/>
      <c r="AC116" s="31"/>
      <c r="AD116" s="31"/>
      <c r="AE116" s="31"/>
      <c r="AF116" s="31"/>
      <c r="AG116" s="31"/>
      <c r="AH116" s="31"/>
      <c r="AI116" s="31"/>
      <c r="AJ116" s="31"/>
      <c r="AK116" s="31"/>
      <c r="AL116" s="32"/>
    </row>
    <row r="117" spans="1:38">
      <c r="A117" s="30"/>
      <c r="B117" s="31"/>
      <c r="C117" s="31"/>
      <c r="D117" s="31"/>
      <c r="E117" s="31"/>
      <c r="F117" s="31"/>
      <c r="G117" s="31"/>
      <c r="H117" s="31"/>
      <c r="I117" s="31"/>
      <c r="J117" s="31"/>
      <c r="K117" s="31"/>
      <c r="L117" s="31"/>
      <c r="M117" s="31"/>
      <c r="N117" s="31"/>
      <c r="O117" s="31"/>
      <c r="P117" s="31"/>
      <c r="Q117" s="31"/>
      <c r="R117" s="31"/>
      <c r="S117" s="32"/>
      <c r="T117" s="31"/>
      <c r="U117" s="31"/>
      <c r="V117" s="31"/>
      <c r="W117" s="31"/>
      <c r="X117" s="31"/>
      <c r="Y117" s="31"/>
      <c r="Z117" s="31"/>
      <c r="AA117" s="31"/>
      <c r="AB117" s="31"/>
      <c r="AC117" s="31"/>
      <c r="AD117" s="31"/>
      <c r="AE117" s="31"/>
      <c r="AF117" s="31"/>
      <c r="AG117" s="31"/>
      <c r="AH117" s="31"/>
      <c r="AI117" s="31"/>
      <c r="AJ117" s="31"/>
      <c r="AK117" s="31"/>
      <c r="AL117" s="32"/>
    </row>
    <row r="118" spans="1:38">
      <c r="A118" s="30"/>
      <c r="B118" s="31"/>
      <c r="C118" s="31"/>
      <c r="D118" s="31"/>
      <c r="E118" s="31"/>
      <c r="F118" s="31"/>
      <c r="G118" s="31"/>
      <c r="H118" s="31"/>
      <c r="I118" s="31"/>
      <c r="J118" s="31"/>
      <c r="K118" s="31"/>
      <c r="L118" s="31"/>
      <c r="M118" s="31"/>
      <c r="N118" s="31"/>
      <c r="O118" s="31"/>
      <c r="P118" s="31"/>
      <c r="Q118" s="31"/>
      <c r="R118" s="31"/>
      <c r="S118" s="32"/>
      <c r="T118" s="31"/>
      <c r="U118" s="31"/>
      <c r="V118" s="31"/>
      <c r="W118" s="31"/>
      <c r="X118" s="31"/>
      <c r="Y118" s="31"/>
      <c r="Z118" s="31"/>
      <c r="AA118" s="31"/>
      <c r="AB118" s="31"/>
      <c r="AC118" s="31"/>
      <c r="AD118" s="31"/>
      <c r="AE118" s="31"/>
      <c r="AF118" s="31"/>
      <c r="AG118" s="31"/>
      <c r="AH118" s="31"/>
      <c r="AI118" s="31"/>
      <c r="AJ118" s="31"/>
      <c r="AK118" s="31"/>
      <c r="AL118" s="32"/>
    </row>
    <row r="119" spans="1:38">
      <c r="A119" s="30"/>
      <c r="B119" s="31"/>
      <c r="C119" s="31"/>
      <c r="D119" s="31"/>
      <c r="E119" s="31"/>
      <c r="F119" s="31"/>
      <c r="G119" s="31"/>
      <c r="H119" s="31"/>
      <c r="I119" s="31"/>
      <c r="J119" s="31"/>
      <c r="K119" s="31"/>
      <c r="L119" s="31"/>
      <c r="M119" s="31"/>
      <c r="N119" s="31"/>
      <c r="O119" s="31"/>
      <c r="P119" s="31"/>
      <c r="Q119" s="31"/>
      <c r="R119" s="31"/>
      <c r="S119" s="32"/>
      <c r="T119" s="31"/>
      <c r="U119" s="31"/>
      <c r="V119" s="31"/>
      <c r="W119" s="31"/>
      <c r="X119" s="31"/>
      <c r="Y119" s="31"/>
      <c r="Z119" s="31"/>
      <c r="AA119" s="31"/>
      <c r="AB119" s="31"/>
      <c r="AC119" s="31"/>
      <c r="AD119" s="31"/>
      <c r="AE119" s="31"/>
      <c r="AF119" s="31"/>
      <c r="AG119" s="31"/>
      <c r="AH119" s="31"/>
      <c r="AI119" s="31"/>
      <c r="AJ119" s="31"/>
      <c r="AK119" s="31"/>
      <c r="AL119" s="32"/>
    </row>
    <row r="120" spans="1:38">
      <c r="A120" s="30"/>
      <c r="B120" s="31"/>
      <c r="C120" s="31"/>
      <c r="D120" s="31"/>
      <c r="E120" s="31"/>
      <c r="F120" s="31"/>
      <c r="G120" s="31"/>
      <c r="H120" s="31"/>
      <c r="I120" s="31"/>
      <c r="J120" s="31"/>
      <c r="K120" s="31"/>
      <c r="L120" s="31"/>
      <c r="M120" s="31"/>
      <c r="N120" s="31"/>
      <c r="O120" s="31"/>
      <c r="P120" s="31"/>
      <c r="Q120" s="31"/>
      <c r="R120" s="31"/>
      <c r="S120" s="32"/>
      <c r="T120" s="31"/>
      <c r="U120" s="31"/>
      <c r="V120" s="31"/>
      <c r="W120" s="31"/>
      <c r="X120" s="31"/>
      <c r="Y120" s="31"/>
      <c r="Z120" s="31"/>
      <c r="AA120" s="31"/>
      <c r="AB120" s="31"/>
      <c r="AC120" s="31"/>
      <c r="AD120" s="31"/>
      <c r="AE120" s="31"/>
      <c r="AF120" s="31"/>
      <c r="AG120" s="31"/>
      <c r="AH120" s="31"/>
      <c r="AI120" s="31"/>
      <c r="AJ120" s="31"/>
      <c r="AK120" s="31"/>
      <c r="AL120" s="32"/>
    </row>
    <row r="121" spans="1:38">
      <c r="A121" s="30"/>
      <c r="B121" s="31"/>
      <c r="C121" s="31"/>
      <c r="D121" s="31"/>
      <c r="E121" s="31"/>
      <c r="F121" s="31"/>
      <c r="G121" s="31"/>
      <c r="H121" s="31"/>
      <c r="I121" s="31"/>
      <c r="J121" s="31"/>
      <c r="K121" s="31"/>
      <c r="L121" s="31"/>
      <c r="M121" s="31"/>
      <c r="N121" s="31"/>
      <c r="O121" s="31"/>
      <c r="P121" s="31"/>
      <c r="Q121" s="31"/>
      <c r="R121" s="31"/>
      <c r="S121" s="32"/>
      <c r="T121" s="31"/>
      <c r="U121" s="31"/>
      <c r="V121" s="31"/>
      <c r="W121" s="31"/>
      <c r="X121" s="31"/>
      <c r="Y121" s="31"/>
      <c r="Z121" s="31"/>
      <c r="AA121" s="31"/>
      <c r="AB121" s="31"/>
      <c r="AC121" s="31"/>
      <c r="AD121" s="31"/>
      <c r="AE121" s="31"/>
      <c r="AF121" s="31"/>
      <c r="AG121" s="31"/>
      <c r="AH121" s="31"/>
      <c r="AI121" s="31"/>
      <c r="AJ121" s="31"/>
      <c r="AK121" s="31"/>
      <c r="AL121" s="32"/>
    </row>
    <row r="122" spans="1:38">
      <c r="A122" s="30"/>
      <c r="B122" s="31"/>
      <c r="C122" s="31"/>
      <c r="D122" s="31"/>
      <c r="E122" s="31"/>
      <c r="F122" s="31"/>
      <c r="G122" s="31"/>
      <c r="H122" s="31"/>
      <c r="I122" s="31"/>
      <c r="J122" s="31"/>
      <c r="K122" s="31"/>
      <c r="L122" s="31"/>
      <c r="M122" s="31"/>
      <c r="N122" s="31"/>
      <c r="O122" s="31"/>
      <c r="P122" s="31"/>
      <c r="Q122" s="31"/>
      <c r="R122" s="31"/>
      <c r="S122" s="32"/>
      <c r="T122" s="31"/>
      <c r="U122" s="31"/>
      <c r="V122" s="31"/>
      <c r="W122" s="31"/>
      <c r="X122" s="31"/>
      <c r="Y122" s="31"/>
      <c r="Z122" s="31"/>
      <c r="AA122" s="31"/>
      <c r="AB122" s="31"/>
      <c r="AC122" s="31"/>
      <c r="AD122" s="31"/>
      <c r="AE122" s="31"/>
      <c r="AF122" s="31"/>
      <c r="AG122" s="31"/>
      <c r="AH122" s="31"/>
      <c r="AI122" s="31"/>
      <c r="AJ122" s="31"/>
      <c r="AK122" s="31"/>
      <c r="AL122" s="32"/>
    </row>
    <row r="123" spans="1:38">
      <c r="A123" s="30"/>
      <c r="B123" s="31"/>
      <c r="C123" s="31"/>
      <c r="D123" s="31"/>
      <c r="E123" s="31"/>
      <c r="F123" s="31"/>
      <c r="G123" s="31"/>
      <c r="H123" s="31"/>
      <c r="I123" s="31"/>
      <c r="J123" s="31"/>
      <c r="K123" s="31"/>
      <c r="L123" s="31"/>
      <c r="M123" s="31"/>
      <c r="N123" s="31"/>
      <c r="O123" s="31"/>
      <c r="P123" s="31"/>
      <c r="Q123" s="31"/>
      <c r="R123" s="31"/>
      <c r="S123" s="32"/>
      <c r="T123" s="31"/>
      <c r="U123" s="31"/>
      <c r="V123" s="31"/>
      <c r="W123" s="31"/>
      <c r="X123" s="31"/>
      <c r="Y123" s="31"/>
      <c r="Z123" s="31"/>
      <c r="AA123" s="31"/>
      <c r="AB123" s="31"/>
      <c r="AC123" s="31"/>
      <c r="AD123" s="31"/>
      <c r="AE123" s="31"/>
      <c r="AF123" s="31"/>
      <c r="AG123" s="31"/>
      <c r="AH123" s="31"/>
      <c r="AI123" s="31"/>
      <c r="AJ123" s="31"/>
      <c r="AK123" s="31"/>
      <c r="AL123" s="32"/>
    </row>
    <row r="124" spans="1:38">
      <c r="A124" s="30"/>
      <c r="B124" s="31"/>
      <c r="C124" s="31"/>
      <c r="D124" s="31"/>
      <c r="E124" s="31"/>
      <c r="F124" s="31"/>
      <c r="G124" s="31"/>
      <c r="H124" s="31"/>
      <c r="I124" s="31"/>
      <c r="J124" s="31"/>
      <c r="K124" s="31"/>
      <c r="L124" s="31"/>
      <c r="M124" s="31"/>
      <c r="N124" s="31"/>
      <c r="O124" s="31"/>
      <c r="P124" s="31"/>
      <c r="Q124" s="31"/>
      <c r="R124" s="31"/>
      <c r="S124" s="32"/>
      <c r="T124" s="31"/>
      <c r="U124" s="31"/>
      <c r="V124" s="31"/>
      <c r="W124" s="31"/>
      <c r="X124" s="31"/>
      <c r="Y124" s="31"/>
      <c r="Z124" s="31"/>
      <c r="AA124" s="31"/>
      <c r="AB124" s="31"/>
      <c r="AC124" s="31"/>
      <c r="AD124" s="31"/>
      <c r="AE124" s="31"/>
      <c r="AF124" s="31"/>
      <c r="AG124" s="31"/>
      <c r="AH124" s="31"/>
      <c r="AI124" s="31"/>
      <c r="AJ124" s="31"/>
      <c r="AK124" s="31"/>
      <c r="AL124" s="32"/>
    </row>
    <row r="125" spans="1:38">
      <c r="A125" s="30"/>
      <c r="B125" s="31"/>
      <c r="C125" s="31"/>
      <c r="D125" s="31"/>
      <c r="E125" s="31"/>
      <c r="F125" s="31"/>
      <c r="G125" s="31"/>
      <c r="H125" s="31"/>
      <c r="I125" s="31"/>
      <c r="J125" s="31"/>
      <c r="K125" s="31"/>
      <c r="L125" s="31"/>
      <c r="M125" s="31"/>
      <c r="N125" s="31"/>
      <c r="O125" s="31"/>
      <c r="P125" s="31"/>
      <c r="Q125" s="31"/>
      <c r="R125" s="31"/>
      <c r="S125" s="32"/>
      <c r="T125" s="31"/>
      <c r="U125" s="31"/>
      <c r="V125" s="31"/>
      <c r="W125" s="31"/>
      <c r="X125" s="31"/>
      <c r="Y125" s="31"/>
      <c r="Z125" s="31"/>
      <c r="AA125" s="31"/>
      <c r="AB125" s="31"/>
      <c r="AC125" s="31"/>
      <c r="AD125" s="31"/>
      <c r="AE125" s="31"/>
      <c r="AF125" s="31"/>
      <c r="AG125" s="31"/>
      <c r="AH125" s="31"/>
      <c r="AI125" s="31"/>
      <c r="AJ125" s="31"/>
      <c r="AK125" s="31"/>
      <c r="AL125" s="32"/>
    </row>
    <row r="126" spans="1:38">
      <c r="A126" s="30"/>
      <c r="B126" s="31"/>
      <c r="C126" s="31"/>
      <c r="D126" s="31"/>
      <c r="E126" s="31"/>
      <c r="F126" s="31"/>
      <c r="G126" s="31"/>
      <c r="H126" s="31"/>
      <c r="I126" s="31"/>
      <c r="J126" s="31"/>
      <c r="K126" s="31"/>
      <c r="L126" s="31"/>
      <c r="M126" s="31"/>
      <c r="N126" s="31"/>
      <c r="O126" s="31"/>
      <c r="P126" s="31"/>
      <c r="Q126" s="31"/>
      <c r="R126" s="31"/>
      <c r="S126" s="32"/>
      <c r="T126" s="31"/>
      <c r="U126" s="31"/>
      <c r="V126" s="31"/>
      <c r="W126" s="31"/>
      <c r="X126" s="31"/>
      <c r="Y126" s="31"/>
      <c r="Z126" s="31"/>
      <c r="AA126" s="31"/>
      <c r="AB126" s="31"/>
      <c r="AC126" s="31"/>
      <c r="AD126" s="31"/>
      <c r="AE126" s="31"/>
      <c r="AF126" s="31"/>
      <c r="AG126" s="31"/>
      <c r="AH126" s="31"/>
      <c r="AI126" s="31"/>
      <c r="AJ126" s="31"/>
      <c r="AK126" s="31"/>
      <c r="AL126" s="32"/>
    </row>
    <row r="127" spans="1:38">
      <c r="A127" s="30"/>
      <c r="B127" s="31"/>
      <c r="C127" s="31"/>
      <c r="D127" s="31"/>
      <c r="E127" s="31"/>
      <c r="F127" s="31"/>
      <c r="G127" s="31"/>
      <c r="H127" s="31"/>
      <c r="I127" s="31"/>
      <c r="J127" s="31"/>
      <c r="K127" s="31"/>
      <c r="L127" s="31"/>
      <c r="M127" s="31"/>
      <c r="N127" s="31"/>
      <c r="O127" s="31"/>
      <c r="P127" s="31"/>
      <c r="Q127" s="31"/>
      <c r="R127" s="31"/>
      <c r="S127" s="32"/>
      <c r="T127" s="31"/>
      <c r="U127" s="31"/>
      <c r="V127" s="31"/>
      <c r="W127" s="31"/>
      <c r="X127" s="31"/>
      <c r="Y127" s="31"/>
      <c r="Z127" s="31"/>
      <c r="AA127" s="31"/>
      <c r="AB127" s="31"/>
      <c r="AC127" s="31"/>
      <c r="AD127" s="31"/>
      <c r="AE127" s="31"/>
      <c r="AF127" s="31"/>
      <c r="AG127" s="31"/>
      <c r="AH127" s="31"/>
      <c r="AI127" s="31"/>
      <c r="AJ127" s="31"/>
      <c r="AK127" s="31"/>
      <c r="AL127" s="32"/>
    </row>
    <row r="128" spans="1:38">
      <c r="A128" s="30"/>
      <c r="B128" s="31"/>
      <c r="C128" s="31"/>
      <c r="D128" s="31"/>
      <c r="E128" s="31"/>
      <c r="F128" s="31"/>
      <c r="G128" s="31"/>
      <c r="H128" s="31"/>
      <c r="I128" s="31"/>
      <c r="J128" s="31"/>
      <c r="K128" s="31"/>
      <c r="L128" s="31"/>
      <c r="M128" s="31"/>
      <c r="N128" s="31"/>
      <c r="O128" s="31"/>
      <c r="P128" s="31"/>
      <c r="Q128" s="31"/>
      <c r="R128" s="31"/>
      <c r="S128" s="32"/>
      <c r="T128" s="31"/>
      <c r="U128" s="31"/>
      <c r="V128" s="31"/>
      <c r="W128" s="31"/>
      <c r="X128" s="31"/>
      <c r="Y128" s="31"/>
      <c r="Z128" s="31"/>
      <c r="AA128" s="31"/>
      <c r="AB128" s="31"/>
      <c r="AC128" s="31"/>
      <c r="AD128" s="31"/>
      <c r="AE128" s="31"/>
      <c r="AF128" s="31"/>
      <c r="AG128" s="31"/>
      <c r="AH128" s="31"/>
      <c r="AI128" s="31"/>
      <c r="AJ128" s="31"/>
      <c r="AK128" s="31"/>
      <c r="AL128" s="32"/>
    </row>
    <row r="129" spans="1:38">
      <c r="A129" s="30"/>
      <c r="B129" s="31"/>
      <c r="C129" s="31"/>
      <c r="D129" s="31"/>
      <c r="E129" s="31"/>
      <c r="F129" s="31"/>
      <c r="G129" s="31"/>
      <c r="H129" s="31"/>
      <c r="I129" s="31"/>
      <c r="J129" s="31"/>
      <c r="K129" s="31"/>
      <c r="L129" s="31"/>
      <c r="M129" s="31"/>
      <c r="N129" s="31"/>
      <c r="O129" s="31"/>
      <c r="P129" s="31"/>
      <c r="Q129" s="31"/>
      <c r="R129" s="31"/>
      <c r="S129" s="32"/>
      <c r="T129" s="31"/>
      <c r="U129" s="31"/>
      <c r="V129" s="31"/>
      <c r="W129" s="31"/>
      <c r="X129" s="31"/>
      <c r="Y129" s="31"/>
      <c r="Z129" s="31"/>
      <c r="AA129" s="31"/>
      <c r="AB129" s="31"/>
      <c r="AC129" s="31"/>
      <c r="AD129" s="31"/>
      <c r="AE129" s="31"/>
      <c r="AF129" s="31"/>
      <c r="AG129" s="31"/>
      <c r="AH129" s="31"/>
      <c r="AI129" s="31"/>
      <c r="AJ129" s="31"/>
      <c r="AK129" s="31"/>
      <c r="AL129" s="32"/>
    </row>
    <row r="130" spans="1:38">
      <c r="A130" s="30"/>
      <c r="B130" s="31"/>
      <c r="C130" s="31"/>
      <c r="D130" s="31"/>
      <c r="E130" s="31"/>
      <c r="F130" s="31"/>
      <c r="G130" s="31"/>
      <c r="H130" s="31"/>
      <c r="I130" s="31"/>
      <c r="J130" s="31"/>
      <c r="K130" s="31"/>
      <c r="L130" s="31"/>
      <c r="M130" s="31"/>
      <c r="N130" s="31"/>
      <c r="O130" s="31"/>
      <c r="P130" s="31"/>
      <c r="Q130" s="31"/>
      <c r="R130" s="31"/>
      <c r="S130" s="32"/>
      <c r="T130" s="31"/>
      <c r="U130" s="31"/>
      <c r="V130" s="31"/>
      <c r="W130" s="31"/>
      <c r="X130" s="31"/>
      <c r="Y130" s="31"/>
      <c r="Z130" s="31"/>
      <c r="AA130" s="31"/>
      <c r="AB130" s="31"/>
      <c r="AC130" s="31"/>
      <c r="AD130" s="31"/>
      <c r="AE130" s="31"/>
      <c r="AF130" s="31"/>
      <c r="AG130" s="31"/>
      <c r="AH130" s="31"/>
      <c r="AI130" s="31"/>
      <c r="AJ130" s="31"/>
      <c r="AK130" s="31"/>
      <c r="AL130" s="32"/>
    </row>
    <row r="131" spans="1:38">
      <c r="A131" s="30"/>
      <c r="B131" s="31"/>
      <c r="C131" s="31"/>
      <c r="D131" s="31"/>
      <c r="E131" s="31"/>
      <c r="F131" s="31"/>
      <c r="G131" s="31"/>
      <c r="H131" s="31"/>
      <c r="I131" s="31"/>
      <c r="J131" s="31"/>
      <c r="K131" s="31"/>
      <c r="L131" s="31"/>
      <c r="M131" s="31"/>
      <c r="N131" s="31"/>
      <c r="O131" s="31"/>
      <c r="P131" s="31"/>
      <c r="Q131" s="31"/>
      <c r="R131" s="31"/>
      <c r="S131" s="32"/>
      <c r="T131" s="31"/>
      <c r="U131" s="31"/>
      <c r="V131" s="31"/>
      <c r="W131" s="31"/>
      <c r="X131" s="31"/>
      <c r="Y131" s="31"/>
      <c r="Z131" s="31"/>
      <c r="AA131" s="31"/>
      <c r="AB131" s="31"/>
      <c r="AC131" s="31"/>
      <c r="AD131" s="31"/>
      <c r="AE131" s="31"/>
      <c r="AF131" s="31"/>
      <c r="AG131" s="31"/>
      <c r="AH131" s="31"/>
      <c r="AI131" s="31"/>
      <c r="AJ131" s="31"/>
      <c r="AK131" s="31"/>
      <c r="AL131" s="32"/>
    </row>
    <row r="132" spans="1:38">
      <c r="A132" s="30"/>
      <c r="B132" s="31"/>
      <c r="C132" s="31"/>
      <c r="D132" s="31"/>
      <c r="E132" s="31"/>
      <c r="F132" s="31"/>
      <c r="G132" s="31"/>
      <c r="H132" s="31"/>
      <c r="I132" s="31"/>
      <c r="J132" s="31"/>
      <c r="K132" s="31"/>
      <c r="L132" s="31"/>
      <c r="M132" s="31"/>
      <c r="N132" s="31"/>
      <c r="O132" s="31"/>
      <c r="P132" s="31"/>
      <c r="Q132" s="31"/>
      <c r="R132" s="31"/>
      <c r="S132" s="32"/>
      <c r="T132" s="31"/>
      <c r="U132" s="31"/>
      <c r="V132" s="31"/>
      <c r="W132" s="31"/>
      <c r="X132" s="31"/>
      <c r="Y132" s="31"/>
      <c r="Z132" s="31"/>
      <c r="AA132" s="31"/>
      <c r="AB132" s="31"/>
      <c r="AC132" s="31"/>
      <c r="AD132" s="31"/>
      <c r="AE132" s="31"/>
      <c r="AF132" s="31"/>
      <c r="AG132" s="31"/>
      <c r="AH132" s="31"/>
      <c r="AI132" s="31"/>
      <c r="AJ132" s="31"/>
      <c r="AK132" s="31"/>
      <c r="AL132" s="32"/>
    </row>
    <row r="133" spans="1:38">
      <c r="A133" s="30"/>
      <c r="B133" s="31"/>
      <c r="C133" s="31"/>
      <c r="D133" s="31"/>
      <c r="E133" s="31"/>
      <c r="F133" s="31"/>
      <c r="G133" s="31"/>
      <c r="H133" s="31"/>
      <c r="I133" s="31"/>
      <c r="J133" s="31"/>
      <c r="K133" s="31"/>
      <c r="L133" s="31"/>
      <c r="M133" s="31"/>
      <c r="N133" s="31"/>
      <c r="O133" s="31"/>
      <c r="P133" s="31"/>
      <c r="Q133" s="31"/>
      <c r="R133" s="31"/>
      <c r="S133" s="32"/>
      <c r="T133" s="31"/>
      <c r="U133" s="31"/>
      <c r="V133" s="31"/>
      <c r="W133" s="31"/>
      <c r="X133" s="31"/>
      <c r="Y133" s="31"/>
      <c r="Z133" s="31"/>
      <c r="AA133" s="31"/>
      <c r="AB133" s="31"/>
      <c r="AC133" s="31"/>
      <c r="AD133" s="31"/>
      <c r="AE133" s="31"/>
      <c r="AF133" s="31"/>
      <c r="AG133" s="31"/>
      <c r="AH133" s="31"/>
      <c r="AI133" s="31"/>
      <c r="AJ133" s="31"/>
      <c r="AK133" s="31"/>
      <c r="AL133" s="32"/>
    </row>
    <row r="134" spans="1:38">
      <c r="A134" s="30"/>
      <c r="B134" s="31"/>
      <c r="C134" s="31"/>
      <c r="D134" s="31"/>
      <c r="E134" s="31"/>
      <c r="F134" s="31"/>
      <c r="G134" s="31"/>
      <c r="H134" s="31"/>
      <c r="I134" s="31"/>
      <c r="J134" s="31"/>
      <c r="K134" s="31"/>
      <c r="L134" s="31"/>
      <c r="M134" s="31"/>
      <c r="N134" s="31"/>
      <c r="O134" s="31"/>
      <c r="P134" s="31"/>
      <c r="Q134" s="31"/>
      <c r="R134" s="31"/>
      <c r="S134" s="32"/>
      <c r="T134" s="31"/>
      <c r="U134" s="31"/>
      <c r="V134" s="31"/>
      <c r="W134" s="31"/>
      <c r="X134" s="31"/>
      <c r="Y134" s="31"/>
      <c r="Z134" s="31"/>
      <c r="AA134" s="31"/>
      <c r="AB134" s="31"/>
      <c r="AC134" s="31"/>
      <c r="AD134" s="31"/>
      <c r="AE134" s="31"/>
      <c r="AF134" s="31"/>
      <c r="AG134" s="31"/>
      <c r="AH134" s="31"/>
      <c r="AI134" s="31"/>
      <c r="AJ134" s="31"/>
      <c r="AK134" s="31"/>
      <c r="AL134" s="32"/>
    </row>
    <row r="135" spans="1:38">
      <c r="A135" s="30"/>
      <c r="B135" s="31"/>
      <c r="C135" s="31"/>
      <c r="D135" s="31"/>
      <c r="E135" s="31"/>
      <c r="F135" s="31"/>
      <c r="G135" s="31"/>
      <c r="H135" s="31"/>
      <c r="I135" s="31"/>
      <c r="J135" s="31"/>
      <c r="K135" s="31"/>
      <c r="L135" s="31"/>
      <c r="M135" s="31"/>
      <c r="N135" s="31"/>
      <c r="O135" s="31"/>
      <c r="P135" s="31"/>
      <c r="Q135" s="31"/>
      <c r="R135" s="31"/>
      <c r="S135" s="32"/>
      <c r="T135" s="31"/>
      <c r="U135" s="31"/>
      <c r="V135" s="31"/>
      <c r="W135" s="31"/>
      <c r="X135" s="31"/>
      <c r="Y135" s="31"/>
      <c r="Z135" s="31"/>
      <c r="AA135" s="31"/>
      <c r="AB135" s="31"/>
      <c r="AC135" s="31"/>
      <c r="AD135" s="31"/>
      <c r="AE135" s="31"/>
      <c r="AF135" s="31"/>
      <c r="AG135" s="31"/>
      <c r="AH135" s="31"/>
      <c r="AI135" s="31"/>
      <c r="AJ135" s="31"/>
      <c r="AK135" s="31"/>
      <c r="AL135" s="32"/>
    </row>
    <row r="136" spans="1:38">
      <c r="A136" s="30"/>
      <c r="B136" s="31"/>
      <c r="C136" s="31"/>
      <c r="D136" s="31"/>
      <c r="E136" s="31"/>
      <c r="F136" s="31"/>
      <c r="G136" s="31"/>
      <c r="H136" s="31"/>
      <c r="I136" s="31"/>
      <c r="J136" s="31"/>
      <c r="K136" s="31"/>
      <c r="L136" s="31"/>
      <c r="M136" s="31"/>
      <c r="N136" s="31"/>
      <c r="O136" s="31"/>
      <c r="P136" s="31"/>
      <c r="Q136" s="31"/>
      <c r="R136" s="31"/>
      <c r="S136" s="32"/>
      <c r="T136" s="31"/>
      <c r="U136" s="31"/>
      <c r="V136" s="31"/>
      <c r="W136" s="31"/>
      <c r="X136" s="31"/>
      <c r="Y136" s="31"/>
      <c r="Z136" s="31"/>
      <c r="AA136" s="31"/>
      <c r="AB136" s="31"/>
      <c r="AC136" s="31"/>
      <c r="AD136" s="31"/>
      <c r="AE136" s="31"/>
      <c r="AF136" s="31"/>
      <c r="AG136" s="31"/>
      <c r="AH136" s="31"/>
      <c r="AI136" s="31"/>
      <c r="AJ136" s="31"/>
      <c r="AK136" s="31"/>
      <c r="AL136" s="32"/>
    </row>
    <row r="137" spans="1:38">
      <c r="A137" s="30"/>
      <c r="B137" s="31"/>
      <c r="C137" s="31"/>
      <c r="D137" s="31"/>
      <c r="E137" s="31"/>
      <c r="F137" s="31"/>
      <c r="G137" s="31"/>
      <c r="H137" s="31"/>
      <c r="I137" s="31"/>
      <c r="J137" s="31"/>
      <c r="K137" s="31"/>
      <c r="L137" s="31"/>
      <c r="M137" s="31"/>
      <c r="N137" s="31"/>
      <c r="O137" s="31"/>
      <c r="P137" s="31"/>
      <c r="Q137" s="31"/>
      <c r="R137" s="31"/>
      <c r="S137" s="32"/>
      <c r="T137" s="31"/>
      <c r="U137" s="31"/>
      <c r="V137" s="31"/>
      <c r="W137" s="31"/>
      <c r="X137" s="31"/>
      <c r="Y137" s="31"/>
      <c r="Z137" s="31"/>
      <c r="AA137" s="31"/>
      <c r="AB137" s="31"/>
      <c r="AC137" s="31"/>
      <c r="AD137" s="31"/>
      <c r="AE137" s="31"/>
      <c r="AF137" s="31"/>
      <c r="AG137" s="31"/>
      <c r="AH137" s="31"/>
      <c r="AI137" s="31"/>
      <c r="AJ137" s="31"/>
      <c r="AK137" s="31"/>
      <c r="AL137" s="32"/>
    </row>
    <row r="138" spans="1:38">
      <c r="A138" s="30"/>
      <c r="B138" s="31"/>
      <c r="C138" s="31"/>
      <c r="D138" s="31"/>
      <c r="E138" s="31"/>
      <c r="F138" s="31"/>
      <c r="G138" s="31"/>
      <c r="H138" s="31"/>
      <c r="I138" s="31"/>
      <c r="J138" s="31"/>
      <c r="K138" s="31"/>
      <c r="L138" s="31"/>
      <c r="M138" s="31"/>
      <c r="N138" s="31"/>
      <c r="O138" s="31"/>
      <c r="P138" s="31"/>
      <c r="Q138" s="31"/>
      <c r="R138" s="31"/>
      <c r="S138" s="32"/>
      <c r="T138" s="31"/>
      <c r="U138" s="31"/>
      <c r="V138" s="31"/>
      <c r="W138" s="31"/>
      <c r="X138" s="31"/>
      <c r="Y138" s="31"/>
      <c r="Z138" s="31"/>
      <c r="AA138" s="31"/>
      <c r="AB138" s="31"/>
      <c r="AC138" s="31"/>
      <c r="AD138" s="31"/>
      <c r="AE138" s="31"/>
      <c r="AF138" s="31"/>
      <c r="AG138" s="31"/>
      <c r="AH138" s="31"/>
      <c r="AI138" s="31"/>
      <c r="AJ138" s="31"/>
      <c r="AK138" s="31"/>
      <c r="AL138" s="32"/>
    </row>
    <row r="139" spans="1:38">
      <c r="A139" s="30"/>
      <c r="B139" s="31"/>
      <c r="C139" s="31"/>
      <c r="D139" s="31"/>
      <c r="E139" s="31"/>
      <c r="F139" s="31"/>
      <c r="G139" s="31"/>
      <c r="H139" s="31"/>
      <c r="I139" s="31"/>
      <c r="J139" s="31"/>
      <c r="K139" s="31"/>
      <c r="L139" s="31"/>
      <c r="M139" s="31"/>
      <c r="N139" s="31"/>
      <c r="O139" s="31"/>
      <c r="P139" s="31"/>
      <c r="Q139" s="31"/>
      <c r="R139" s="31"/>
      <c r="S139" s="32"/>
      <c r="T139" s="31"/>
      <c r="U139" s="31"/>
      <c r="V139" s="31"/>
      <c r="W139" s="31"/>
      <c r="X139" s="31"/>
      <c r="Y139" s="31"/>
      <c r="Z139" s="31"/>
      <c r="AA139" s="31"/>
      <c r="AB139" s="31"/>
      <c r="AC139" s="31"/>
      <c r="AD139" s="31"/>
      <c r="AE139" s="31"/>
      <c r="AF139" s="31"/>
      <c r="AG139" s="31"/>
      <c r="AH139" s="31"/>
      <c r="AI139" s="31"/>
      <c r="AJ139" s="31"/>
      <c r="AK139" s="31"/>
      <c r="AL139" s="32"/>
    </row>
    <row r="140" spans="1:38">
      <c r="A140" s="30"/>
      <c r="B140" s="31"/>
      <c r="C140" s="31"/>
      <c r="D140" s="31"/>
      <c r="E140" s="31"/>
      <c r="F140" s="31"/>
      <c r="G140" s="31"/>
      <c r="H140" s="31"/>
      <c r="I140" s="31"/>
      <c r="J140" s="31"/>
      <c r="K140" s="31"/>
      <c r="L140" s="31"/>
      <c r="M140" s="31"/>
      <c r="N140" s="31"/>
      <c r="O140" s="31"/>
      <c r="P140" s="31"/>
      <c r="Q140" s="31"/>
      <c r="R140" s="31"/>
      <c r="S140" s="32"/>
      <c r="T140" s="31"/>
      <c r="U140" s="31"/>
      <c r="V140" s="31"/>
      <c r="W140" s="31"/>
      <c r="X140" s="31"/>
      <c r="Y140" s="31"/>
      <c r="Z140" s="31"/>
      <c r="AA140" s="31"/>
      <c r="AB140" s="31"/>
      <c r="AC140" s="31"/>
      <c r="AD140" s="31"/>
      <c r="AE140" s="31"/>
      <c r="AF140" s="31"/>
      <c r="AG140" s="31"/>
      <c r="AH140" s="31"/>
      <c r="AI140" s="31"/>
      <c r="AJ140" s="31"/>
      <c r="AK140" s="31"/>
      <c r="AL140" s="32"/>
    </row>
    <row r="141" spans="1:38">
      <c r="A141" s="30"/>
      <c r="B141" s="31"/>
      <c r="C141" s="31"/>
      <c r="D141" s="31"/>
      <c r="E141" s="31"/>
      <c r="F141" s="31"/>
      <c r="G141" s="31"/>
      <c r="H141" s="31"/>
      <c r="I141" s="31"/>
      <c r="J141" s="31"/>
      <c r="K141" s="31"/>
      <c r="L141" s="31"/>
      <c r="M141" s="31"/>
      <c r="N141" s="31"/>
      <c r="O141" s="31"/>
      <c r="P141" s="31"/>
      <c r="Q141" s="31"/>
      <c r="R141" s="31"/>
      <c r="S141" s="32"/>
      <c r="T141" s="31"/>
      <c r="U141" s="31"/>
      <c r="V141" s="31"/>
      <c r="W141" s="31"/>
      <c r="X141" s="31"/>
      <c r="Y141" s="31"/>
      <c r="Z141" s="31"/>
      <c r="AA141" s="31"/>
      <c r="AB141" s="31"/>
      <c r="AC141" s="31"/>
      <c r="AD141" s="31"/>
      <c r="AE141" s="31"/>
      <c r="AF141" s="31"/>
      <c r="AG141" s="31"/>
      <c r="AH141" s="31"/>
      <c r="AI141" s="31"/>
      <c r="AJ141" s="31"/>
      <c r="AK141" s="31"/>
      <c r="AL141" s="32"/>
    </row>
    <row r="142" spans="1:38">
      <c r="A142" s="30"/>
      <c r="B142" s="31"/>
      <c r="C142" s="31"/>
      <c r="D142" s="31"/>
      <c r="E142" s="31"/>
      <c r="F142" s="31"/>
      <c r="G142" s="31"/>
      <c r="H142" s="31"/>
      <c r="I142" s="31"/>
      <c r="J142" s="31"/>
      <c r="K142" s="31"/>
      <c r="L142" s="31"/>
      <c r="M142" s="31"/>
      <c r="N142" s="31"/>
      <c r="O142" s="31"/>
      <c r="P142" s="31"/>
      <c r="Q142" s="31"/>
      <c r="R142" s="31"/>
      <c r="S142" s="32"/>
      <c r="T142" s="31"/>
      <c r="U142" s="31"/>
      <c r="V142" s="31"/>
      <c r="W142" s="31"/>
      <c r="X142" s="31"/>
      <c r="Y142" s="31"/>
      <c r="Z142" s="31"/>
      <c r="AA142" s="31"/>
      <c r="AB142" s="31"/>
      <c r="AC142" s="31"/>
      <c r="AD142" s="31"/>
      <c r="AE142" s="31"/>
      <c r="AF142" s="31"/>
      <c r="AG142" s="31"/>
      <c r="AH142" s="31"/>
      <c r="AI142" s="31"/>
      <c r="AJ142" s="31"/>
      <c r="AK142" s="31"/>
      <c r="AL142" s="32"/>
    </row>
    <row r="143" spans="1:38">
      <c r="A143" s="30"/>
      <c r="B143" s="31"/>
      <c r="C143" s="31"/>
      <c r="D143" s="31"/>
      <c r="E143" s="31"/>
      <c r="F143" s="31"/>
      <c r="G143" s="31"/>
      <c r="H143" s="31"/>
      <c r="I143" s="31"/>
      <c r="J143" s="31"/>
      <c r="K143" s="31"/>
      <c r="L143" s="31"/>
      <c r="M143" s="31"/>
      <c r="N143" s="31"/>
      <c r="O143" s="31"/>
      <c r="P143" s="31"/>
      <c r="Q143" s="31"/>
      <c r="R143" s="31"/>
      <c r="S143" s="32"/>
      <c r="T143" s="31"/>
      <c r="U143" s="31"/>
      <c r="V143" s="31"/>
      <c r="W143" s="31"/>
      <c r="X143" s="31"/>
      <c r="Y143" s="31"/>
      <c r="Z143" s="31"/>
      <c r="AA143" s="31"/>
      <c r="AB143" s="31"/>
      <c r="AC143" s="31"/>
      <c r="AD143" s="31"/>
      <c r="AE143" s="31"/>
      <c r="AF143" s="31"/>
      <c r="AG143" s="31"/>
      <c r="AH143" s="31"/>
      <c r="AI143" s="31"/>
      <c r="AJ143" s="31"/>
      <c r="AK143" s="31"/>
      <c r="AL143" s="32"/>
    </row>
    <row r="144" spans="1:38">
      <c r="A144" s="30"/>
      <c r="B144" s="31"/>
      <c r="C144" s="31"/>
      <c r="D144" s="31"/>
      <c r="E144" s="31"/>
      <c r="F144" s="31"/>
      <c r="G144" s="31"/>
      <c r="H144" s="31"/>
      <c r="I144" s="31"/>
      <c r="J144" s="31"/>
      <c r="K144" s="31"/>
      <c r="L144" s="31"/>
      <c r="M144" s="31"/>
      <c r="N144" s="31"/>
      <c r="O144" s="31"/>
      <c r="P144" s="31"/>
      <c r="Q144" s="31"/>
      <c r="R144" s="31"/>
      <c r="S144" s="32"/>
      <c r="T144" s="31"/>
      <c r="U144" s="31"/>
      <c r="V144" s="31"/>
      <c r="W144" s="31"/>
      <c r="X144" s="31"/>
      <c r="Y144" s="31"/>
      <c r="Z144" s="31"/>
      <c r="AA144" s="31"/>
      <c r="AB144" s="31"/>
      <c r="AC144" s="31"/>
      <c r="AD144" s="31"/>
      <c r="AE144" s="31"/>
      <c r="AF144" s="31"/>
      <c r="AG144" s="31"/>
      <c r="AH144" s="31"/>
      <c r="AI144" s="31"/>
      <c r="AJ144" s="31"/>
      <c r="AK144" s="31"/>
      <c r="AL144" s="32"/>
    </row>
    <row r="145" spans="1:38">
      <c r="A145" s="30"/>
      <c r="B145" s="31"/>
      <c r="C145" s="31"/>
      <c r="D145" s="31"/>
      <c r="E145" s="31"/>
      <c r="F145" s="31"/>
      <c r="G145" s="31"/>
      <c r="H145" s="31"/>
      <c r="I145" s="31"/>
      <c r="J145" s="31"/>
      <c r="K145" s="31"/>
      <c r="L145" s="31"/>
      <c r="M145" s="31"/>
      <c r="N145" s="31"/>
      <c r="O145" s="31"/>
      <c r="P145" s="31"/>
      <c r="Q145" s="31"/>
      <c r="R145" s="31"/>
      <c r="S145" s="32"/>
      <c r="T145" s="31"/>
      <c r="U145" s="31"/>
      <c r="V145" s="31"/>
      <c r="W145" s="31"/>
      <c r="X145" s="31"/>
      <c r="Y145" s="31"/>
      <c r="Z145" s="31"/>
      <c r="AA145" s="31"/>
      <c r="AB145" s="31"/>
      <c r="AC145" s="31"/>
      <c r="AD145" s="31"/>
      <c r="AE145" s="31"/>
      <c r="AF145" s="31"/>
      <c r="AG145" s="31"/>
      <c r="AH145" s="31"/>
      <c r="AI145" s="31"/>
      <c r="AJ145" s="31"/>
      <c r="AK145" s="31"/>
      <c r="AL145" s="32"/>
    </row>
    <row r="146" spans="1:38">
      <c r="A146" s="30"/>
      <c r="B146" s="31"/>
      <c r="C146" s="31"/>
      <c r="D146" s="31"/>
      <c r="E146" s="31"/>
      <c r="F146" s="31"/>
      <c r="G146" s="31"/>
      <c r="H146" s="31"/>
      <c r="I146" s="31"/>
      <c r="J146" s="31"/>
      <c r="K146" s="31"/>
      <c r="L146" s="31"/>
      <c r="M146" s="31"/>
      <c r="N146" s="31"/>
      <c r="O146" s="31"/>
      <c r="P146" s="31"/>
      <c r="Q146" s="31"/>
      <c r="R146" s="31"/>
      <c r="S146" s="32"/>
      <c r="T146" s="31"/>
      <c r="U146" s="31"/>
      <c r="V146" s="31"/>
      <c r="W146" s="31"/>
      <c r="X146" s="31"/>
      <c r="Y146" s="31"/>
      <c r="Z146" s="31"/>
      <c r="AA146" s="31"/>
      <c r="AB146" s="31"/>
      <c r="AC146" s="31"/>
      <c r="AD146" s="31"/>
      <c r="AE146" s="31"/>
      <c r="AF146" s="31"/>
      <c r="AG146" s="31"/>
      <c r="AH146" s="31"/>
      <c r="AI146" s="31"/>
      <c r="AJ146" s="31"/>
      <c r="AK146" s="31"/>
      <c r="AL146" s="32"/>
    </row>
    <row r="147" spans="1:38">
      <c r="A147" s="30"/>
      <c r="B147" s="31"/>
      <c r="C147" s="31"/>
      <c r="D147" s="31"/>
      <c r="E147" s="31"/>
      <c r="F147" s="31"/>
      <c r="G147" s="31"/>
      <c r="H147" s="31"/>
      <c r="I147" s="31"/>
      <c r="J147" s="31"/>
      <c r="K147" s="31"/>
      <c r="L147" s="31"/>
      <c r="M147" s="31"/>
      <c r="N147" s="31"/>
      <c r="O147" s="31"/>
      <c r="P147" s="31"/>
      <c r="Q147" s="31"/>
      <c r="R147" s="31"/>
      <c r="S147" s="32"/>
      <c r="T147" s="31"/>
      <c r="U147" s="31"/>
      <c r="V147" s="31"/>
      <c r="W147" s="31"/>
      <c r="X147" s="31"/>
      <c r="Y147" s="31"/>
      <c r="Z147" s="31"/>
      <c r="AA147" s="31"/>
      <c r="AB147" s="31"/>
      <c r="AC147" s="31"/>
      <c r="AD147" s="31"/>
      <c r="AE147" s="31"/>
      <c r="AF147" s="31"/>
      <c r="AG147" s="31"/>
      <c r="AH147" s="31"/>
      <c r="AI147" s="31"/>
      <c r="AJ147" s="31"/>
      <c r="AK147" s="31"/>
      <c r="AL147" s="32"/>
    </row>
    <row r="148" spans="1:38">
      <c r="A148" s="30"/>
      <c r="B148" s="31"/>
      <c r="C148" s="31"/>
      <c r="D148" s="31"/>
      <c r="E148" s="31"/>
      <c r="F148" s="31"/>
      <c r="G148" s="31"/>
      <c r="H148" s="31"/>
      <c r="I148" s="31"/>
      <c r="J148" s="31"/>
      <c r="K148" s="31"/>
      <c r="L148" s="31"/>
      <c r="M148" s="31"/>
      <c r="N148" s="31"/>
      <c r="O148" s="31"/>
      <c r="P148" s="31"/>
      <c r="Q148" s="31"/>
      <c r="R148" s="31"/>
      <c r="S148" s="32"/>
      <c r="T148" s="31"/>
      <c r="U148" s="31"/>
      <c r="V148" s="31"/>
      <c r="W148" s="31"/>
      <c r="X148" s="31"/>
      <c r="Y148" s="31"/>
      <c r="Z148" s="31"/>
      <c r="AA148" s="31"/>
      <c r="AB148" s="31"/>
      <c r="AC148" s="31"/>
      <c r="AD148" s="31"/>
      <c r="AE148" s="31"/>
      <c r="AF148" s="31"/>
      <c r="AG148" s="31"/>
      <c r="AH148" s="31"/>
      <c r="AI148" s="31"/>
      <c r="AJ148" s="31"/>
      <c r="AK148" s="31"/>
      <c r="AL148" s="32"/>
    </row>
    <row r="149" spans="1:38">
      <c r="A149" s="30"/>
      <c r="B149" s="31"/>
      <c r="C149" s="31"/>
      <c r="D149" s="31"/>
      <c r="E149" s="31"/>
      <c r="F149" s="31"/>
      <c r="G149" s="31"/>
      <c r="H149" s="31"/>
      <c r="I149" s="31"/>
      <c r="J149" s="31"/>
      <c r="K149" s="31"/>
      <c r="L149" s="31"/>
      <c r="M149" s="31"/>
      <c r="N149" s="31"/>
      <c r="O149" s="31"/>
      <c r="P149" s="31"/>
      <c r="Q149" s="31"/>
      <c r="R149" s="31"/>
      <c r="S149" s="32"/>
      <c r="T149" s="31"/>
      <c r="U149" s="31"/>
      <c r="V149" s="31"/>
      <c r="W149" s="31"/>
      <c r="X149" s="31"/>
      <c r="Y149" s="31"/>
      <c r="Z149" s="31"/>
      <c r="AA149" s="31"/>
      <c r="AB149" s="31"/>
      <c r="AC149" s="31"/>
      <c r="AD149" s="31"/>
      <c r="AE149" s="31"/>
      <c r="AF149" s="31"/>
      <c r="AG149" s="31"/>
      <c r="AH149" s="31"/>
      <c r="AI149" s="31"/>
      <c r="AJ149" s="31"/>
      <c r="AK149" s="31"/>
      <c r="AL149" s="32"/>
    </row>
    <row r="150" spans="1:38">
      <c r="A150" s="30"/>
      <c r="B150" s="31"/>
      <c r="C150" s="31"/>
      <c r="D150" s="31"/>
      <c r="E150" s="31"/>
      <c r="F150" s="31"/>
      <c r="G150" s="31"/>
      <c r="H150" s="31"/>
      <c r="I150" s="31"/>
      <c r="J150" s="31"/>
      <c r="K150" s="31"/>
      <c r="L150" s="31"/>
      <c r="M150" s="31"/>
      <c r="N150" s="31"/>
      <c r="O150" s="31"/>
      <c r="P150" s="31"/>
      <c r="Q150" s="31"/>
      <c r="R150" s="31"/>
      <c r="S150" s="32"/>
      <c r="T150" s="31"/>
      <c r="U150" s="31"/>
      <c r="V150" s="31"/>
      <c r="W150" s="31"/>
      <c r="X150" s="31"/>
      <c r="Y150" s="31"/>
      <c r="Z150" s="31"/>
      <c r="AA150" s="31"/>
      <c r="AB150" s="31"/>
      <c r="AC150" s="31"/>
      <c r="AD150" s="31"/>
      <c r="AE150" s="31"/>
      <c r="AF150" s="31"/>
      <c r="AG150" s="31"/>
      <c r="AH150" s="31"/>
      <c r="AI150" s="31"/>
      <c r="AJ150" s="31"/>
      <c r="AK150" s="31"/>
      <c r="AL150" s="32"/>
    </row>
    <row r="151" spans="1:38">
      <c r="A151" s="30"/>
      <c r="B151" s="31"/>
      <c r="C151" s="31"/>
      <c r="D151" s="31"/>
      <c r="E151" s="31"/>
      <c r="F151" s="31"/>
      <c r="G151" s="31"/>
      <c r="H151" s="31"/>
      <c r="I151" s="31"/>
      <c r="J151" s="31"/>
      <c r="K151" s="31"/>
      <c r="L151" s="31"/>
      <c r="M151" s="31"/>
      <c r="N151" s="31"/>
      <c r="O151" s="31"/>
      <c r="P151" s="31"/>
      <c r="Q151" s="31"/>
      <c r="R151" s="31"/>
      <c r="S151" s="32"/>
      <c r="T151" s="31"/>
      <c r="U151" s="31"/>
      <c r="V151" s="31"/>
      <c r="W151" s="31"/>
      <c r="X151" s="31"/>
      <c r="Y151" s="31"/>
      <c r="Z151" s="31"/>
      <c r="AA151" s="31"/>
      <c r="AB151" s="31"/>
      <c r="AC151" s="31"/>
      <c r="AD151" s="31"/>
      <c r="AE151" s="31"/>
      <c r="AF151" s="31"/>
      <c r="AG151" s="31"/>
      <c r="AH151" s="31"/>
      <c r="AI151" s="31"/>
      <c r="AJ151" s="31"/>
      <c r="AK151" s="31"/>
      <c r="AL151" s="32"/>
    </row>
    <row r="152" spans="1:38">
      <c r="A152" s="30"/>
      <c r="B152" s="31"/>
      <c r="C152" s="31"/>
      <c r="D152" s="31"/>
      <c r="E152" s="31"/>
      <c r="F152" s="31"/>
      <c r="G152" s="31"/>
      <c r="H152" s="31"/>
      <c r="I152" s="31"/>
      <c r="J152" s="31"/>
      <c r="K152" s="31"/>
      <c r="L152" s="31"/>
      <c r="M152" s="31"/>
      <c r="N152" s="31"/>
      <c r="O152" s="31"/>
      <c r="P152" s="31"/>
      <c r="Q152" s="31"/>
      <c r="R152" s="31"/>
      <c r="S152" s="32"/>
      <c r="T152" s="31"/>
      <c r="U152" s="31"/>
      <c r="V152" s="31"/>
      <c r="W152" s="31"/>
      <c r="X152" s="31"/>
      <c r="Y152" s="31"/>
      <c r="Z152" s="31"/>
      <c r="AA152" s="31"/>
      <c r="AB152" s="31"/>
      <c r="AC152" s="31"/>
      <c r="AD152" s="31"/>
      <c r="AE152" s="31"/>
      <c r="AF152" s="31"/>
      <c r="AG152" s="31"/>
      <c r="AH152" s="31"/>
      <c r="AI152" s="31"/>
      <c r="AJ152" s="31"/>
      <c r="AK152" s="31"/>
      <c r="AL152" s="32"/>
    </row>
    <row r="153" spans="1:38">
      <c r="A153" s="30"/>
      <c r="B153" s="31"/>
      <c r="C153" s="31"/>
      <c r="D153" s="31"/>
      <c r="E153" s="31"/>
      <c r="F153" s="31"/>
      <c r="G153" s="31"/>
      <c r="H153" s="31"/>
      <c r="I153" s="31"/>
      <c r="J153" s="31"/>
      <c r="K153" s="31"/>
      <c r="L153" s="31"/>
      <c r="M153" s="31"/>
      <c r="N153" s="31"/>
      <c r="O153" s="31"/>
      <c r="P153" s="31"/>
      <c r="Q153" s="31"/>
      <c r="R153" s="31"/>
      <c r="S153" s="32"/>
      <c r="T153" s="31"/>
      <c r="U153" s="31"/>
      <c r="V153" s="31"/>
      <c r="W153" s="31"/>
      <c r="X153" s="31"/>
      <c r="Y153" s="31"/>
      <c r="Z153" s="31"/>
      <c r="AA153" s="31"/>
      <c r="AB153" s="31"/>
      <c r="AC153" s="31"/>
      <c r="AD153" s="31"/>
      <c r="AE153" s="31"/>
      <c r="AF153" s="31"/>
      <c r="AG153" s="31"/>
      <c r="AH153" s="31"/>
      <c r="AI153" s="31"/>
      <c r="AJ153" s="31"/>
      <c r="AK153" s="31"/>
      <c r="AL153" s="32"/>
    </row>
    <row r="154" spans="1:38">
      <c r="A154" s="30"/>
      <c r="B154" s="31"/>
      <c r="C154" s="31"/>
      <c r="D154" s="31"/>
      <c r="E154" s="31"/>
      <c r="F154" s="31"/>
      <c r="G154" s="31"/>
      <c r="H154" s="31"/>
      <c r="I154" s="31"/>
      <c r="J154" s="31"/>
      <c r="K154" s="31"/>
      <c r="L154" s="31"/>
      <c r="M154" s="31"/>
      <c r="N154" s="31"/>
      <c r="O154" s="31"/>
      <c r="P154" s="31"/>
      <c r="Q154" s="31"/>
      <c r="R154" s="31"/>
      <c r="S154" s="32"/>
      <c r="T154" s="31"/>
      <c r="U154" s="31"/>
      <c r="V154" s="31"/>
      <c r="W154" s="31"/>
      <c r="X154" s="31"/>
      <c r="Y154" s="31"/>
      <c r="Z154" s="31"/>
      <c r="AA154" s="31"/>
      <c r="AB154" s="31"/>
      <c r="AC154" s="31"/>
      <c r="AD154" s="31"/>
      <c r="AE154" s="31"/>
      <c r="AF154" s="31"/>
      <c r="AG154" s="31"/>
      <c r="AH154" s="31"/>
      <c r="AI154" s="31"/>
      <c r="AJ154" s="31"/>
      <c r="AK154" s="31"/>
      <c r="AL154" s="32"/>
    </row>
    <row r="155" spans="1:38">
      <c r="A155" s="30"/>
      <c r="B155" s="31"/>
      <c r="C155" s="31"/>
      <c r="D155" s="31"/>
      <c r="E155" s="31"/>
      <c r="F155" s="31"/>
      <c r="G155" s="31"/>
      <c r="H155" s="31"/>
      <c r="I155" s="31"/>
      <c r="J155" s="31"/>
      <c r="K155" s="31"/>
      <c r="L155" s="31"/>
      <c r="M155" s="31"/>
      <c r="N155" s="31"/>
      <c r="O155" s="31"/>
      <c r="P155" s="31"/>
      <c r="Q155" s="31"/>
      <c r="R155" s="31"/>
      <c r="S155" s="32"/>
      <c r="T155" s="31"/>
      <c r="U155" s="31"/>
      <c r="V155" s="31"/>
      <c r="W155" s="31"/>
      <c r="X155" s="31"/>
      <c r="Y155" s="31"/>
      <c r="Z155" s="31"/>
      <c r="AA155" s="31"/>
      <c r="AB155" s="31"/>
      <c r="AC155" s="31"/>
      <c r="AD155" s="31"/>
      <c r="AE155" s="31"/>
      <c r="AF155" s="31"/>
      <c r="AG155" s="31"/>
      <c r="AH155" s="31"/>
      <c r="AI155" s="31"/>
      <c r="AJ155" s="31"/>
      <c r="AK155" s="31"/>
      <c r="AL155" s="32"/>
    </row>
    <row r="156" spans="1:38">
      <c r="A156" s="30"/>
      <c r="B156" s="31"/>
      <c r="C156" s="31"/>
      <c r="D156" s="31"/>
      <c r="E156" s="31"/>
      <c r="F156" s="31"/>
      <c r="G156" s="31"/>
      <c r="H156" s="31"/>
      <c r="I156" s="31"/>
      <c r="J156" s="31"/>
      <c r="K156" s="31"/>
      <c r="L156" s="31"/>
      <c r="M156" s="31"/>
      <c r="N156" s="31"/>
      <c r="O156" s="31"/>
      <c r="P156" s="31"/>
      <c r="Q156" s="31"/>
      <c r="R156" s="31"/>
      <c r="S156" s="32"/>
      <c r="T156" s="31"/>
      <c r="U156" s="31"/>
      <c r="V156" s="31"/>
      <c r="W156" s="31"/>
      <c r="X156" s="31"/>
      <c r="Y156" s="31"/>
      <c r="Z156" s="31"/>
      <c r="AA156" s="31"/>
      <c r="AB156" s="31"/>
      <c r="AC156" s="31"/>
      <c r="AD156" s="31"/>
      <c r="AE156" s="31"/>
      <c r="AF156" s="31"/>
      <c r="AG156" s="31"/>
      <c r="AH156" s="31"/>
      <c r="AI156" s="31"/>
      <c r="AJ156" s="31"/>
      <c r="AK156" s="31"/>
      <c r="AL156" s="32"/>
    </row>
    <row r="157" spans="1:38">
      <c r="A157" s="30"/>
      <c r="B157" s="31"/>
      <c r="C157" s="31"/>
      <c r="D157" s="31"/>
      <c r="E157" s="31"/>
      <c r="F157" s="31"/>
      <c r="G157" s="31"/>
      <c r="H157" s="31"/>
      <c r="I157" s="31"/>
      <c r="J157" s="31"/>
      <c r="K157" s="31"/>
      <c r="L157" s="31"/>
      <c r="M157" s="31"/>
      <c r="N157" s="31"/>
      <c r="O157" s="31"/>
      <c r="P157" s="31"/>
      <c r="Q157" s="31"/>
      <c r="R157" s="31"/>
      <c r="S157" s="32"/>
      <c r="T157" s="31"/>
      <c r="U157" s="31"/>
      <c r="V157" s="31"/>
      <c r="W157" s="31"/>
      <c r="X157" s="31"/>
      <c r="Y157" s="31"/>
      <c r="Z157" s="31"/>
      <c r="AA157" s="31"/>
      <c r="AB157" s="31"/>
      <c r="AC157" s="31"/>
      <c r="AD157" s="31"/>
      <c r="AE157" s="31"/>
      <c r="AF157" s="31"/>
      <c r="AG157" s="31"/>
      <c r="AH157" s="31"/>
      <c r="AI157" s="31"/>
      <c r="AJ157" s="31"/>
      <c r="AK157" s="31"/>
      <c r="AL157" s="32"/>
    </row>
    <row r="158" spans="1:38">
      <c r="A158" s="30"/>
      <c r="B158" s="31"/>
      <c r="C158" s="31"/>
      <c r="D158" s="31"/>
      <c r="E158" s="31"/>
      <c r="F158" s="31"/>
      <c r="G158" s="31"/>
      <c r="H158" s="31"/>
      <c r="I158" s="31"/>
      <c r="J158" s="31"/>
      <c r="K158" s="31"/>
      <c r="L158" s="31"/>
      <c r="M158" s="31"/>
      <c r="N158" s="31"/>
      <c r="O158" s="31"/>
      <c r="P158" s="31"/>
      <c r="Q158" s="31"/>
      <c r="R158" s="31"/>
      <c r="S158" s="32"/>
      <c r="T158" s="31"/>
      <c r="U158" s="31"/>
      <c r="V158" s="31"/>
      <c r="W158" s="31"/>
      <c r="X158" s="31"/>
      <c r="Y158" s="31"/>
      <c r="Z158" s="31"/>
      <c r="AA158" s="31"/>
      <c r="AB158" s="31"/>
      <c r="AC158" s="31"/>
      <c r="AD158" s="31"/>
      <c r="AE158" s="31"/>
      <c r="AF158" s="31"/>
      <c r="AG158" s="31"/>
      <c r="AH158" s="31"/>
      <c r="AI158" s="31"/>
      <c r="AJ158" s="31"/>
      <c r="AK158" s="31"/>
      <c r="AL158" s="32"/>
    </row>
    <row r="159" spans="1:38">
      <c r="A159" s="30"/>
      <c r="B159" s="31"/>
      <c r="C159" s="31"/>
      <c r="D159" s="31"/>
      <c r="E159" s="31"/>
      <c r="F159" s="31"/>
      <c r="G159" s="31"/>
      <c r="H159" s="31"/>
      <c r="I159" s="31"/>
      <c r="J159" s="31"/>
      <c r="K159" s="31"/>
      <c r="L159" s="31"/>
      <c r="M159" s="31"/>
      <c r="N159" s="31"/>
      <c r="O159" s="31"/>
      <c r="P159" s="31"/>
      <c r="Q159" s="31"/>
      <c r="R159" s="31"/>
      <c r="S159" s="32"/>
      <c r="T159" s="31"/>
      <c r="U159" s="31"/>
      <c r="V159" s="31"/>
      <c r="W159" s="31"/>
      <c r="X159" s="31"/>
      <c r="Y159" s="31"/>
      <c r="Z159" s="31"/>
      <c r="AA159" s="31"/>
      <c r="AB159" s="31"/>
      <c r="AC159" s="31"/>
      <c r="AD159" s="31"/>
      <c r="AE159" s="31"/>
      <c r="AF159" s="31"/>
      <c r="AG159" s="31"/>
      <c r="AH159" s="31"/>
      <c r="AI159" s="31"/>
      <c r="AJ159" s="31"/>
      <c r="AK159" s="31"/>
      <c r="AL159" s="32"/>
    </row>
    <row r="160" spans="1:38">
      <c r="A160" s="30"/>
      <c r="B160" s="31"/>
      <c r="C160" s="31"/>
      <c r="D160" s="31"/>
      <c r="E160" s="31"/>
      <c r="F160" s="31"/>
      <c r="G160" s="31"/>
      <c r="H160" s="31"/>
      <c r="I160" s="31"/>
      <c r="J160" s="31"/>
      <c r="K160" s="31"/>
      <c r="L160" s="31"/>
      <c r="M160" s="31"/>
      <c r="N160" s="31"/>
      <c r="O160" s="31"/>
      <c r="P160" s="31"/>
      <c r="Q160" s="31"/>
      <c r="R160" s="31"/>
      <c r="S160" s="32"/>
      <c r="T160" s="31"/>
      <c r="U160" s="31"/>
      <c r="V160" s="31"/>
      <c r="W160" s="31"/>
      <c r="X160" s="31"/>
      <c r="Y160" s="31"/>
      <c r="Z160" s="31"/>
      <c r="AA160" s="31"/>
      <c r="AB160" s="31"/>
      <c r="AC160" s="31"/>
      <c r="AD160" s="31"/>
      <c r="AE160" s="31"/>
      <c r="AF160" s="31"/>
      <c r="AG160" s="31"/>
      <c r="AH160" s="31"/>
      <c r="AI160" s="31"/>
      <c r="AJ160" s="31"/>
      <c r="AK160" s="31"/>
      <c r="AL160" s="32"/>
    </row>
    <row r="161" spans="1:38">
      <c r="A161" s="30"/>
      <c r="B161" s="31"/>
      <c r="C161" s="31"/>
      <c r="D161" s="31"/>
      <c r="E161" s="31"/>
      <c r="F161" s="31"/>
      <c r="G161" s="31"/>
      <c r="H161" s="31"/>
      <c r="I161" s="31"/>
      <c r="J161" s="31"/>
      <c r="K161" s="31"/>
      <c r="L161" s="31"/>
      <c r="M161" s="31"/>
      <c r="N161" s="31"/>
      <c r="O161" s="31"/>
      <c r="P161" s="31"/>
      <c r="Q161" s="31"/>
      <c r="R161" s="31"/>
      <c r="S161" s="32"/>
      <c r="T161" s="31"/>
      <c r="U161" s="31"/>
      <c r="V161" s="31"/>
      <c r="W161" s="31"/>
      <c r="X161" s="31"/>
      <c r="Y161" s="31"/>
      <c r="Z161" s="31"/>
      <c r="AA161" s="31"/>
      <c r="AB161" s="31"/>
      <c r="AC161" s="31"/>
      <c r="AD161" s="31"/>
      <c r="AE161" s="31"/>
      <c r="AF161" s="31"/>
      <c r="AG161" s="31"/>
      <c r="AH161" s="31"/>
      <c r="AI161" s="31"/>
      <c r="AJ161" s="31"/>
      <c r="AK161" s="31"/>
      <c r="AL161" s="32"/>
    </row>
    <row r="162" spans="1:38">
      <c r="A162" s="30"/>
      <c r="B162" s="31"/>
      <c r="C162" s="31"/>
      <c r="D162" s="31"/>
      <c r="E162" s="31"/>
      <c r="F162" s="31"/>
      <c r="G162" s="31"/>
      <c r="H162" s="31"/>
      <c r="I162" s="31"/>
      <c r="J162" s="31"/>
      <c r="K162" s="31"/>
      <c r="L162" s="31"/>
      <c r="M162" s="31"/>
      <c r="N162" s="31"/>
      <c r="O162" s="31"/>
      <c r="P162" s="31"/>
      <c r="Q162" s="31"/>
      <c r="R162" s="31"/>
      <c r="S162" s="32"/>
      <c r="T162" s="31"/>
      <c r="U162" s="31"/>
      <c r="V162" s="31"/>
      <c r="W162" s="31"/>
      <c r="X162" s="31"/>
      <c r="Y162" s="31"/>
      <c r="Z162" s="31"/>
      <c r="AA162" s="31"/>
      <c r="AB162" s="31"/>
      <c r="AC162" s="31"/>
      <c r="AD162" s="31"/>
      <c r="AE162" s="31"/>
      <c r="AF162" s="31"/>
      <c r="AG162" s="31"/>
      <c r="AH162" s="31"/>
      <c r="AI162" s="31"/>
      <c r="AJ162" s="31"/>
      <c r="AK162" s="31"/>
      <c r="AL162" s="32"/>
    </row>
    <row r="163" spans="1:38">
      <c r="A163" s="30"/>
      <c r="B163" s="31"/>
      <c r="C163" s="31"/>
      <c r="D163" s="31"/>
      <c r="E163" s="31"/>
      <c r="F163" s="31"/>
      <c r="G163" s="31"/>
      <c r="H163" s="31"/>
      <c r="I163" s="31"/>
      <c r="J163" s="31"/>
      <c r="K163" s="31"/>
      <c r="L163" s="31"/>
      <c r="M163" s="31"/>
      <c r="N163" s="31"/>
      <c r="O163" s="31"/>
      <c r="P163" s="31"/>
      <c r="Q163" s="31"/>
      <c r="R163" s="31"/>
      <c r="S163" s="32"/>
      <c r="T163" s="31"/>
      <c r="U163" s="31"/>
      <c r="V163" s="31"/>
      <c r="W163" s="31"/>
      <c r="X163" s="31"/>
      <c r="Y163" s="31"/>
      <c r="Z163" s="31"/>
      <c r="AA163" s="31"/>
      <c r="AB163" s="31"/>
      <c r="AC163" s="31"/>
      <c r="AD163" s="31"/>
      <c r="AE163" s="31"/>
      <c r="AF163" s="31"/>
      <c r="AG163" s="31"/>
      <c r="AH163" s="31"/>
      <c r="AI163" s="31"/>
      <c r="AJ163" s="31"/>
      <c r="AK163" s="31"/>
      <c r="AL163" s="32"/>
    </row>
    <row r="164" spans="1:38">
      <c r="A164" s="30"/>
      <c r="B164" s="31"/>
      <c r="C164" s="31"/>
      <c r="D164" s="31"/>
      <c r="E164" s="31"/>
      <c r="F164" s="31"/>
      <c r="G164" s="31"/>
      <c r="H164" s="31"/>
      <c r="I164" s="31"/>
      <c r="J164" s="31"/>
      <c r="K164" s="31"/>
      <c r="L164" s="31"/>
      <c r="M164" s="31"/>
      <c r="N164" s="31"/>
      <c r="O164" s="31"/>
      <c r="P164" s="31"/>
      <c r="Q164" s="31"/>
      <c r="R164" s="31"/>
      <c r="S164" s="32"/>
      <c r="T164" s="31"/>
      <c r="U164" s="31"/>
      <c r="V164" s="31"/>
      <c r="W164" s="31"/>
      <c r="X164" s="31"/>
      <c r="Y164" s="31"/>
      <c r="Z164" s="31"/>
      <c r="AA164" s="31"/>
      <c r="AB164" s="31"/>
      <c r="AC164" s="31"/>
      <c r="AD164" s="31"/>
      <c r="AE164" s="31"/>
      <c r="AF164" s="31"/>
      <c r="AG164" s="31"/>
      <c r="AH164" s="31"/>
      <c r="AI164" s="31"/>
      <c r="AJ164" s="31"/>
      <c r="AK164" s="31"/>
      <c r="AL164" s="32"/>
    </row>
    <row r="165" spans="1:38">
      <c r="A165" s="30"/>
      <c r="B165" s="31"/>
      <c r="C165" s="31"/>
      <c r="D165" s="31"/>
      <c r="E165" s="31"/>
      <c r="F165" s="31"/>
      <c r="G165" s="31"/>
      <c r="H165" s="31"/>
      <c r="I165" s="31"/>
      <c r="J165" s="31"/>
      <c r="K165" s="31"/>
      <c r="L165" s="31"/>
      <c r="M165" s="31"/>
      <c r="N165" s="31"/>
      <c r="O165" s="31"/>
      <c r="P165" s="31"/>
      <c r="Q165" s="31"/>
      <c r="R165" s="31"/>
      <c r="S165" s="32"/>
      <c r="T165" s="31"/>
      <c r="U165" s="31"/>
      <c r="V165" s="31"/>
      <c r="W165" s="31"/>
      <c r="X165" s="31"/>
      <c r="Y165" s="31"/>
      <c r="Z165" s="31"/>
      <c r="AA165" s="31"/>
      <c r="AB165" s="31"/>
      <c r="AC165" s="31"/>
      <c r="AD165" s="31"/>
      <c r="AE165" s="31"/>
      <c r="AF165" s="31"/>
      <c r="AG165" s="31"/>
      <c r="AH165" s="31"/>
      <c r="AI165" s="31"/>
      <c r="AJ165" s="31"/>
      <c r="AK165" s="31"/>
      <c r="AL165" s="32"/>
    </row>
    <row r="166" spans="1:38">
      <c r="A166" s="30"/>
      <c r="B166" s="31"/>
      <c r="C166" s="31"/>
      <c r="D166" s="31"/>
      <c r="E166" s="31"/>
      <c r="F166" s="31"/>
      <c r="G166" s="31"/>
      <c r="H166" s="31"/>
      <c r="I166" s="31"/>
      <c r="J166" s="31"/>
      <c r="K166" s="31"/>
      <c r="L166" s="31"/>
      <c r="M166" s="31"/>
      <c r="N166" s="31"/>
      <c r="O166" s="31"/>
      <c r="P166" s="31"/>
      <c r="Q166" s="31"/>
      <c r="R166" s="31"/>
      <c r="S166" s="32"/>
      <c r="T166" s="31"/>
      <c r="U166" s="31"/>
      <c r="V166" s="31"/>
      <c r="W166" s="31"/>
      <c r="X166" s="31"/>
      <c r="Y166" s="31"/>
      <c r="Z166" s="31"/>
      <c r="AA166" s="31"/>
      <c r="AB166" s="31"/>
      <c r="AC166" s="31"/>
      <c r="AD166" s="31"/>
      <c r="AE166" s="31"/>
      <c r="AF166" s="31"/>
      <c r="AG166" s="31"/>
      <c r="AH166" s="31"/>
      <c r="AI166" s="31"/>
      <c r="AJ166" s="31"/>
      <c r="AK166" s="31"/>
      <c r="AL166" s="32"/>
    </row>
    <row r="167" spans="1:38">
      <c r="A167" s="30"/>
      <c r="B167" s="31"/>
      <c r="C167" s="31"/>
      <c r="D167" s="31"/>
      <c r="E167" s="31"/>
      <c r="F167" s="31"/>
      <c r="G167" s="31"/>
      <c r="H167" s="31"/>
      <c r="I167" s="31"/>
      <c r="J167" s="31"/>
      <c r="K167" s="31"/>
      <c r="L167" s="31"/>
      <c r="M167" s="31"/>
      <c r="N167" s="31"/>
      <c r="O167" s="31"/>
      <c r="P167" s="31"/>
      <c r="Q167" s="31"/>
      <c r="R167" s="31"/>
      <c r="S167" s="32"/>
      <c r="T167" s="31"/>
      <c r="U167" s="31"/>
      <c r="V167" s="31"/>
      <c r="W167" s="31"/>
      <c r="X167" s="31"/>
      <c r="Y167" s="31"/>
      <c r="Z167" s="31"/>
      <c r="AA167" s="31"/>
      <c r="AB167" s="31"/>
      <c r="AC167" s="31"/>
      <c r="AD167" s="31"/>
      <c r="AE167" s="31"/>
      <c r="AF167" s="31"/>
      <c r="AG167" s="31"/>
      <c r="AH167" s="31"/>
      <c r="AI167" s="31"/>
      <c r="AJ167" s="31"/>
      <c r="AK167" s="31"/>
      <c r="AL167" s="32"/>
    </row>
    <row r="168" spans="1:38">
      <c r="A168" s="30"/>
      <c r="B168" s="31"/>
      <c r="C168" s="31"/>
      <c r="D168" s="31"/>
      <c r="E168" s="31"/>
      <c r="F168" s="31"/>
      <c r="G168" s="31"/>
      <c r="H168" s="31"/>
      <c r="I168" s="31"/>
      <c r="J168" s="31"/>
      <c r="K168" s="31"/>
      <c r="L168" s="31"/>
      <c r="M168" s="31"/>
      <c r="N168" s="31"/>
      <c r="O168" s="31"/>
      <c r="P168" s="31"/>
      <c r="Q168" s="31"/>
      <c r="R168" s="31"/>
      <c r="S168" s="32"/>
      <c r="T168" s="31"/>
      <c r="U168" s="31"/>
      <c r="V168" s="31"/>
      <c r="W168" s="31"/>
      <c r="X168" s="31"/>
      <c r="Y168" s="31"/>
      <c r="Z168" s="31"/>
      <c r="AA168" s="31"/>
      <c r="AB168" s="31"/>
      <c r="AC168" s="31"/>
      <c r="AD168" s="31"/>
      <c r="AE168" s="31"/>
      <c r="AF168" s="31"/>
      <c r="AG168" s="31"/>
      <c r="AH168" s="31"/>
      <c r="AI168" s="31"/>
      <c r="AJ168" s="31"/>
      <c r="AK168" s="31"/>
      <c r="AL168" s="32"/>
    </row>
    <row r="169" spans="1:38">
      <c r="A169" s="30"/>
      <c r="B169" s="31"/>
      <c r="C169" s="31"/>
      <c r="D169" s="31"/>
      <c r="E169" s="31"/>
      <c r="F169" s="31"/>
      <c r="G169" s="31"/>
      <c r="H169" s="31"/>
      <c r="I169" s="31"/>
      <c r="J169" s="31"/>
      <c r="K169" s="31"/>
      <c r="L169" s="31"/>
      <c r="M169" s="31"/>
      <c r="N169" s="31"/>
      <c r="O169" s="31"/>
      <c r="P169" s="31"/>
      <c r="Q169" s="31"/>
      <c r="R169" s="31"/>
      <c r="S169" s="32"/>
      <c r="T169" s="31"/>
      <c r="U169" s="31"/>
      <c r="V169" s="31"/>
      <c r="W169" s="31"/>
      <c r="X169" s="31"/>
      <c r="Y169" s="31"/>
      <c r="Z169" s="31"/>
      <c r="AA169" s="31"/>
      <c r="AB169" s="31"/>
      <c r="AC169" s="31"/>
      <c r="AD169" s="31"/>
      <c r="AE169" s="31"/>
      <c r="AF169" s="31"/>
      <c r="AG169" s="31"/>
      <c r="AH169" s="31"/>
      <c r="AI169" s="31"/>
      <c r="AJ169" s="31"/>
      <c r="AK169" s="31"/>
      <c r="AL169" s="32"/>
    </row>
    <row r="170" spans="1:38">
      <c r="A170" s="30"/>
      <c r="B170" s="31"/>
      <c r="C170" s="31"/>
      <c r="D170" s="31"/>
      <c r="E170" s="31"/>
      <c r="F170" s="31"/>
      <c r="G170" s="31"/>
      <c r="H170" s="31"/>
      <c r="I170" s="31"/>
      <c r="J170" s="31"/>
      <c r="K170" s="31"/>
      <c r="L170" s="31"/>
      <c r="M170" s="31"/>
      <c r="N170" s="31"/>
      <c r="O170" s="31"/>
      <c r="P170" s="31"/>
      <c r="Q170" s="31"/>
      <c r="R170" s="31"/>
      <c r="S170" s="32"/>
      <c r="T170" s="31"/>
      <c r="U170" s="31"/>
      <c r="V170" s="31"/>
      <c r="W170" s="31"/>
      <c r="X170" s="31"/>
      <c r="Y170" s="31"/>
      <c r="Z170" s="31"/>
      <c r="AA170" s="31"/>
      <c r="AB170" s="31"/>
      <c r="AC170" s="31"/>
      <c r="AD170" s="31"/>
      <c r="AE170" s="31"/>
      <c r="AF170" s="31"/>
      <c r="AG170" s="31"/>
      <c r="AH170" s="31"/>
      <c r="AI170" s="31"/>
      <c r="AJ170" s="31"/>
      <c r="AK170" s="31"/>
      <c r="AL170" s="32"/>
    </row>
    <row r="171" spans="1:38">
      <c r="A171" s="30"/>
      <c r="B171" s="31"/>
      <c r="C171" s="31"/>
      <c r="D171" s="31"/>
      <c r="E171" s="31"/>
      <c r="F171" s="31"/>
      <c r="G171" s="31"/>
      <c r="H171" s="31"/>
      <c r="I171" s="31"/>
      <c r="J171" s="31"/>
      <c r="K171" s="31"/>
      <c r="L171" s="31"/>
      <c r="M171" s="31"/>
      <c r="N171" s="31"/>
      <c r="O171" s="31"/>
      <c r="P171" s="31"/>
      <c r="Q171" s="31"/>
      <c r="R171" s="31"/>
      <c r="S171" s="32"/>
      <c r="T171" s="31"/>
      <c r="U171" s="31"/>
      <c r="V171" s="31"/>
      <c r="W171" s="31"/>
      <c r="X171" s="31"/>
      <c r="Y171" s="31"/>
      <c r="Z171" s="31"/>
      <c r="AA171" s="31"/>
      <c r="AB171" s="31"/>
      <c r="AC171" s="31"/>
      <c r="AD171" s="31"/>
      <c r="AE171" s="31"/>
      <c r="AF171" s="31"/>
      <c r="AG171" s="31"/>
      <c r="AH171" s="31"/>
      <c r="AI171" s="31"/>
      <c r="AJ171" s="31"/>
      <c r="AK171" s="31"/>
      <c r="AL171" s="32"/>
    </row>
    <row r="172" spans="1:38">
      <c r="A172" s="30"/>
      <c r="B172" s="31"/>
      <c r="C172" s="31"/>
      <c r="D172" s="31"/>
      <c r="E172" s="31"/>
      <c r="F172" s="31"/>
      <c r="G172" s="31"/>
      <c r="H172" s="31"/>
      <c r="I172" s="31"/>
      <c r="J172" s="31"/>
      <c r="K172" s="31"/>
      <c r="L172" s="31"/>
      <c r="M172" s="31"/>
      <c r="N172" s="31"/>
      <c r="O172" s="31"/>
      <c r="P172" s="31"/>
      <c r="Q172" s="31"/>
      <c r="R172" s="31"/>
      <c r="S172" s="32"/>
      <c r="T172" s="31"/>
      <c r="U172" s="31"/>
      <c r="V172" s="31"/>
      <c r="W172" s="31"/>
      <c r="X172" s="31"/>
      <c r="Y172" s="31"/>
      <c r="Z172" s="31"/>
      <c r="AA172" s="31"/>
      <c r="AB172" s="31"/>
      <c r="AC172" s="31"/>
      <c r="AD172" s="31"/>
      <c r="AE172" s="31"/>
      <c r="AF172" s="31"/>
      <c r="AG172" s="31"/>
      <c r="AH172" s="31"/>
      <c r="AI172" s="31"/>
      <c r="AJ172" s="31"/>
      <c r="AK172" s="31"/>
      <c r="AL172" s="32"/>
    </row>
    <row r="173" spans="1:38">
      <c r="A173" s="30"/>
      <c r="B173" s="31"/>
      <c r="C173" s="31"/>
      <c r="D173" s="31"/>
      <c r="E173" s="31"/>
      <c r="F173" s="31"/>
      <c r="G173" s="31"/>
      <c r="H173" s="31"/>
      <c r="I173" s="31"/>
      <c r="J173" s="31"/>
      <c r="K173" s="31"/>
      <c r="L173" s="31"/>
      <c r="M173" s="31"/>
      <c r="N173" s="31"/>
      <c r="O173" s="31"/>
      <c r="P173" s="31"/>
      <c r="Q173" s="31"/>
      <c r="R173" s="31"/>
      <c r="S173" s="32"/>
      <c r="T173" s="31"/>
      <c r="U173" s="31"/>
      <c r="V173" s="31"/>
      <c r="W173" s="31"/>
      <c r="X173" s="31"/>
      <c r="Y173" s="31"/>
      <c r="Z173" s="31"/>
      <c r="AA173" s="31"/>
      <c r="AB173" s="31"/>
      <c r="AC173" s="31"/>
      <c r="AD173" s="31"/>
      <c r="AE173" s="31"/>
      <c r="AF173" s="31"/>
      <c r="AG173" s="31"/>
      <c r="AH173" s="31"/>
      <c r="AI173" s="31"/>
      <c r="AJ173" s="31"/>
      <c r="AK173" s="31"/>
      <c r="AL173" s="32"/>
    </row>
    <row r="174" spans="1:38">
      <c r="A174" s="30"/>
      <c r="B174" s="31"/>
      <c r="C174" s="31"/>
      <c r="D174" s="31"/>
      <c r="E174" s="31"/>
      <c r="F174" s="31"/>
      <c r="G174" s="31"/>
      <c r="H174" s="31"/>
      <c r="I174" s="31"/>
      <c r="J174" s="31"/>
      <c r="K174" s="31"/>
      <c r="L174" s="31"/>
      <c r="M174" s="31"/>
      <c r="N174" s="31"/>
      <c r="O174" s="31"/>
      <c r="P174" s="31"/>
      <c r="Q174" s="31"/>
      <c r="R174" s="31"/>
      <c r="S174" s="32"/>
      <c r="T174" s="31"/>
      <c r="U174" s="31"/>
      <c r="V174" s="31"/>
      <c r="W174" s="31"/>
      <c r="X174" s="31"/>
      <c r="Y174" s="31"/>
      <c r="Z174" s="31"/>
      <c r="AA174" s="31"/>
      <c r="AB174" s="31"/>
      <c r="AC174" s="31"/>
      <c r="AD174" s="31"/>
      <c r="AE174" s="31"/>
      <c r="AF174" s="31"/>
      <c r="AG174" s="31"/>
      <c r="AH174" s="31"/>
      <c r="AI174" s="31"/>
      <c r="AJ174" s="31"/>
      <c r="AK174" s="31"/>
      <c r="AL174" s="32"/>
    </row>
    <row r="175" spans="1:38">
      <c r="A175" s="30"/>
      <c r="B175" s="31"/>
      <c r="C175" s="31"/>
      <c r="D175" s="31"/>
      <c r="E175" s="31"/>
      <c r="F175" s="31"/>
      <c r="G175" s="31"/>
      <c r="H175" s="31"/>
      <c r="I175" s="31"/>
      <c r="J175" s="31"/>
      <c r="K175" s="31"/>
      <c r="L175" s="31"/>
      <c r="M175" s="31"/>
      <c r="N175" s="31"/>
      <c r="O175" s="31"/>
      <c r="P175" s="31"/>
      <c r="Q175" s="31"/>
      <c r="R175" s="31"/>
      <c r="S175" s="32"/>
      <c r="T175" s="31"/>
      <c r="U175" s="31"/>
      <c r="V175" s="31"/>
      <c r="W175" s="31"/>
      <c r="X175" s="31"/>
      <c r="Y175" s="31"/>
      <c r="Z175" s="31"/>
      <c r="AA175" s="31"/>
      <c r="AB175" s="31"/>
      <c r="AC175" s="31"/>
      <c r="AD175" s="31"/>
      <c r="AE175" s="31"/>
      <c r="AF175" s="31"/>
      <c r="AG175" s="31"/>
      <c r="AH175" s="31"/>
      <c r="AI175" s="31"/>
      <c r="AJ175" s="31"/>
      <c r="AK175" s="31"/>
      <c r="AL175" s="32"/>
    </row>
    <row r="176" spans="1:38">
      <c r="A176" s="30"/>
      <c r="B176" s="31"/>
      <c r="C176" s="31"/>
      <c r="D176" s="31"/>
      <c r="E176" s="31"/>
      <c r="F176" s="31"/>
      <c r="G176" s="31"/>
      <c r="H176" s="31"/>
      <c r="I176" s="31"/>
      <c r="J176" s="31"/>
      <c r="K176" s="31"/>
      <c r="L176" s="31"/>
      <c r="M176" s="31"/>
      <c r="N176" s="31"/>
      <c r="O176" s="31"/>
      <c r="P176" s="31"/>
      <c r="Q176" s="31"/>
      <c r="R176" s="31"/>
      <c r="S176" s="32"/>
      <c r="T176" s="31"/>
      <c r="U176" s="31"/>
      <c r="V176" s="31"/>
      <c r="W176" s="31"/>
      <c r="X176" s="31"/>
      <c r="Y176" s="31"/>
      <c r="Z176" s="31"/>
      <c r="AA176" s="31"/>
      <c r="AB176" s="31"/>
      <c r="AC176" s="31"/>
      <c r="AD176" s="31"/>
      <c r="AE176" s="31"/>
      <c r="AF176" s="31"/>
      <c r="AG176" s="31"/>
      <c r="AH176" s="31"/>
      <c r="AI176" s="31"/>
      <c r="AJ176" s="31"/>
      <c r="AK176" s="31"/>
      <c r="AL176" s="32"/>
    </row>
    <row r="177" spans="1:38">
      <c r="A177" s="30"/>
      <c r="B177" s="31"/>
      <c r="C177" s="31"/>
      <c r="D177" s="31"/>
      <c r="E177" s="31"/>
      <c r="F177" s="31"/>
      <c r="G177" s="31"/>
      <c r="H177" s="31"/>
      <c r="I177" s="31"/>
      <c r="J177" s="31"/>
      <c r="K177" s="31"/>
      <c r="L177" s="31"/>
      <c r="M177" s="31"/>
      <c r="N177" s="31"/>
      <c r="O177" s="31"/>
      <c r="P177" s="31"/>
      <c r="Q177" s="31"/>
      <c r="R177" s="31"/>
      <c r="S177" s="32"/>
      <c r="T177" s="31"/>
      <c r="U177" s="31"/>
      <c r="V177" s="31"/>
      <c r="W177" s="31"/>
      <c r="X177" s="31"/>
      <c r="Y177" s="31"/>
      <c r="Z177" s="31"/>
      <c r="AA177" s="31"/>
      <c r="AB177" s="31"/>
      <c r="AC177" s="31"/>
      <c r="AD177" s="31"/>
      <c r="AE177" s="31"/>
      <c r="AF177" s="31"/>
      <c r="AG177" s="31"/>
      <c r="AH177" s="31"/>
      <c r="AI177" s="31"/>
      <c r="AJ177" s="31"/>
      <c r="AK177" s="31"/>
      <c r="AL177" s="32"/>
    </row>
    <row r="178" spans="1:38">
      <c r="A178" s="30"/>
      <c r="B178" s="31"/>
      <c r="C178" s="31"/>
      <c r="D178" s="31"/>
      <c r="E178" s="31"/>
      <c r="F178" s="31"/>
      <c r="G178" s="31"/>
      <c r="H178" s="31"/>
      <c r="I178" s="31"/>
      <c r="J178" s="31"/>
      <c r="K178" s="31"/>
      <c r="L178" s="31"/>
      <c r="M178" s="31"/>
      <c r="N178" s="31"/>
      <c r="O178" s="31"/>
      <c r="P178" s="31"/>
      <c r="Q178" s="31"/>
      <c r="R178" s="31"/>
      <c r="S178" s="32"/>
      <c r="T178" s="31"/>
      <c r="U178" s="31"/>
      <c r="V178" s="31"/>
      <c r="W178" s="31"/>
      <c r="X178" s="31"/>
      <c r="Y178" s="31"/>
      <c r="Z178" s="31"/>
      <c r="AA178" s="31"/>
      <c r="AB178" s="31"/>
      <c r="AC178" s="31"/>
      <c r="AD178" s="31"/>
      <c r="AE178" s="31"/>
      <c r="AF178" s="31"/>
      <c r="AG178" s="31"/>
      <c r="AH178" s="31"/>
      <c r="AI178" s="31"/>
      <c r="AJ178" s="31"/>
      <c r="AK178" s="31"/>
      <c r="AL178" s="32"/>
    </row>
    <row r="179" spans="1:38">
      <c r="A179" s="30"/>
      <c r="B179" s="31"/>
      <c r="C179" s="31"/>
      <c r="D179" s="31"/>
      <c r="E179" s="31"/>
      <c r="F179" s="31"/>
      <c r="G179" s="31"/>
      <c r="H179" s="31"/>
      <c r="I179" s="31"/>
      <c r="J179" s="31"/>
      <c r="K179" s="31"/>
      <c r="L179" s="31"/>
      <c r="M179" s="31"/>
      <c r="N179" s="31"/>
      <c r="O179" s="31"/>
      <c r="P179" s="31"/>
      <c r="Q179" s="31"/>
      <c r="R179" s="31"/>
      <c r="S179" s="32"/>
      <c r="T179" s="31"/>
      <c r="U179" s="31"/>
      <c r="V179" s="31"/>
      <c r="W179" s="31"/>
      <c r="X179" s="31"/>
      <c r="Y179" s="31"/>
      <c r="Z179" s="31"/>
      <c r="AA179" s="31"/>
      <c r="AB179" s="31"/>
      <c r="AC179" s="31"/>
      <c r="AD179" s="31"/>
      <c r="AE179" s="31"/>
      <c r="AF179" s="31"/>
      <c r="AG179" s="31"/>
      <c r="AH179" s="31"/>
      <c r="AI179" s="31"/>
      <c r="AJ179" s="31"/>
      <c r="AK179" s="31"/>
      <c r="AL179" s="32"/>
    </row>
    <row r="180" spans="1:38">
      <c r="A180" s="30"/>
      <c r="B180" s="31"/>
      <c r="C180" s="31"/>
      <c r="D180" s="31"/>
      <c r="E180" s="31"/>
      <c r="F180" s="31"/>
      <c r="G180" s="31"/>
      <c r="H180" s="31"/>
      <c r="I180" s="31"/>
      <c r="J180" s="31"/>
      <c r="K180" s="31"/>
      <c r="L180" s="31"/>
      <c r="M180" s="31"/>
      <c r="N180" s="31"/>
      <c r="O180" s="31"/>
      <c r="P180" s="31"/>
      <c r="Q180" s="31"/>
      <c r="R180" s="31"/>
      <c r="S180" s="32"/>
      <c r="T180" s="31"/>
      <c r="U180" s="31"/>
      <c r="V180" s="31"/>
      <c r="W180" s="31"/>
      <c r="X180" s="31"/>
      <c r="Y180" s="31"/>
      <c r="Z180" s="31"/>
      <c r="AA180" s="31"/>
      <c r="AB180" s="31"/>
      <c r="AC180" s="31"/>
      <c r="AD180" s="31"/>
      <c r="AE180" s="31"/>
      <c r="AF180" s="31"/>
      <c r="AG180" s="31"/>
      <c r="AH180" s="31"/>
      <c r="AI180" s="31"/>
      <c r="AJ180" s="31"/>
      <c r="AK180" s="31"/>
      <c r="AL180" s="32"/>
    </row>
    <row r="181" spans="1:38">
      <c r="A181" s="30"/>
      <c r="B181" s="31"/>
      <c r="C181" s="31"/>
      <c r="D181" s="31"/>
      <c r="E181" s="31"/>
      <c r="F181" s="31"/>
      <c r="G181" s="31"/>
      <c r="H181" s="31"/>
      <c r="I181" s="31"/>
      <c r="J181" s="31"/>
      <c r="K181" s="31"/>
      <c r="L181" s="31"/>
      <c r="M181" s="31"/>
      <c r="N181" s="31"/>
      <c r="O181" s="31"/>
      <c r="P181" s="31"/>
      <c r="Q181" s="31"/>
      <c r="R181" s="31"/>
      <c r="S181" s="32"/>
      <c r="T181" s="31"/>
      <c r="U181" s="31"/>
      <c r="V181" s="31"/>
      <c r="W181" s="31"/>
      <c r="X181" s="31"/>
      <c r="Y181" s="31"/>
      <c r="Z181" s="31"/>
      <c r="AA181" s="31"/>
      <c r="AB181" s="31"/>
      <c r="AC181" s="31"/>
      <c r="AD181" s="31"/>
      <c r="AE181" s="31"/>
      <c r="AF181" s="31"/>
      <c r="AG181" s="31"/>
      <c r="AH181" s="31"/>
      <c r="AI181" s="31"/>
      <c r="AJ181" s="31"/>
      <c r="AK181" s="31"/>
      <c r="AL181" s="32"/>
    </row>
    <row r="182" spans="1:38">
      <c r="A182" s="30"/>
      <c r="B182" s="31"/>
      <c r="C182" s="31"/>
      <c r="D182" s="31"/>
      <c r="E182" s="31"/>
      <c r="F182" s="31"/>
      <c r="G182" s="31"/>
      <c r="H182" s="31"/>
      <c r="I182" s="31"/>
      <c r="J182" s="31"/>
      <c r="K182" s="31"/>
      <c r="L182" s="31"/>
      <c r="M182" s="31"/>
      <c r="N182" s="31"/>
      <c r="O182" s="31"/>
      <c r="P182" s="31"/>
      <c r="Q182" s="31"/>
      <c r="R182" s="31"/>
      <c r="S182" s="32"/>
      <c r="T182" s="31"/>
      <c r="U182" s="31"/>
      <c r="V182" s="31"/>
      <c r="W182" s="31"/>
      <c r="X182" s="31"/>
      <c r="Y182" s="31"/>
      <c r="Z182" s="31"/>
      <c r="AA182" s="31"/>
      <c r="AB182" s="31"/>
      <c r="AC182" s="31"/>
      <c r="AD182" s="31"/>
      <c r="AE182" s="31"/>
      <c r="AF182" s="31"/>
      <c r="AG182" s="31"/>
      <c r="AH182" s="31"/>
      <c r="AI182" s="31"/>
      <c r="AJ182" s="31"/>
      <c r="AK182" s="31"/>
      <c r="AL182" s="32"/>
    </row>
    <row r="183" spans="1:38">
      <c r="A183" s="30"/>
      <c r="B183" s="31"/>
      <c r="C183" s="31"/>
      <c r="D183" s="31"/>
      <c r="E183" s="31"/>
      <c r="F183" s="31"/>
      <c r="G183" s="31"/>
      <c r="H183" s="31"/>
      <c r="I183" s="31"/>
      <c r="J183" s="31"/>
      <c r="K183" s="31"/>
      <c r="L183" s="31"/>
      <c r="M183" s="31"/>
      <c r="N183" s="31"/>
      <c r="O183" s="31"/>
      <c r="P183" s="31"/>
      <c r="Q183" s="31"/>
      <c r="R183" s="31"/>
      <c r="S183" s="32"/>
      <c r="T183" s="31"/>
      <c r="U183" s="31"/>
      <c r="V183" s="31"/>
      <c r="W183" s="31"/>
      <c r="X183" s="31"/>
      <c r="Y183" s="31"/>
      <c r="Z183" s="31"/>
      <c r="AA183" s="31"/>
      <c r="AB183" s="31"/>
      <c r="AC183" s="31"/>
      <c r="AD183" s="31"/>
      <c r="AE183" s="31"/>
      <c r="AF183" s="31"/>
      <c r="AG183" s="31"/>
      <c r="AH183" s="31"/>
      <c r="AI183" s="31"/>
      <c r="AJ183" s="31"/>
      <c r="AK183" s="31"/>
      <c r="AL183" s="32"/>
    </row>
    <row r="184" spans="1:38">
      <c r="A184" s="30"/>
      <c r="B184" s="31"/>
      <c r="C184" s="31"/>
      <c r="D184" s="31"/>
      <c r="E184" s="31"/>
      <c r="F184" s="31"/>
      <c r="G184" s="31"/>
      <c r="H184" s="31"/>
      <c r="I184" s="31"/>
      <c r="J184" s="31"/>
      <c r="K184" s="31"/>
      <c r="L184" s="31"/>
      <c r="M184" s="31"/>
      <c r="N184" s="31"/>
      <c r="O184" s="31"/>
      <c r="P184" s="31"/>
      <c r="Q184" s="31"/>
      <c r="R184" s="31"/>
      <c r="S184" s="32"/>
      <c r="T184" s="31"/>
      <c r="U184" s="31"/>
      <c r="V184" s="31"/>
      <c r="W184" s="31"/>
      <c r="X184" s="31"/>
      <c r="Y184" s="31"/>
      <c r="Z184" s="31"/>
      <c r="AA184" s="31"/>
      <c r="AB184" s="31"/>
      <c r="AC184" s="31"/>
      <c r="AD184" s="31"/>
      <c r="AE184" s="31"/>
      <c r="AF184" s="31"/>
      <c r="AG184" s="31"/>
      <c r="AH184" s="31"/>
      <c r="AI184" s="31"/>
      <c r="AJ184" s="31"/>
      <c r="AK184" s="31"/>
      <c r="AL184" s="32"/>
    </row>
    <row r="185" spans="1:38">
      <c r="A185" s="30"/>
      <c r="B185" s="31"/>
      <c r="C185" s="31"/>
      <c r="D185" s="31"/>
      <c r="E185" s="31"/>
      <c r="F185" s="31"/>
      <c r="G185" s="31"/>
      <c r="H185" s="31"/>
      <c r="I185" s="31"/>
      <c r="J185" s="31"/>
      <c r="K185" s="31"/>
      <c r="L185" s="31"/>
      <c r="M185" s="31"/>
      <c r="N185" s="31"/>
      <c r="O185" s="31"/>
      <c r="P185" s="31"/>
      <c r="Q185" s="31"/>
      <c r="R185" s="31"/>
      <c r="S185" s="32"/>
      <c r="T185" s="31"/>
      <c r="U185" s="31"/>
      <c r="V185" s="31"/>
      <c r="W185" s="31"/>
      <c r="X185" s="31"/>
      <c r="Y185" s="31"/>
      <c r="Z185" s="31"/>
      <c r="AA185" s="31"/>
      <c r="AB185" s="31"/>
      <c r="AC185" s="31"/>
      <c r="AD185" s="31"/>
      <c r="AE185" s="31"/>
      <c r="AF185" s="31"/>
      <c r="AG185" s="31"/>
      <c r="AH185" s="31"/>
      <c r="AI185" s="31"/>
      <c r="AJ185" s="31"/>
      <c r="AK185" s="31"/>
      <c r="AL185" s="32"/>
    </row>
    <row r="186" spans="1:38">
      <c r="A186" s="38"/>
      <c r="B186" s="36"/>
      <c r="C186" s="36"/>
      <c r="D186" s="36"/>
      <c r="E186" s="36"/>
      <c r="F186" s="36"/>
      <c r="G186" s="36"/>
      <c r="H186" s="36"/>
      <c r="I186" s="36"/>
      <c r="J186" s="36"/>
      <c r="K186" s="36"/>
      <c r="L186" s="36"/>
      <c r="M186" s="36"/>
      <c r="N186" s="36"/>
      <c r="O186" s="36"/>
      <c r="P186" s="36"/>
      <c r="Q186" s="36"/>
      <c r="R186" s="36"/>
      <c r="S186" s="39"/>
      <c r="T186" s="36"/>
      <c r="U186" s="36"/>
      <c r="V186" s="36"/>
      <c r="W186" s="36"/>
      <c r="X186" s="36"/>
      <c r="Y186" s="36"/>
      <c r="Z186" s="36"/>
      <c r="AA186" s="36"/>
      <c r="AB186" s="36"/>
      <c r="AC186" s="36"/>
      <c r="AD186" s="36"/>
      <c r="AE186" s="36"/>
      <c r="AF186" s="36"/>
      <c r="AG186" s="36"/>
      <c r="AH186" s="36"/>
      <c r="AI186" s="36"/>
      <c r="AJ186" s="36"/>
      <c r="AK186" s="36"/>
      <c r="AL186" s="39"/>
    </row>
  </sheetData>
  <sheetProtection algorithmName="SHA-512" hashValue="/rs6PiO31G47jqMZcdhbNdK5tBB0qXh6AZDbNxbunsfcis+Ilz0igaCrybnrUdwX6XuHHTXlH1o2wcQhhmcy3w==" saltValue="pPkbaDu8lvxIbSo/yn/unA==" spinCount="100000" sheet="1" scenarios="1"/>
  <mergeCells count="49">
    <mergeCell ref="U56:AK57"/>
    <mergeCell ref="A1:S1"/>
    <mergeCell ref="T1:AL1"/>
    <mergeCell ref="D3:J3"/>
    <mergeCell ref="O3:S3"/>
    <mergeCell ref="W3:AC3"/>
    <mergeCell ref="AH3:AL3"/>
    <mergeCell ref="A5:S5"/>
    <mergeCell ref="A46:B46"/>
    <mergeCell ref="C46:D46"/>
    <mergeCell ref="E46:F46"/>
    <mergeCell ref="G46:H46"/>
    <mergeCell ref="N46:O46"/>
    <mergeCell ref="P46:R46"/>
    <mergeCell ref="A50:B50"/>
    <mergeCell ref="AG46:AH46"/>
    <mergeCell ref="A47:B47"/>
    <mergeCell ref="C47:D47"/>
    <mergeCell ref="E47:F47"/>
    <mergeCell ref="G47:H47"/>
    <mergeCell ref="T47:U47"/>
    <mergeCell ref="T46:U46"/>
    <mergeCell ref="V46:W46"/>
    <mergeCell ref="X46:Y46"/>
    <mergeCell ref="Z46:AA46"/>
    <mergeCell ref="V47:W47"/>
    <mergeCell ref="X47:Y47"/>
    <mergeCell ref="Z47:AA47"/>
    <mergeCell ref="C51:D51"/>
    <mergeCell ref="V51:W51"/>
    <mergeCell ref="V50:W50"/>
    <mergeCell ref="C50:D50"/>
    <mergeCell ref="AG51:AH51"/>
    <mergeCell ref="AG50:AH50"/>
    <mergeCell ref="V52:W52"/>
    <mergeCell ref="AG52:AH52"/>
    <mergeCell ref="A54:B54"/>
    <mergeCell ref="C54:D54"/>
    <mergeCell ref="C53:D53"/>
    <mergeCell ref="V53:W53"/>
    <mergeCell ref="A55:B55"/>
    <mergeCell ref="C55:D55"/>
    <mergeCell ref="C60:D60"/>
    <mergeCell ref="A56:B56"/>
    <mergeCell ref="C56:D56"/>
    <mergeCell ref="A57:B57"/>
    <mergeCell ref="C57:D57"/>
    <mergeCell ref="C58:D58"/>
    <mergeCell ref="C59:D59"/>
  </mergeCells>
  <phoneticPr fontId="0" type="noConversion"/>
  <conditionalFormatting sqref="AJ51">
    <cfRule type="cellIs" dxfId="219" priority="1" stopIfTrue="1" operator="greaterThanOrEqual">
      <formula>100</formula>
    </cfRule>
    <cfRule type="cellIs" dxfId="218" priority="2" stopIfTrue="1" operator="lessThan">
      <formula>75</formula>
    </cfRule>
    <cfRule type="cellIs" dxfId="217" priority="3" stopIfTrue="1" operator="greaterThanOrEqual">
      <formula>75</formula>
    </cfRule>
  </conditionalFormatting>
  <hyperlinks>
    <hyperlink ref="AM2" location="'Cover Sheet'!A1" display="BACK to COVER SHEET" xr:uid="{00000000-0004-0000-1200-000000000000}"/>
    <hyperlink ref="AM2:AO2" location="'Cover Sheet'!A1" display="BACK to COVER SHEET" xr:uid="{00000000-0004-0000-1200-000001000000}"/>
  </hyperlinks>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999FF"/>
  </sheetPr>
  <dimension ref="A1:AO186"/>
  <sheetViews>
    <sheetView showGridLines="0" zoomScaleNormal="100" zoomScaleSheetLayoutView="100" workbookViewId="0">
      <selection sqref="A1:S1"/>
    </sheetView>
  </sheetViews>
  <sheetFormatPr defaultColWidth="11.42578125" defaultRowHeight="12.75"/>
  <cols>
    <col min="1" max="38" width="5" customWidth="1"/>
  </cols>
  <sheetData>
    <row r="1" spans="1:41">
      <c r="A1" s="1168" t="s">
        <v>2</v>
      </c>
      <c r="B1" s="1169"/>
      <c r="C1" s="1169"/>
      <c r="D1" s="1169"/>
      <c r="E1" s="1169"/>
      <c r="F1" s="1169"/>
      <c r="G1" s="1169"/>
      <c r="H1" s="1169"/>
      <c r="I1" s="1169"/>
      <c r="J1" s="1169"/>
      <c r="K1" s="1169"/>
      <c r="L1" s="1169"/>
      <c r="M1" s="1169"/>
      <c r="N1" s="1169"/>
      <c r="O1" s="1169"/>
      <c r="P1" s="1169"/>
      <c r="Q1" s="1169"/>
      <c r="R1" s="1169"/>
      <c r="S1" s="1170"/>
      <c r="T1" s="1168" t="s">
        <v>568</v>
      </c>
      <c r="U1" s="1169"/>
      <c r="V1" s="1169"/>
      <c r="W1" s="1169"/>
      <c r="X1" s="1169"/>
      <c r="Y1" s="1169"/>
      <c r="Z1" s="1169"/>
      <c r="AA1" s="1169"/>
      <c r="AB1" s="1169"/>
      <c r="AC1" s="1169"/>
      <c r="AD1" s="1169"/>
      <c r="AE1" s="1169"/>
      <c r="AF1" s="1169"/>
      <c r="AG1" s="1169"/>
      <c r="AH1" s="1169"/>
      <c r="AI1" s="1169"/>
      <c r="AJ1" s="1169"/>
      <c r="AK1" s="1169"/>
      <c r="AL1" s="1170"/>
    </row>
    <row r="2" spans="1:41">
      <c r="A2" s="8"/>
      <c r="B2" s="1"/>
      <c r="C2" s="1"/>
      <c r="D2" s="1"/>
      <c r="E2" s="1"/>
      <c r="F2" s="1"/>
      <c r="G2" s="1"/>
      <c r="H2" s="1"/>
      <c r="I2" s="1"/>
      <c r="J2" s="1"/>
      <c r="K2" s="1"/>
      <c r="L2" s="1"/>
      <c r="M2" s="1"/>
      <c r="N2" s="1"/>
      <c r="O2" s="1"/>
      <c r="P2" s="1"/>
      <c r="Q2" s="1"/>
      <c r="R2" s="1"/>
      <c r="S2" s="20"/>
      <c r="T2" s="8"/>
      <c r="U2" s="1"/>
      <c r="V2" s="1"/>
      <c r="W2" s="1"/>
      <c r="X2" s="1"/>
      <c r="Y2" s="1"/>
      <c r="Z2" s="1"/>
      <c r="AA2" s="1"/>
      <c r="AB2" s="1"/>
      <c r="AC2" s="1"/>
      <c r="AD2" s="1"/>
      <c r="AE2" s="1"/>
      <c r="AF2" s="1"/>
      <c r="AG2" s="1"/>
      <c r="AH2" s="1"/>
      <c r="AI2" s="1"/>
      <c r="AJ2" s="1"/>
      <c r="AK2" s="1"/>
      <c r="AL2" s="20"/>
      <c r="AM2" s="264" t="s">
        <v>485</v>
      </c>
      <c r="AN2" s="264"/>
      <c r="AO2" s="264"/>
    </row>
    <row r="3" spans="1:41">
      <c r="A3" t="s">
        <v>57</v>
      </c>
      <c r="D3" s="1149" t="str">
        <f>IF('Cover Sheet'!D14:J14&gt;0,'Cover Sheet'!D14:J14,"")</f>
        <v/>
      </c>
      <c r="E3" s="1149"/>
      <c r="F3" s="1149"/>
      <c r="G3" s="1149"/>
      <c r="H3" s="1149"/>
      <c r="I3" s="1149"/>
      <c r="J3" s="1149"/>
      <c r="K3" t="s">
        <v>58</v>
      </c>
      <c r="O3" s="1149" t="str">
        <f>IF('Cover Sheet'!O14:S14&gt;0,'Cover Sheet'!O14:S14,"")</f>
        <v/>
      </c>
      <c r="P3" s="1149"/>
      <c r="Q3" s="1149"/>
      <c r="R3" s="1149"/>
      <c r="S3" s="1149"/>
      <c r="T3" s="8" t="s">
        <v>57</v>
      </c>
      <c r="W3" s="1149" t="str">
        <f>IF('Cover Sheet'!W14:AC14&gt;0,'Cover Sheet'!W14:AC14,"")</f>
        <v/>
      </c>
      <c r="X3" s="1149"/>
      <c r="Y3" s="1149"/>
      <c r="Z3" s="1149"/>
      <c r="AA3" s="1149"/>
      <c r="AB3" s="1149"/>
      <c r="AC3" s="1149"/>
      <c r="AD3" t="s">
        <v>58</v>
      </c>
      <c r="AH3" s="1149" t="str">
        <f>IF('Cover Sheet'!AH14:AL14&gt;0,'Cover Sheet'!AH14:AL14,"")</f>
        <v/>
      </c>
      <c r="AI3" s="1149"/>
      <c r="AJ3" s="1149"/>
      <c r="AK3" s="1149"/>
      <c r="AL3" s="1179"/>
    </row>
    <row r="4" spans="1:41">
      <c r="A4" s="8"/>
      <c r="B4" s="1"/>
      <c r="C4" s="1"/>
      <c r="D4" s="1"/>
      <c r="E4" s="1"/>
      <c r="F4" s="1"/>
      <c r="G4" s="1"/>
      <c r="H4" s="1"/>
      <c r="I4" s="1"/>
      <c r="J4" s="1"/>
      <c r="K4" s="1"/>
      <c r="L4" s="1"/>
      <c r="M4" s="1"/>
      <c r="N4" s="1"/>
      <c r="O4" s="1"/>
      <c r="P4" s="1"/>
      <c r="Q4" s="1"/>
      <c r="R4" s="1"/>
      <c r="S4" s="20"/>
      <c r="T4" s="8"/>
      <c r="U4" s="1"/>
      <c r="V4" s="1"/>
      <c r="W4" s="1"/>
      <c r="X4" s="1"/>
      <c r="Y4" s="1"/>
      <c r="Z4" s="1"/>
      <c r="AA4" s="1"/>
      <c r="AB4" s="1"/>
      <c r="AC4" s="1"/>
      <c r="AD4" s="1"/>
      <c r="AE4" s="1"/>
      <c r="AF4" s="1"/>
      <c r="AG4" s="1"/>
      <c r="AH4" s="1"/>
      <c r="AI4" s="1"/>
      <c r="AJ4" s="1"/>
      <c r="AK4" s="1"/>
      <c r="AL4" s="20"/>
    </row>
    <row r="5" spans="1:41" ht="12.75" customHeight="1">
      <c r="A5" s="1190"/>
      <c r="B5" s="1191"/>
      <c r="C5" s="1191"/>
      <c r="D5" s="1191"/>
      <c r="E5" s="1191"/>
      <c r="F5" s="1191"/>
      <c r="G5" s="1191"/>
      <c r="H5" s="1191"/>
      <c r="I5" s="1191"/>
      <c r="J5" s="1191"/>
      <c r="K5" s="1191"/>
      <c r="L5" s="1191"/>
      <c r="M5" s="1191"/>
      <c r="N5" s="1191"/>
      <c r="O5" s="1191"/>
      <c r="P5" s="1191"/>
      <c r="Q5" s="1191"/>
      <c r="R5" s="1191"/>
      <c r="S5" s="1192"/>
      <c r="T5" s="1190"/>
      <c r="U5" s="1191"/>
      <c r="V5" s="1191"/>
      <c r="W5" s="1191"/>
      <c r="X5" s="1191"/>
      <c r="Y5" s="1191"/>
      <c r="Z5" s="1191"/>
      <c r="AA5" s="1191"/>
      <c r="AB5" s="1191"/>
      <c r="AC5" s="1191"/>
      <c r="AD5" s="1191"/>
      <c r="AE5" s="1191"/>
      <c r="AF5" s="1191"/>
      <c r="AG5" s="1191"/>
      <c r="AH5" s="1191"/>
      <c r="AI5" s="1191"/>
      <c r="AJ5" s="1191"/>
      <c r="AK5" s="1191"/>
      <c r="AL5" s="1192"/>
    </row>
    <row r="6" spans="1:41">
      <c r="A6" s="33"/>
      <c r="B6" s="33"/>
      <c r="C6" s="40"/>
      <c r="D6" s="33"/>
      <c r="E6" s="65"/>
      <c r="F6" s="65"/>
      <c r="G6" s="65"/>
      <c r="H6" s="65"/>
      <c r="I6" s="65"/>
      <c r="J6" s="65"/>
      <c r="K6" s="65"/>
      <c r="L6" s="65"/>
      <c r="M6" s="65"/>
      <c r="N6" s="65"/>
      <c r="O6" s="65"/>
      <c r="P6" s="65"/>
      <c r="Q6" s="65"/>
      <c r="R6" s="65"/>
      <c r="S6" s="275"/>
      <c r="T6" s="33"/>
      <c r="U6" s="33"/>
      <c r="V6" s="40"/>
      <c r="W6" s="33"/>
      <c r="X6" s="65"/>
      <c r="Y6" s="65"/>
      <c r="Z6" s="65"/>
      <c r="AA6" s="65"/>
      <c r="AB6" s="65"/>
      <c r="AC6" s="65"/>
      <c r="AD6" s="65"/>
      <c r="AE6" s="65"/>
      <c r="AF6" s="65"/>
      <c r="AG6" s="65"/>
      <c r="AH6" s="65"/>
      <c r="AI6" s="65"/>
      <c r="AJ6" s="65"/>
      <c r="AK6" s="65"/>
      <c r="AL6" s="275"/>
    </row>
    <row r="7" spans="1:41">
      <c r="A7" s="33"/>
      <c r="B7" s="718" t="s">
        <v>110</v>
      </c>
      <c r="C7" s="40"/>
      <c r="D7" s="33"/>
      <c r="E7" s="65"/>
      <c r="F7" s="65"/>
      <c r="G7" s="65"/>
      <c r="H7" s="65"/>
      <c r="I7" s="65"/>
      <c r="J7" s="65"/>
      <c r="K7" s="65"/>
      <c r="L7" s="65"/>
      <c r="M7" s="65"/>
      <c r="N7" s="65"/>
      <c r="O7" s="65"/>
      <c r="P7" s="65"/>
      <c r="Q7" s="65"/>
      <c r="R7" s="65"/>
      <c r="S7" s="275"/>
      <c r="T7" s="33"/>
      <c r="U7" s="718" t="s">
        <v>110</v>
      </c>
      <c r="V7" s="40"/>
      <c r="W7" s="33"/>
      <c r="X7" s="65"/>
      <c r="Y7" s="65"/>
      <c r="Z7" s="65"/>
      <c r="AA7" s="65"/>
      <c r="AB7" s="65"/>
      <c r="AC7" s="65"/>
      <c r="AD7" s="65"/>
      <c r="AE7" s="65"/>
      <c r="AF7" s="65"/>
      <c r="AG7" s="65"/>
      <c r="AH7" s="65"/>
      <c r="AI7" s="65"/>
      <c r="AJ7" s="65"/>
      <c r="AK7" s="65"/>
      <c r="AL7" s="275"/>
    </row>
    <row r="8" spans="1:41">
      <c r="A8" s="33"/>
      <c r="B8" s="447"/>
      <c r="C8" s="40"/>
      <c r="D8" s="33"/>
      <c r="E8" s="65"/>
      <c r="F8" s="65"/>
      <c r="G8" s="65"/>
      <c r="H8" s="65"/>
      <c r="I8" s="65"/>
      <c r="J8" s="65"/>
      <c r="K8" s="65"/>
      <c r="L8" s="65"/>
      <c r="M8" s="65"/>
      <c r="N8" s="65"/>
      <c r="O8" s="65"/>
      <c r="P8" s="65"/>
      <c r="Q8" s="65"/>
      <c r="R8" s="65"/>
      <c r="S8" s="275"/>
      <c r="T8" s="33"/>
      <c r="U8" s="447"/>
      <c r="V8" s="40"/>
      <c r="W8" s="33"/>
      <c r="X8" s="65"/>
      <c r="Y8" s="65"/>
      <c r="Z8" s="65"/>
      <c r="AA8" s="65"/>
      <c r="AB8" s="65"/>
      <c r="AC8" s="65"/>
      <c r="AD8" s="65"/>
      <c r="AE8" s="65"/>
      <c r="AF8" s="65"/>
      <c r="AG8" s="65"/>
      <c r="AH8" s="65"/>
      <c r="AI8" s="65"/>
      <c r="AJ8" s="65"/>
      <c r="AK8" s="65"/>
      <c r="AL8" s="275"/>
    </row>
    <row r="9" spans="1:41">
      <c r="A9" s="33"/>
      <c r="B9" s="718" t="s">
        <v>279</v>
      </c>
      <c r="C9" s="40"/>
      <c r="D9" s="33"/>
      <c r="E9" s="65"/>
      <c r="F9" s="65"/>
      <c r="G9" s="65"/>
      <c r="H9" s="65"/>
      <c r="I9" s="65"/>
      <c r="J9" s="65"/>
      <c r="K9" s="65"/>
      <c r="L9" s="65"/>
      <c r="M9" s="65"/>
      <c r="N9" s="65"/>
      <c r="O9" s="65"/>
      <c r="P9" s="65"/>
      <c r="Q9" s="65"/>
      <c r="R9" s="65"/>
      <c r="S9" s="275"/>
      <c r="T9" s="33"/>
      <c r="U9" s="718" t="s">
        <v>279</v>
      </c>
      <c r="V9" s="40"/>
      <c r="W9" s="33"/>
      <c r="X9" s="65"/>
      <c r="Y9" s="65"/>
      <c r="Z9" s="65"/>
      <c r="AA9" s="65"/>
      <c r="AB9" s="65"/>
      <c r="AC9" s="65"/>
      <c r="AD9" s="65"/>
      <c r="AE9" s="65"/>
      <c r="AF9" s="65"/>
      <c r="AG9" s="65"/>
      <c r="AH9" s="65"/>
      <c r="AI9" s="65"/>
      <c r="AJ9" s="65"/>
      <c r="AK9" s="65"/>
      <c r="AL9" s="275"/>
    </row>
    <row r="10" spans="1:41">
      <c r="A10" s="33"/>
      <c r="B10" s="447"/>
      <c r="C10" s="65"/>
      <c r="D10" s="65"/>
      <c r="E10" s="65"/>
      <c r="F10" s="65"/>
      <c r="G10" s="65"/>
      <c r="H10" s="65"/>
      <c r="I10" s="65"/>
      <c r="J10" s="65"/>
      <c r="K10" s="65"/>
      <c r="L10" s="65"/>
      <c r="M10" s="65"/>
      <c r="N10" s="65"/>
      <c r="O10" s="65"/>
      <c r="P10" s="65"/>
      <c r="Q10" s="65"/>
      <c r="R10" s="65"/>
      <c r="S10" s="275"/>
      <c r="T10" s="33"/>
      <c r="U10" s="447"/>
      <c r="V10" s="65"/>
      <c r="W10" s="65"/>
      <c r="X10" s="65"/>
      <c r="Y10" s="65"/>
      <c r="Z10" s="65"/>
      <c r="AA10" s="65"/>
      <c r="AB10" s="65"/>
      <c r="AC10" s="65"/>
      <c r="AD10" s="65"/>
      <c r="AE10" s="65"/>
      <c r="AF10" s="65"/>
      <c r="AG10" s="65"/>
      <c r="AH10" s="65"/>
      <c r="AI10" s="65"/>
      <c r="AJ10" s="65"/>
      <c r="AK10" s="65"/>
      <c r="AL10" s="275"/>
    </row>
    <row r="11" spans="1:41">
      <c r="A11" s="45"/>
      <c r="B11" s="718" t="s">
        <v>766</v>
      </c>
      <c r="C11" s="65"/>
      <c r="D11" s="65"/>
      <c r="E11" s="65"/>
      <c r="F11" s="65"/>
      <c r="G11" s="40"/>
      <c r="H11" s="65"/>
      <c r="I11" s="65"/>
      <c r="J11" s="65"/>
      <c r="K11" s="65"/>
      <c r="L11" s="65"/>
      <c r="M11" s="65"/>
      <c r="N11" s="65"/>
      <c r="O11" s="65"/>
      <c r="P11" s="65"/>
      <c r="Q11" s="65"/>
      <c r="R11" s="65"/>
      <c r="S11" s="275"/>
      <c r="T11" s="45"/>
      <c r="U11" s="718" t="s">
        <v>766</v>
      </c>
      <c r="V11" s="65"/>
      <c r="W11" s="65"/>
      <c r="X11" s="65"/>
      <c r="Y11" s="65"/>
      <c r="Z11" s="40"/>
      <c r="AA11" s="65"/>
      <c r="AB11" s="65"/>
      <c r="AC11" s="65"/>
      <c r="AD11" s="65"/>
      <c r="AE11" s="65"/>
      <c r="AF11" s="65"/>
      <c r="AG11" s="65"/>
      <c r="AH11" s="65"/>
      <c r="AI11" s="65"/>
      <c r="AJ11" s="65"/>
      <c r="AK11" s="65"/>
      <c r="AL11" s="275"/>
    </row>
    <row r="12" spans="1:41">
      <c r="A12" s="45"/>
      <c r="B12" s="65"/>
      <c r="C12" s="65"/>
      <c r="D12" s="65"/>
      <c r="E12" s="65"/>
      <c r="F12" s="65"/>
      <c r="G12" s="33"/>
      <c r="H12" s="65"/>
      <c r="I12" s="65"/>
      <c r="J12" s="65"/>
      <c r="K12" s="65"/>
      <c r="L12" s="65"/>
      <c r="M12" s="65"/>
      <c r="N12" s="65"/>
      <c r="O12" s="65"/>
      <c r="P12" s="65"/>
      <c r="Q12" s="65"/>
      <c r="R12" s="65"/>
      <c r="S12" s="275"/>
      <c r="T12" s="30"/>
      <c r="U12" s="31"/>
      <c r="V12" s="31"/>
      <c r="W12" s="31"/>
      <c r="X12" s="31"/>
      <c r="Y12" s="31"/>
      <c r="Z12" s="31"/>
      <c r="AA12" s="31"/>
      <c r="AB12" s="31"/>
      <c r="AC12" s="31"/>
      <c r="AD12" s="31"/>
      <c r="AE12" s="31"/>
      <c r="AF12" s="31"/>
      <c r="AG12" s="31"/>
      <c r="AH12" s="31"/>
      <c r="AI12" s="31"/>
      <c r="AJ12" s="31"/>
      <c r="AK12" s="31"/>
      <c r="AL12" s="32"/>
    </row>
    <row r="13" spans="1:41">
      <c r="A13" s="45"/>
      <c r="B13" s="65"/>
      <c r="C13" s="65"/>
      <c r="D13" s="65"/>
      <c r="E13" s="65"/>
      <c r="F13" s="65"/>
      <c r="G13" s="65"/>
      <c r="H13" s="65"/>
      <c r="I13" s="65"/>
      <c r="J13" s="65"/>
      <c r="K13" s="65"/>
      <c r="L13" s="65"/>
      <c r="M13" s="65"/>
      <c r="N13" s="65"/>
      <c r="O13" s="65"/>
      <c r="P13" s="65"/>
      <c r="Q13" s="65"/>
      <c r="R13" s="65"/>
      <c r="S13" s="275"/>
      <c r="T13" s="30"/>
      <c r="U13" s="31"/>
      <c r="V13" s="31"/>
      <c r="W13" s="31"/>
      <c r="X13" s="31"/>
      <c r="Y13" s="31"/>
      <c r="Z13" s="33"/>
      <c r="AA13" s="31"/>
      <c r="AB13" s="31"/>
      <c r="AC13" s="31"/>
      <c r="AD13" s="31"/>
      <c r="AE13" s="31"/>
      <c r="AF13" s="31"/>
      <c r="AG13" s="31"/>
      <c r="AH13" s="31"/>
      <c r="AI13" s="31"/>
      <c r="AJ13" s="31"/>
      <c r="AK13" s="31"/>
      <c r="AL13" s="32"/>
    </row>
    <row r="14" spans="1:41">
      <c r="A14" s="45"/>
      <c r="B14" s="65"/>
      <c r="C14" s="65"/>
      <c r="D14" s="65"/>
      <c r="E14" s="65"/>
      <c r="F14" s="65"/>
      <c r="G14" s="33"/>
      <c r="H14" s="65"/>
      <c r="I14" s="65"/>
      <c r="J14" s="65"/>
      <c r="K14" s="65"/>
      <c r="L14" s="65"/>
      <c r="M14" s="65"/>
      <c r="N14" s="65"/>
      <c r="O14" s="65"/>
      <c r="P14" s="65"/>
      <c r="Q14" s="65"/>
      <c r="R14" s="65"/>
      <c r="S14" s="275"/>
      <c r="T14" s="30"/>
      <c r="U14" s="31"/>
      <c r="V14" s="31"/>
      <c r="W14" s="31"/>
      <c r="X14" s="31"/>
      <c r="Y14" s="31"/>
      <c r="Z14" s="31"/>
      <c r="AA14" s="31"/>
      <c r="AB14" s="31"/>
      <c r="AC14" s="31"/>
      <c r="AD14" s="31"/>
      <c r="AE14" s="31"/>
      <c r="AF14" s="31"/>
      <c r="AG14" s="31"/>
      <c r="AH14" s="31"/>
      <c r="AI14" s="31"/>
      <c r="AJ14" s="31"/>
      <c r="AK14" s="31"/>
      <c r="AL14" s="32"/>
    </row>
    <row r="15" spans="1:41">
      <c r="A15" s="45"/>
      <c r="B15" s="65"/>
      <c r="C15" s="65"/>
      <c r="D15" s="65"/>
      <c r="E15" s="65"/>
      <c r="F15" s="65"/>
      <c r="G15" s="65"/>
      <c r="H15" s="65"/>
      <c r="I15" s="65"/>
      <c r="J15" s="65"/>
      <c r="K15" s="65"/>
      <c r="L15" s="65"/>
      <c r="M15" s="65"/>
      <c r="N15" s="65"/>
      <c r="O15" s="65"/>
      <c r="P15" s="65"/>
      <c r="Q15" s="65"/>
      <c r="R15" s="65"/>
      <c r="S15" s="275"/>
      <c r="T15" s="30"/>
      <c r="U15" s="31"/>
      <c r="V15" s="31"/>
      <c r="W15" s="31"/>
      <c r="X15" s="31"/>
      <c r="Y15" s="31"/>
      <c r="Z15" s="31"/>
      <c r="AA15" s="31"/>
      <c r="AB15" s="31"/>
      <c r="AC15" s="31"/>
      <c r="AD15" s="31"/>
      <c r="AE15" s="31"/>
      <c r="AF15" s="31"/>
      <c r="AG15" s="31"/>
      <c r="AH15" s="31"/>
      <c r="AI15" s="31"/>
      <c r="AJ15" s="31"/>
      <c r="AK15" s="31"/>
      <c r="AL15" s="32"/>
    </row>
    <row r="16" spans="1:41">
      <c r="A16" s="45"/>
      <c r="B16" s="65"/>
      <c r="C16" s="65"/>
      <c r="D16" s="65"/>
      <c r="E16" s="65"/>
      <c r="F16" s="65"/>
      <c r="G16" s="65"/>
      <c r="H16" s="65"/>
      <c r="I16" s="65"/>
      <c r="J16" s="65"/>
      <c r="K16" s="65"/>
      <c r="L16" s="65"/>
      <c r="M16" s="65"/>
      <c r="N16" s="65"/>
      <c r="O16" s="65"/>
      <c r="P16" s="65"/>
      <c r="Q16" s="65"/>
      <c r="R16" s="65"/>
      <c r="S16" s="275"/>
      <c r="T16" s="30"/>
      <c r="U16" s="31"/>
      <c r="V16" s="31"/>
      <c r="W16" s="31"/>
      <c r="X16" s="31"/>
      <c r="Y16" s="31"/>
      <c r="Z16" s="31"/>
      <c r="AA16" s="31"/>
      <c r="AB16" s="31"/>
      <c r="AC16" s="31"/>
      <c r="AD16" s="31"/>
      <c r="AE16" s="31"/>
      <c r="AF16" s="31"/>
      <c r="AG16" s="31"/>
      <c r="AH16" s="31"/>
      <c r="AI16" s="31"/>
      <c r="AJ16" s="31"/>
      <c r="AK16" s="31"/>
      <c r="AL16" s="32"/>
    </row>
    <row r="17" spans="1:38">
      <c r="A17" s="45"/>
      <c r="B17" s="65"/>
      <c r="C17" s="65"/>
      <c r="D17" s="65"/>
      <c r="E17" s="65"/>
      <c r="F17" s="65"/>
      <c r="G17" s="65"/>
      <c r="H17" s="65"/>
      <c r="I17" s="65"/>
      <c r="J17" s="65"/>
      <c r="K17" s="65"/>
      <c r="L17" s="65"/>
      <c r="M17" s="65"/>
      <c r="N17" s="65"/>
      <c r="O17" s="65"/>
      <c r="P17" s="65"/>
      <c r="Q17" s="65"/>
      <c r="R17" s="65"/>
      <c r="S17" s="275"/>
      <c r="T17" s="30"/>
      <c r="U17" s="31"/>
      <c r="V17" s="31"/>
      <c r="W17" s="31"/>
      <c r="X17" s="31"/>
      <c r="Y17" s="31"/>
      <c r="Z17" s="31"/>
      <c r="AA17" s="31"/>
      <c r="AB17" s="31"/>
      <c r="AC17" s="31"/>
      <c r="AD17" s="31"/>
      <c r="AE17" s="31"/>
      <c r="AF17" s="31"/>
      <c r="AG17" s="31"/>
      <c r="AH17" s="31"/>
      <c r="AI17" s="31"/>
      <c r="AJ17" s="31"/>
      <c r="AK17" s="31"/>
      <c r="AL17" s="32"/>
    </row>
    <row r="18" spans="1:38">
      <c r="A18" s="47"/>
      <c r="B18" s="48"/>
      <c r="C18" s="48"/>
      <c r="D18" s="48"/>
      <c r="E18" s="48"/>
      <c r="F18" s="48"/>
      <c r="G18" s="48"/>
      <c r="H18" s="48"/>
      <c r="I18" s="48"/>
      <c r="J18" s="48"/>
      <c r="K18" s="48"/>
      <c r="L18" s="48"/>
      <c r="M18" s="48"/>
      <c r="N18" s="48"/>
      <c r="O18" s="48"/>
      <c r="P18" s="48"/>
      <c r="Q18" s="48"/>
      <c r="R18" s="48"/>
      <c r="S18" s="276"/>
      <c r="T18" s="38"/>
      <c r="U18" s="36"/>
      <c r="V18" s="36"/>
      <c r="W18" s="36"/>
      <c r="X18" s="36"/>
      <c r="Y18" s="36"/>
      <c r="Z18" s="36"/>
      <c r="AA18" s="36"/>
      <c r="AB18" s="36"/>
      <c r="AC18" s="36"/>
      <c r="AD18" s="36"/>
      <c r="AE18" s="36"/>
      <c r="AF18" s="36"/>
      <c r="AG18" s="36"/>
      <c r="AH18" s="36"/>
      <c r="AI18" s="36"/>
      <c r="AJ18" s="36"/>
      <c r="AK18" s="36"/>
      <c r="AL18" s="39"/>
    </row>
    <row r="19" spans="1:38">
      <c r="A19" s="504" t="s">
        <v>630</v>
      </c>
      <c r="B19" s="10"/>
      <c r="C19" s="10"/>
      <c r="D19" s="10"/>
      <c r="E19" s="10"/>
      <c r="F19" s="10"/>
      <c r="G19" s="10"/>
      <c r="H19" s="10"/>
      <c r="I19" s="10"/>
      <c r="J19" s="10"/>
      <c r="K19" s="10"/>
      <c r="L19" s="10"/>
      <c r="M19" s="10"/>
      <c r="N19" s="10"/>
      <c r="O19" s="10"/>
      <c r="P19" s="10"/>
      <c r="Q19" s="10"/>
      <c r="R19" s="10"/>
      <c r="S19" s="11"/>
      <c r="T19" s="14" t="s">
        <v>632</v>
      </c>
      <c r="U19" s="1"/>
      <c r="V19" s="1"/>
      <c r="W19" s="1"/>
      <c r="X19" s="1"/>
      <c r="Y19" s="1"/>
      <c r="Z19" s="1"/>
      <c r="AA19" s="1"/>
      <c r="AB19" s="1"/>
      <c r="AC19" s="1"/>
      <c r="AD19" s="1"/>
      <c r="AE19" s="1"/>
      <c r="AF19" s="1"/>
      <c r="AG19" s="1"/>
      <c r="AH19" s="1"/>
      <c r="AI19" s="1"/>
      <c r="AJ19" s="1"/>
      <c r="AK19" s="1"/>
      <c r="AL19" s="20"/>
    </row>
    <row r="20" spans="1:38">
      <c r="A20" s="9"/>
      <c r="B20" s="10"/>
      <c r="C20" s="10"/>
      <c r="D20" s="10"/>
      <c r="E20" s="10"/>
      <c r="F20" s="10"/>
      <c r="G20" s="10"/>
      <c r="H20" s="10"/>
      <c r="I20" s="10"/>
      <c r="J20" s="10"/>
      <c r="K20" s="10"/>
      <c r="L20" s="10"/>
      <c r="M20" s="10"/>
      <c r="N20" s="10"/>
      <c r="O20" s="10"/>
      <c r="P20" s="10"/>
      <c r="Q20" s="10"/>
      <c r="R20" s="10"/>
      <c r="S20" s="11"/>
      <c r="T20" s="8"/>
      <c r="U20" s="1"/>
      <c r="V20" s="1"/>
      <c r="W20" s="1"/>
      <c r="X20" s="1"/>
      <c r="Y20" s="1"/>
      <c r="Z20" s="1"/>
      <c r="AA20" s="1"/>
      <c r="AB20" s="1"/>
      <c r="AC20" s="1"/>
      <c r="AD20" s="1"/>
      <c r="AE20" s="1"/>
      <c r="AF20" s="1"/>
      <c r="AG20" s="1"/>
      <c r="AH20" s="1"/>
      <c r="AI20" s="1"/>
      <c r="AJ20" s="1"/>
      <c r="AK20" s="1"/>
      <c r="AL20" s="20"/>
    </row>
    <row r="21" spans="1:38">
      <c r="A21" s="277"/>
      <c r="B21" s="278"/>
      <c r="C21" s="278"/>
      <c r="D21" s="278"/>
      <c r="E21" s="278"/>
      <c r="F21" s="278"/>
      <c r="G21" s="278"/>
      <c r="H21" s="278"/>
      <c r="I21" s="278"/>
      <c r="J21" s="278"/>
      <c r="K21" s="278"/>
      <c r="L21" s="278"/>
      <c r="M21" s="278"/>
      <c r="N21" s="278"/>
      <c r="O21" s="278"/>
      <c r="P21" s="278"/>
      <c r="Q21" s="278"/>
      <c r="R21" s="278"/>
      <c r="S21" s="279"/>
      <c r="T21" s="277"/>
      <c r="U21" s="278"/>
      <c r="V21" s="278"/>
      <c r="W21" s="278"/>
      <c r="X21" s="278"/>
      <c r="Y21" s="278"/>
      <c r="Z21" s="278"/>
      <c r="AA21" s="278"/>
      <c r="AB21" s="278"/>
      <c r="AC21" s="278"/>
      <c r="AD21" s="278"/>
      <c r="AE21" s="278"/>
      <c r="AF21" s="278"/>
      <c r="AG21" s="278"/>
      <c r="AH21" s="278"/>
      <c r="AI21" s="278"/>
      <c r="AJ21" s="278"/>
      <c r="AK21" s="278"/>
      <c r="AL21" s="279"/>
    </row>
    <row r="22" spans="1:38">
      <c r="A22" s="45"/>
      <c r="B22" s="65"/>
      <c r="C22" s="65"/>
      <c r="D22" s="65"/>
      <c r="E22" s="65"/>
      <c r="F22" s="65"/>
      <c r="G22" s="65"/>
      <c r="H22" s="65"/>
      <c r="I22" s="65"/>
      <c r="J22" s="65"/>
      <c r="K22" s="65"/>
      <c r="L22" s="65"/>
      <c r="M22" s="65"/>
      <c r="N22" s="65"/>
      <c r="O22" s="65"/>
      <c r="P22" s="65"/>
      <c r="Q22" s="65"/>
      <c r="R22" s="65"/>
      <c r="S22" s="275"/>
      <c r="T22" s="45"/>
      <c r="U22" s="65"/>
      <c r="V22" s="65"/>
      <c r="W22" s="65"/>
      <c r="X22" s="65"/>
      <c r="Y22" s="65"/>
      <c r="Z22" s="65"/>
      <c r="AA22" s="65"/>
      <c r="AB22" s="65"/>
      <c r="AC22" s="65"/>
      <c r="AD22" s="65"/>
      <c r="AE22" s="65"/>
      <c r="AF22" s="65"/>
      <c r="AG22" s="65"/>
      <c r="AH22" s="65"/>
      <c r="AI22" s="65"/>
      <c r="AJ22" s="65"/>
      <c r="AK22" s="65"/>
      <c r="AL22" s="275"/>
    </row>
    <row r="23" spans="1:38">
      <c r="A23" s="45"/>
      <c r="B23" s="718" t="s">
        <v>111</v>
      </c>
      <c r="C23" s="65"/>
      <c r="D23" s="65"/>
      <c r="E23" s="65"/>
      <c r="F23" s="65"/>
      <c r="G23" s="65"/>
      <c r="H23" s="65"/>
      <c r="I23" s="65"/>
      <c r="J23" s="65"/>
      <c r="K23" s="65"/>
      <c r="L23" s="65"/>
      <c r="M23" s="65"/>
      <c r="N23" s="65"/>
      <c r="O23" s="65"/>
      <c r="P23" s="65"/>
      <c r="Q23" s="65"/>
      <c r="R23" s="65"/>
      <c r="S23" s="275"/>
      <c r="T23" s="45"/>
      <c r="U23" s="718" t="s">
        <v>111</v>
      </c>
      <c r="V23" s="65"/>
      <c r="W23" s="65"/>
      <c r="X23" s="65"/>
      <c r="Y23" s="65"/>
      <c r="Z23" s="65"/>
      <c r="AA23" s="65"/>
      <c r="AB23" s="65"/>
      <c r="AC23" s="65"/>
      <c r="AD23" s="65"/>
      <c r="AE23" s="65"/>
      <c r="AF23" s="65"/>
      <c r="AG23" s="65"/>
      <c r="AH23" s="65"/>
      <c r="AI23" s="65"/>
      <c r="AJ23" s="65"/>
      <c r="AK23" s="65"/>
      <c r="AL23" s="275"/>
    </row>
    <row r="24" spans="1:38">
      <c r="A24" s="45"/>
      <c r="B24" s="448"/>
      <c r="C24" s="65"/>
      <c r="D24" s="65"/>
      <c r="E24" s="65"/>
      <c r="F24" s="65"/>
      <c r="G24" s="65"/>
      <c r="H24" s="65"/>
      <c r="I24" s="65"/>
      <c r="J24" s="65"/>
      <c r="K24" s="65"/>
      <c r="L24" s="65"/>
      <c r="M24" s="65"/>
      <c r="N24" s="65"/>
      <c r="O24" s="65"/>
      <c r="P24" s="65"/>
      <c r="Q24" s="65"/>
      <c r="R24" s="65"/>
      <c r="S24" s="275"/>
      <c r="T24" s="45"/>
      <c r="U24" s="448"/>
      <c r="V24" s="65"/>
      <c r="W24" s="65"/>
      <c r="X24" s="65"/>
      <c r="Y24" s="65"/>
      <c r="Z24" s="65"/>
      <c r="AA24" s="65"/>
      <c r="AB24" s="65"/>
      <c r="AC24" s="65"/>
      <c r="AD24" s="65"/>
      <c r="AE24" s="65"/>
      <c r="AF24" s="65"/>
      <c r="AG24" s="65"/>
      <c r="AH24" s="65"/>
      <c r="AI24" s="65"/>
      <c r="AJ24" s="65"/>
      <c r="AK24" s="65"/>
      <c r="AL24" s="275"/>
    </row>
    <row r="25" spans="1:38">
      <c r="A25" s="45"/>
      <c r="B25" s="718" t="s">
        <v>339</v>
      </c>
      <c r="C25" s="65"/>
      <c r="D25" s="65"/>
      <c r="E25" s="65"/>
      <c r="F25" s="65"/>
      <c r="G25" s="65"/>
      <c r="H25" s="65"/>
      <c r="I25" s="65"/>
      <c r="J25" s="65"/>
      <c r="K25" s="65"/>
      <c r="L25" s="65"/>
      <c r="M25" s="65"/>
      <c r="N25" s="65"/>
      <c r="O25" s="65"/>
      <c r="P25" s="65"/>
      <c r="Q25" s="65"/>
      <c r="R25" s="65"/>
      <c r="S25" s="275"/>
      <c r="T25" s="45"/>
      <c r="U25" s="718" t="s">
        <v>339</v>
      </c>
      <c r="V25" s="65"/>
      <c r="W25" s="65"/>
      <c r="X25" s="65"/>
      <c r="Y25" s="65"/>
      <c r="Z25" s="65"/>
      <c r="AA25" s="65"/>
      <c r="AB25" s="65"/>
      <c r="AC25" s="65"/>
      <c r="AD25" s="65"/>
      <c r="AE25" s="65"/>
      <c r="AF25" s="65"/>
      <c r="AG25" s="65"/>
      <c r="AH25" s="65"/>
      <c r="AI25" s="65"/>
      <c r="AJ25" s="65"/>
      <c r="AK25" s="65"/>
      <c r="AL25" s="275"/>
    </row>
    <row r="26" spans="1:38">
      <c r="A26" s="45"/>
      <c r="B26" s="448"/>
      <c r="C26" s="65"/>
      <c r="D26" s="65"/>
      <c r="E26" s="65"/>
      <c r="F26" s="65"/>
      <c r="G26" s="65"/>
      <c r="H26" s="65"/>
      <c r="I26" s="65"/>
      <c r="J26" s="65"/>
      <c r="K26" s="65"/>
      <c r="L26" s="65"/>
      <c r="M26" s="65"/>
      <c r="N26" s="65"/>
      <c r="O26" s="65"/>
      <c r="P26" s="65"/>
      <c r="Q26" s="65"/>
      <c r="R26" s="65"/>
      <c r="S26" s="275"/>
      <c r="T26" s="45"/>
      <c r="U26" s="448"/>
      <c r="V26" s="65"/>
      <c r="W26" s="65"/>
      <c r="X26" s="65"/>
      <c r="Y26" s="65"/>
      <c r="Z26" s="65"/>
      <c r="AA26" s="65"/>
      <c r="AB26" s="65"/>
      <c r="AC26" s="65"/>
      <c r="AD26" s="65"/>
      <c r="AE26" s="65"/>
      <c r="AF26" s="65"/>
      <c r="AG26" s="65"/>
      <c r="AH26" s="65"/>
      <c r="AI26" s="65"/>
      <c r="AJ26" s="65"/>
      <c r="AK26" s="65"/>
      <c r="AL26" s="275"/>
    </row>
    <row r="27" spans="1:38">
      <c r="A27" s="45"/>
      <c r="B27" s="718" t="s">
        <v>767</v>
      </c>
      <c r="C27" s="65"/>
      <c r="D27" s="65"/>
      <c r="E27" s="65"/>
      <c r="F27" s="65"/>
      <c r="G27" s="65"/>
      <c r="H27" s="65"/>
      <c r="I27" s="65"/>
      <c r="J27" s="65"/>
      <c r="K27" s="65"/>
      <c r="L27" s="65"/>
      <c r="M27" s="65"/>
      <c r="N27" s="65"/>
      <c r="O27" s="65"/>
      <c r="P27" s="65"/>
      <c r="Q27" s="65"/>
      <c r="R27" s="65"/>
      <c r="S27" s="275"/>
      <c r="T27" s="45"/>
      <c r="U27" s="718" t="s">
        <v>767</v>
      </c>
      <c r="V27" s="65"/>
      <c r="W27" s="65"/>
      <c r="X27" s="65"/>
      <c r="Y27" s="65"/>
      <c r="Z27" s="65"/>
      <c r="AA27" s="65"/>
      <c r="AB27" s="65"/>
      <c r="AC27" s="65"/>
      <c r="AD27" s="65"/>
      <c r="AE27" s="65"/>
      <c r="AF27" s="65"/>
      <c r="AG27" s="65"/>
      <c r="AH27" s="65"/>
      <c r="AI27" s="65"/>
      <c r="AJ27" s="65"/>
      <c r="AK27" s="65"/>
      <c r="AL27" s="275"/>
    </row>
    <row r="28" spans="1:38">
      <c r="A28" s="45"/>
      <c r="B28" s="448"/>
      <c r="C28" s="65"/>
      <c r="D28" s="65"/>
      <c r="E28" s="65"/>
      <c r="F28" s="65"/>
      <c r="G28" s="65"/>
      <c r="H28" s="65"/>
      <c r="I28" s="65"/>
      <c r="J28" s="65"/>
      <c r="K28" s="65"/>
      <c r="L28" s="65"/>
      <c r="M28" s="65"/>
      <c r="N28" s="65"/>
      <c r="O28" s="65"/>
      <c r="P28" s="65"/>
      <c r="Q28" s="65"/>
      <c r="R28" s="65"/>
      <c r="S28" s="275"/>
      <c r="T28" s="30"/>
      <c r="U28" s="444"/>
      <c r="V28" s="31"/>
      <c r="W28" s="31"/>
      <c r="X28" s="31"/>
      <c r="Y28" s="31"/>
      <c r="Z28" s="31"/>
      <c r="AA28" s="31"/>
      <c r="AB28" s="31"/>
      <c r="AC28" s="31"/>
      <c r="AD28" s="31"/>
      <c r="AE28" s="31"/>
      <c r="AF28" s="31"/>
      <c r="AG28" s="31"/>
      <c r="AH28" s="31"/>
      <c r="AI28" s="31"/>
      <c r="AJ28" s="31"/>
      <c r="AK28" s="31"/>
      <c r="AL28" s="32"/>
    </row>
    <row r="29" spans="1:38">
      <c r="A29" s="45"/>
      <c r="B29" s="718" t="s">
        <v>777</v>
      </c>
      <c r="C29" s="65"/>
      <c r="D29" s="65"/>
      <c r="E29" s="65"/>
      <c r="F29" s="65"/>
      <c r="G29" s="65"/>
      <c r="H29" s="65"/>
      <c r="I29" s="65"/>
      <c r="J29" s="65"/>
      <c r="K29" s="65"/>
      <c r="L29" s="65"/>
      <c r="M29" s="65"/>
      <c r="N29" s="65"/>
      <c r="O29" s="65"/>
      <c r="P29" s="65"/>
      <c r="Q29" s="65"/>
      <c r="R29" s="65"/>
      <c r="S29" s="275"/>
      <c r="T29" s="30"/>
      <c r="U29" s="718" t="s">
        <v>777</v>
      </c>
      <c r="V29" s="31"/>
      <c r="W29" s="31"/>
      <c r="X29" s="31"/>
      <c r="Y29" s="31"/>
      <c r="Z29" s="31"/>
      <c r="AA29" s="31"/>
      <c r="AB29" s="31"/>
      <c r="AC29" s="31"/>
      <c r="AD29" s="31"/>
      <c r="AE29" s="31"/>
      <c r="AF29" s="31"/>
      <c r="AG29" s="31"/>
      <c r="AH29" s="31"/>
      <c r="AI29" s="31"/>
      <c r="AJ29" s="31"/>
      <c r="AK29" s="31"/>
      <c r="AL29" s="32"/>
    </row>
    <row r="30" spans="1:38">
      <c r="A30" s="45"/>
      <c r="B30" s="718" t="s">
        <v>778</v>
      </c>
      <c r="C30" s="65"/>
      <c r="D30" s="65"/>
      <c r="E30" s="65"/>
      <c r="F30" s="65"/>
      <c r="G30" s="65"/>
      <c r="H30" s="65"/>
      <c r="I30" s="65"/>
      <c r="J30" s="65"/>
      <c r="K30" s="65"/>
      <c r="L30" s="65"/>
      <c r="M30" s="65"/>
      <c r="N30" s="65"/>
      <c r="O30" s="65"/>
      <c r="P30" s="65"/>
      <c r="Q30" s="65"/>
      <c r="R30" s="65"/>
      <c r="S30" s="275"/>
      <c r="T30" s="30"/>
      <c r="U30" s="718" t="s">
        <v>778</v>
      </c>
      <c r="V30" s="31"/>
      <c r="W30" s="31"/>
      <c r="X30" s="31"/>
      <c r="Y30" s="31"/>
      <c r="Z30" s="31"/>
      <c r="AA30" s="31"/>
      <c r="AB30" s="31"/>
      <c r="AC30" s="31"/>
      <c r="AD30" s="31"/>
      <c r="AE30" s="31"/>
      <c r="AF30" s="31"/>
      <c r="AG30" s="31"/>
      <c r="AH30" s="31"/>
      <c r="AI30" s="31"/>
      <c r="AJ30" s="31"/>
      <c r="AK30" s="31"/>
      <c r="AL30" s="32"/>
    </row>
    <row r="31" spans="1:38">
      <c r="A31" s="45"/>
      <c r="B31" s="65"/>
      <c r="C31" s="65"/>
      <c r="D31" s="65"/>
      <c r="E31" s="65"/>
      <c r="F31" s="65"/>
      <c r="G31" s="65"/>
      <c r="H31" s="65"/>
      <c r="I31" s="65"/>
      <c r="J31" s="65"/>
      <c r="K31" s="65"/>
      <c r="L31" s="65"/>
      <c r="M31" s="65"/>
      <c r="N31" s="65"/>
      <c r="O31" s="65"/>
      <c r="P31" s="65"/>
      <c r="Q31" s="65"/>
      <c r="R31" s="65"/>
      <c r="S31" s="275"/>
      <c r="T31" s="30"/>
      <c r="U31" s="65"/>
      <c r="V31" s="31"/>
      <c r="W31" s="31"/>
      <c r="X31" s="31"/>
      <c r="Y31" s="31"/>
      <c r="Z31" s="31"/>
      <c r="AA31" s="31"/>
      <c r="AB31" s="31"/>
      <c r="AC31" s="31"/>
      <c r="AD31" s="31"/>
      <c r="AE31" s="31"/>
      <c r="AF31" s="31"/>
      <c r="AG31" s="31"/>
      <c r="AH31" s="31"/>
      <c r="AI31" s="31"/>
      <c r="AJ31" s="31"/>
      <c r="AK31" s="31"/>
      <c r="AL31" s="32"/>
    </row>
    <row r="32" spans="1:38">
      <c r="A32" s="45"/>
      <c r="B32" s="65"/>
      <c r="C32" s="65"/>
      <c r="D32" s="65"/>
      <c r="E32" s="65"/>
      <c r="F32" s="65"/>
      <c r="G32" s="33"/>
      <c r="H32" s="65"/>
      <c r="I32" s="65"/>
      <c r="J32" s="65"/>
      <c r="K32" s="65"/>
      <c r="L32" s="65"/>
      <c r="M32" s="65"/>
      <c r="N32" s="65"/>
      <c r="O32" s="65"/>
      <c r="P32" s="65"/>
      <c r="Q32" s="65"/>
      <c r="R32" s="65"/>
      <c r="S32" s="275"/>
      <c r="T32" s="30"/>
      <c r="U32" s="31"/>
      <c r="V32" s="31"/>
      <c r="W32" s="31"/>
      <c r="X32" s="31"/>
      <c r="Y32" s="31"/>
      <c r="Z32" s="33"/>
      <c r="AA32" s="31"/>
      <c r="AB32" s="31"/>
      <c r="AC32" s="31"/>
      <c r="AD32" s="31"/>
      <c r="AE32" s="31"/>
      <c r="AF32" s="31"/>
      <c r="AG32" s="31"/>
      <c r="AH32" s="31"/>
      <c r="AI32" s="31"/>
      <c r="AJ32" s="31"/>
      <c r="AK32" s="31"/>
      <c r="AL32" s="32"/>
    </row>
    <row r="33" spans="1:38">
      <c r="A33" s="45"/>
      <c r="B33" s="65"/>
      <c r="C33" s="65"/>
      <c r="D33" s="33"/>
      <c r="E33" s="65"/>
      <c r="F33" s="65"/>
      <c r="G33" s="65"/>
      <c r="H33" s="65"/>
      <c r="I33" s="65"/>
      <c r="J33" s="65"/>
      <c r="K33" s="65"/>
      <c r="L33" s="65"/>
      <c r="M33" s="65"/>
      <c r="N33" s="65"/>
      <c r="O33" s="65"/>
      <c r="P33" s="65"/>
      <c r="Q33" s="65"/>
      <c r="R33" s="65"/>
      <c r="S33" s="275"/>
      <c r="T33" s="30"/>
      <c r="U33" s="31"/>
      <c r="V33" s="31"/>
      <c r="W33" s="31"/>
      <c r="X33" s="31"/>
      <c r="Y33" s="31"/>
      <c r="Z33" s="31"/>
      <c r="AA33" s="31"/>
      <c r="AB33" s="31"/>
      <c r="AC33" s="31"/>
      <c r="AD33" s="31"/>
      <c r="AE33" s="31"/>
      <c r="AF33" s="31"/>
      <c r="AG33" s="31"/>
      <c r="AH33" s="31"/>
      <c r="AI33" s="31"/>
      <c r="AJ33" s="31"/>
      <c r="AK33" s="31"/>
      <c r="AL33" s="32"/>
    </row>
    <row r="34" spans="1:38">
      <c r="A34" s="45"/>
      <c r="B34" s="65"/>
      <c r="C34" s="65"/>
      <c r="D34" s="65"/>
      <c r="E34" s="65"/>
      <c r="F34" s="65"/>
      <c r="G34" s="33"/>
      <c r="H34" s="33"/>
      <c r="I34" s="65"/>
      <c r="J34" s="65"/>
      <c r="K34" s="65"/>
      <c r="L34" s="65"/>
      <c r="M34" s="65"/>
      <c r="N34" s="65"/>
      <c r="O34" s="65"/>
      <c r="P34" s="65"/>
      <c r="Q34" s="65"/>
      <c r="R34" s="65"/>
      <c r="S34" s="275"/>
      <c r="T34" s="30"/>
      <c r="U34" s="31"/>
      <c r="V34" s="31"/>
      <c r="W34" s="31"/>
      <c r="X34" s="31"/>
      <c r="Y34" s="31"/>
      <c r="Z34" s="33"/>
      <c r="AA34" s="31"/>
      <c r="AB34" s="31"/>
      <c r="AC34" s="31"/>
      <c r="AD34" s="31"/>
      <c r="AE34" s="31"/>
      <c r="AF34" s="31"/>
      <c r="AG34" s="31"/>
      <c r="AH34" s="31"/>
      <c r="AI34" s="31"/>
      <c r="AJ34" s="31"/>
      <c r="AK34" s="31"/>
      <c r="AL34" s="32"/>
    </row>
    <row r="35" spans="1:38">
      <c r="A35" s="45"/>
      <c r="B35" s="65"/>
      <c r="C35" s="65"/>
      <c r="D35" s="65"/>
      <c r="E35" s="65"/>
      <c r="F35" s="65"/>
      <c r="G35" s="65"/>
      <c r="H35" s="65"/>
      <c r="I35" s="65"/>
      <c r="J35" s="65"/>
      <c r="K35" s="65"/>
      <c r="L35" s="65"/>
      <c r="M35" s="65"/>
      <c r="N35" s="65"/>
      <c r="O35" s="65"/>
      <c r="P35" s="65"/>
      <c r="Q35" s="65"/>
      <c r="R35" s="65"/>
      <c r="S35" s="275"/>
      <c r="T35" s="30"/>
      <c r="U35" s="31"/>
      <c r="V35" s="31"/>
      <c r="W35" s="31"/>
      <c r="X35" s="31"/>
      <c r="Y35" s="31"/>
      <c r="Z35" s="31"/>
      <c r="AA35" s="31"/>
      <c r="AB35" s="31"/>
      <c r="AC35" s="31"/>
      <c r="AD35" s="31"/>
      <c r="AE35" s="31"/>
      <c r="AF35" s="31"/>
      <c r="AG35" s="31"/>
      <c r="AH35" s="31"/>
      <c r="AI35" s="31"/>
      <c r="AJ35" s="31"/>
      <c r="AK35" s="31"/>
      <c r="AL35" s="32"/>
    </row>
    <row r="36" spans="1:38">
      <c r="A36" s="45"/>
      <c r="B36" s="65"/>
      <c r="C36" s="65"/>
      <c r="D36" s="65"/>
      <c r="E36" s="65"/>
      <c r="F36" s="65"/>
      <c r="G36" s="65"/>
      <c r="H36" s="65"/>
      <c r="I36" s="65"/>
      <c r="J36" s="65"/>
      <c r="K36" s="65"/>
      <c r="L36" s="65"/>
      <c r="M36" s="65"/>
      <c r="N36" s="65"/>
      <c r="O36" s="65"/>
      <c r="P36" s="65"/>
      <c r="Q36" s="65"/>
      <c r="R36" s="65"/>
      <c r="S36" s="275"/>
      <c r="T36" s="30"/>
      <c r="U36" s="31"/>
      <c r="V36" s="31"/>
      <c r="W36" s="31"/>
      <c r="X36" s="31"/>
      <c r="Y36" s="31"/>
      <c r="Z36" s="31"/>
      <c r="AA36" s="31"/>
      <c r="AB36" s="31"/>
      <c r="AC36" s="31"/>
      <c r="AD36" s="31"/>
      <c r="AE36" s="31"/>
      <c r="AF36" s="31"/>
      <c r="AG36" s="31"/>
      <c r="AH36" s="31"/>
      <c r="AI36" s="31"/>
      <c r="AJ36" s="31"/>
      <c r="AK36" s="31"/>
      <c r="AL36" s="32"/>
    </row>
    <row r="37" spans="1:38">
      <c r="A37" s="45"/>
      <c r="B37" s="65"/>
      <c r="C37" s="65"/>
      <c r="D37" s="65"/>
      <c r="E37" s="65"/>
      <c r="F37" s="65"/>
      <c r="G37" s="65"/>
      <c r="H37" s="65"/>
      <c r="I37" s="65"/>
      <c r="J37" s="65"/>
      <c r="K37" s="65"/>
      <c r="L37" s="65"/>
      <c r="M37" s="65"/>
      <c r="N37" s="65"/>
      <c r="O37" s="65"/>
      <c r="P37" s="65"/>
      <c r="Q37" s="65"/>
      <c r="R37" s="65"/>
      <c r="S37" s="275"/>
      <c r="T37" s="30"/>
      <c r="U37" s="31"/>
      <c r="V37" s="31"/>
      <c r="W37" s="31"/>
      <c r="X37" s="31"/>
      <c r="Y37" s="31"/>
      <c r="Z37" s="31"/>
      <c r="AA37" s="31"/>
      <c r="AB37" s="31"/>
      <c r="AC37" s="31"/>
      <c r="AD37" s="31"/>
      <c r="AE37" s="31"/>
      <c r="AF37" s="31"/>
      <c r="AG37" s="31"/>
      <c r="AH37" s="31"/>
      <c r="AI37" s="31"/>
      <c r="AJ37" s="31"/>
      <c r="AK37" s="31"/>
      <c r="AL37" s="32"/>
    </row>
    <row r="38" spans="1:38">
      <c r="A38" s="45"/>
      <c r="B38" s="65"/>
      <c r="C38" s="65"/>
      <c r="D38" s="65"/>
      <c r="E38" s="65"/>
      <c r="F38" s="65"/>
      <c r="G38" s="65"/>
      <c r="H38" s="65"/>
      <c r="I38" s="65"/>
      <c r="J38" s="65"/>
      <c r="K38" s="65"/>
      <c r="L38" s="65"/>
      <c r="M38" s="65"/>
      <c r="N38" s="65"/>
      <c r="O38" s="65"/>
      <c r="P38" s="65"/>
      <c r="Q38" s="65"/>
      <c r="R38" s="65"/>
      <c r="S38" s="275"/>
      <c r="T38" s="30"/>
      <c r="U38" s="31"/>
      <c r="V38" s="31"/>
      <c r="W38" s="31"/>
      <c r="X38" s="31"/>
      <c r="Y38" s="31"/>
      <c r="Z38" s="31"/>
      <c r="AA38" s="31"/>
      <c r="AB38" s="31"/>
      <c r="AC38" s="31"/>
      <c r="AD38" s="31"/>
      <c r="AE38" s="31"/>
      <c r="AF38" s="31"/>
      <c r="AG38" s="31"/>
      <c r="AH38" s="31"/>
      <c r="AI38" s="31"/>
      <c r="AJ38" s="31"/>
      <c r="AK38" s="31"/>
      <c r="AL38" s="32"/>
    </row>
    <row r="39" spans="1:38">
      <c r="A39" s="45"/>
      <c r="B39" s="65"/>
      <c r="C39" s="65"/>
      <c r="D39" s="65"/>
      <c r="E39" s="65"/>
      <c r="F39" s="65"/>
      <c r="G39" s="65"/>
      <c r="H39" s="65"/>
      <c r="I39" s="65"/>
      <c r="J39" s="65"/>
      <c r="K39" s="65"/>
      <c r="L39" s="65"/>
      <c r="M39" s="65"/>
      <c r="N39" s="65"/>
      <c r="O39" s="65"/>
      <c r="P39" s="65"/>
      <c r="Q39" s="65"/>
      <c r="R39" s="65"/>
      <c r="S39" s="275"/>
      <c r="T39" s="30"/>
      <c r="U39" s="31"/>
      <c r="V39" s="31"/>
      <c r="W39" s="31"/>
      <c r="X39" s="31"/>
      <c r="Y39" s="31"/>
      <c r="Z39" s="31"/>
      <c r="AA39" s="31"/>
      <c r="AB39" s="31"/>
      <c r="AC39" s="31"/>
      <c r="AD39" s="31"/>
      <c r="AE39" s="31"/>
      <c r="AF39" s="31"/>
      <c r="AG39" s="31"/>
      <c r="AH39" s="31"/>
      <c r="AI39" s="31"/>
      <c r="AJ39" s="31"/>
      <c r="AK39" s="31"/>
      <c r="AL39" s="32"/>
    </row>
    <row r="40" spans="1:38">
      <c r="A40" s="45"/>
      <c r="B40" s="65"/>
      <c r="C40" s="65"/>
      <c r="D40" s="65"/>
      <c r="E40" s="65"/>
      <c r="F40" s="65"/>
      <c r="G40" s="65"/>
      <c r="H40" s="65"/>
      <c r="I40" s="65"/>
      <c r="J40" s="65"/>
      <c r="K40" s="65"/>
      <c r="L40" s="65"/>
      <c r="M40" s="65"/>
      <c r="N40" s="65"/>
      <c r="O40" s="65"/>
      <c r="P40" s="65"/>
      <c r="Q40" s="65"/>
      <c r="R40" s="65"/>
      <c r="S40" s="275"/>
      <c r="T40" s="30"/>
      <c r="U40" s="31"/>
      <c r="V40" s="31"/>
      <c r="W40" s="31"/>
      <c r="X40" s="31"/>
      <c r="Y40" s="31"/>
      <c r="Z40" s="31"/>
      <c r="AA40" s="31"/>
      <c r="AB40" s="31"/>
      <c r="AC40" s="31"/>
      <c r="AD40" s="31"/>
      <c r="AE40" s="31"/>
      <c r="AF40" s="31"/>
      <c r="AG40" s="31"/>
      <c r="AH40" s="31"/>
      <c r="AI40" s="31"/>
      <c r="AJ40" s="31"/>
      <c r="AK40" s="31"/>
      <c r="AL40" s="32"/>
    </row>
    <row r="41" spans="1:38">
      <c r="A41" s="45"/>
      <c r="B41" s="65"/>
      <c r="C41" s="65"/>
      <c r="D41" s="65"/>
      <c r="E41" s="65"/>
      <c r="F41" s="65"/>
      <c r="G41" s="65"/>
      <c r="H41" s="65"/>
      <c r="I41" s="65"/>
      <c r="J41" s="65"/>
      <c r="K41" s="65"/>
      <c r="L41" s="65"/>
      <c r="M41" s="65"/>
      <c r="N41" s="65"/>
      <c r="O41" s="65"/>
      <c r="P41" s="65"/>
      <c r="Q41" s="65"/>
      <c r="R41" s="65"/>
      <c r="S41" s="275"/>
      <c r="T41" s="30"/>
      <c r="U41" s="31"/>
      <c r="V41" s="31"/>
      <c r="W41" s="31"/>
      <c r="X41" s="31"/>
      <c r="Y41" s="31"/>
      <c r="Z41" s="31"/>
      <c r="AA41" s="31"/>
      <c r="AB41" s="31"/>
      <c r="AC41" s="31"/>
      <c r="AD41" s="31"/>
      <c r="AE41" s="31"/>
      <c r="AF41" s="31"/>
      <c r="AG41" s="31"/>
      <c r="AH41" s="31"/>
      <c r="AI41" s="31"/>
      <c r="AJ41" s="31"/>
      <c r="AK41" s="31"/>
      <c r="AL41" s="32"/>
    </row>
    <row r="42" spans="1:38">
      <c r="A42" s="47"/>
      <c r="B42" s="48"/>
      <c r="C42" s="48"/>
      <c r="D42" s="48"/>
      <c r="E42" s="48"/>
      <c r="F42" s="48"/>
      <c r="G42" s="48"/>
      <c r="H42" s="48"/>
      <c r="I42" s="48"/>
      <c r="J42" s="48"/>
      <c r="K42" s="48"/>
      <c r="L42" s="48"/>
      <c r="M42" s="48"/>
      <c r="N42" s="48"/>
      <c r="O42" s="48"/>
      <c r="P42" s="48"/>
      <c r="Q42" s="48"/>
      <c r="R42" s="48"/>
      <c r="S42" s="276"/>
      <c r="T42" s="38"/>
      <c r="U42" s="36"/>
      <c r="V42" s="36"/>
      <c r="W42" s="36"/>
      <c r="X42" s="36"/>
      <c r="Y42" s="36"/>
      <c r="Z42" s="36"/>
      <c r="AA42" s="36"/>
      <c r="AB42" s="36"/>
      <c r="AC42" s="36"/>
      <c r="AD42" s="36"/>
      <c r="AE42" s="36"/>
      <c r="AF42" s="36"/>
      <c r="AG42" s="36"/>
      <c r="AH42" s="36"/>
      <c r="AI42" s="36"/>
      <c r="AJ42" s="36"/>
      <c r="AK42" s="36"/>
      <c r="AL42" s="39"/>
    </row>
    <row r="43" spans="1:38">
      <c r="A43" s="505" t="s">
        <v>631</v>
      </c>
      <c r="B43" s="123"/>
      <c r="C43" s="123"/>
      <c r="D43" s="123"/>
      <c r="E43" s="123"/>
      <c r="F43" s="123"/>
      <c r="G43" s="123"/>
      <c r="H43" s="123"/>
      <c r="I43" s="123"/>
      <c r="J43" s="123"/>
      <c r="K43" s="123"/>
      <c r="L43" s="123"/>
      <c r="M43" s="123"/>
      <c r="N43" s="123"/>
      <c r="O43" s="123"/>
      <c r="P43" s="123"/>
      <c r="Q43" s="123"/>
      <c r="R43" s="123"/>
      <c r="S43" s="124"/>
      <c r="T43" s="122" t="s">
        <v>633</v>
      </c>
      <c r="U43" s="125"/>
      <c r="V43" s="125"/>
      <c r="W43" s="125"/>
      <c r="X43" s="125"/>
      <c r="Y43" s="125"/>
      <c r="Z43" s="125"/>
      <c r="AA43" s="125"/>
      <c r="AB43" s="125"/>
      <c r="AC43" s="125"/>
      <c r="AD43" s="125"/>
      <c r="AE43" s="125"/>
      <c r="AF43" s="125"/>
      <c r="AG43" s="125"/>
      <c r="AH43" s="125"/>
      <c r="AI43" s="125"/>
      <c r="AJ43" s="125"/>
      <c r="AK43" s="125"/>
      <c r="AL43" s="126"/>
    </row>
    <row r="44" spans="1:38">
      <c r="A44" s="122"/>
      <c r="B44" s="123"/>
      <c r="C44" s="123"/>
      <c r="D44" s="123"/>
      <c r="E44" s="123"/>
      <c r="F44" s="123"/>
      <c r="G44" s="123"/>
      <c r="H44" s="123"/>
      <c r="I44" s="123"/>
      <c r="J44" s="123"/>
      <c r="K44" s="123"/>
      <c r="L44" s="123"/>
      <c r="M44" s="123"/>
      <c r="N44" s="123"/>
      <c r="O44" s="123"/>
      <c r="P44" s="123"/>
      <c r="Q44" s="123"/>
      <c r="R44" s="123"/>
      <c r="S44" s="124"/>
      <c r="T44" s="122"/>
      <c r="U44" s="125"/>
      <c r="V44" s="125"/>
      <c r="W44" s="125"/>
      <c r="X44" s="125"/>
      <c r="Y44" s="125"/>
      <c r="Z44" s="125"/>
      <c r="AA44" s="125"/>
      <c r="AB44" s="125"/>
      <c r="AC44" s="125"/>
      <c r="AD44" s="125"/>
      <c r="AE44" s="125"/>
      <c r="AF44" s="125"/>
      <c r="AG44" s="125"/>
      <c r="AH44" s="125"/>
      <c r="AI44" s="125"/>
      <c r="AJ44" s="125"/>
      <c r="AK44" s="125"/>
      <c r="AL44" s="126"/>
    </row>
    <row r="45" spans="1:38">
      <c r="A45" s="127" t="s">
        <v>113</v>
      </c>
      <c r="B45" s="128"/>
      <c r="C45" s="128"/>
      <c r="D45" s="128"/>
      <c r="E45" s="128"/>
      <c r="F45" s="128"/>
      <c r="G45" s="128"/>
      <c r="H45" s="128"/>
      <c r="I45" s="128"/>
      <c r="J45" s="128"/>
      <c r="K45" s="128"/>
      <c r="L45" s="128"/>
      <c r="M45" s="128"/>
      <c r="N45" s="128"/>
      <c r="O45" s="128"/>
      <c r="P45" s="128"/>
      <c r="Q45" s="128"/>
      <c r="R45" s="128"/>
      <c r="S45" s="129"/>
      <c r="T45" s="127" t="s">
        <v>113</v>
      </c>
      <c r="U45" s="128"/>
      <c r="V45" s="128"/>
      <c r="W45" s="128"/>
      <c r="X45" s="128"/>
      <c r="Y45" s="128"/>
      <c r="Z45" s="128"/>
      <c r="AA45" s="128"/>
      <c r="AB45" s="128"/>
      <c r="AC45" s="128"/>
      <c r="AD45" s="128"/>
      <c r="AE45" s="128"/>
      <c r="AF45" s="128"/>
      <c r="AG45" s="128"/>
      <c r="AH45" s="128"/>
      <c r="AI45" s="128"/>
      <c r="AJ45" s="128"/>
      <c r="AK45" s="128"/>
      <c r="AL45" s="129"/>
    </row>
    <row r="46" spans="1:38" ht="14.25" customHeight="1">
      <c r="A46" s="1158" t="s">
        <v>119</v>
      </c>
      <c r="B46" s="1150"/>
      <c r="C46" s="1156"/>
      <c r="D46" s="1157"/>
      <c r="E46" s="1150" t="s">
        <v>120</v>
      </c>
      <c r="F46" s="1150"/>
      <c r="G46" s="1156"/>
      <c r="H46" s="1157"/>
      <c r="I46" s="130"/>
      <c r="J46" s="128"/>
      <c r="K46" s="128"/>
      <c r="L46" s="128"/>
      <c r="M46" s="131" t="s">
        <v>154</v>
      </c>
      <c r="N46" s="1193">
        <f>IF(C47&gt;0,(((G47-G46)/(C47-C46))^-1-IF(AG52&gt;0,AG52^-1,0))^-1,0)</f>
        <v>0</v>
      </c>
      <c r="O46" s="1194"/>
      <c r="P46" s="1195"/>
      <c r="Q46" s="1196"/>
      <c r="R46" s="1196"/>
      <c r="S46" s="129"/>
      <c r="T46" s="1158" t="s">
        <v>119</v>
      </c>
      <c r="U46" s="1150"/>
      <c r="V46" s="1156"/>
      <c r="W46" s="1157"/>
      <c r="X46" s="1150" t="s">
        <v>120</v>
      </c>
      <c r="Y46" s="1150"/>
      <c r="Z46" s="1156"/>
      <c r="AA46" s="1157"/>
      <c r="AB46" s="130"/>
      <c r="AC46" s="128"/>
      <c r="AD46" s="128"/>
      <c r="AE46" s="128"/>
      <c r="AF46" s="131" t="s">
        <v>154</v>
      </c>
      <c r="AG46" s="1159">
        <f>IF((V47-V46)&gt;0,(Z47-Z46)/(V47-V46),0)</f>
        <v>0</v>
      </c>
      <c r="AH46" s="1160"/>
      <c r="AI46" s="128"/>
      <c r="AJ46" s="128"/>
      <c r="AK46" s="128"/>
      <c r="AL46" s="129"/>
    </row>
    <row r="47" spans="1:38" ht="14.25" customHeight="1">
      <c r="A47" s="1158" t="s">
        <v>121</v>
      </c>
      <c r="B47" s="1150"/>
      <c r="C47" s="1156"/>
      <c r="D47" s="1157"/>
      <c r="E47" s="1150" t="s">
        <v>122</v>
      </c>
      <c r="F47" s="1150"/>
      <c r="G47" s="1156"/>
      <c r="H47" s="1157"/>
      <c r="I47" s="125"/>
      <c r="J47" s="97"/>
      <c r="K47" s="97"/>
      <c r="L47" s="97"/>
      <c r="M47" s="97"/>
      <c r="N47" s="97"/>
      <c r="O47" s="97"/>
      <c r="P47" s="128"/>
      <c r="Q47" s="128"/>
      <c r="R47" s="128"/>
      <c r="S47" s="129"/>
      <c r="T47" s="1158" t="s">
        <v>121</v>
      </c>
      <c r="U47" s="1150"/>
      <c r="V47" s="1156"/>
      <c r="W47" s="1157"/>
      <c r="X47" s="1150" t="s">
        <v>122</v>
      </c>
      <c r="Y47" s="1150"/>
      <c r="Z47" s="1156"/>
      <c r="AA47" s="1157"/>
      <c r="AB47" s="125"/>
      <c r="AC47" s="125"/>
      <c r="AD47" s="125"/>
      <c r="AE47" s="125"/>
      <c r="AF47" s="125"/>
      <c r="AG47" s="125"/>
      <c r="AH47" s="125"/>
      <c r="AI47" s="128"/>
      <c r="AJ47" s="128"/>
      <c r="AK47" s="128"/>
      <c r="AL47" s="129"/>
    </row>
    <row r="48" spans="1:38">
      <c r="A48" s="132"/>
      <c r="B48" s="128"/>
      <c r="C48" s="128"/>
      <c r="D48" s="128"/>
      <c r="E48" s="128"/>
      <c r="F48" s="128"/>
      <c r="G48" s="128"/>
      <c r="H48" s="128"/>
      <c r="I48" s="128"/>
      <c r="J48" s="128"/>
      <c r="K48" s="128"/>
      <c r="L48" s="128"/>
      <c r="M48" s="128"/>
      <c r="N48" s="128"/>
      <c r="O48" s="128"/>
      <c r="P48" s="128"/>
      <c r="Q48" s="128"/>
      <c r="R48" s="128"/>
      <c r="S48" s="129"/>
      <c r="T48" s="122"/>
      <c r="U48" s="125"/>
      <c r="V48" s="125"/>
      <c r="W48" s="125"/>
      <c r="X48" s="125"/>
      <c r="Y48" s="125"/>
      <c r="Z48" s="125"/>
      <c r="AA48" s="125"/>
      <c r="AB48" s="125"/>
      <c r="AC48" s="125"/>
      <c r="AD48" s="125"/>
      <c r="AE48" s="125"/>
      <c r="AF48" s="125"/>
      <c r="AG48" s="125"/>
      <c r="AH48" s="125"/>
      <c r="AI48" s="125"/>
      <c r="AJ48" s="125"/>
      <c r="AK48" s="125"/>
      <c r="AL48" s="126"/>
    </row>
    <row r="49" spans="1:38">
      <c r="A49" s="122" t="s">
        <v>0</v>
      </c>
      <c r="B49" s="128"/>
      <c r="C49" s="128"/>
      <c r="D49" s="128"/>
      <c r="E49" s="128"/>
      <c r="F49" s="128"/>
      <c r="G49" s="128"/>
      <c r="H49" s="128"/>
      <c r="I49" s="128"/>
      <c r="J49" s="128"/>
      <c r="K49" s="128"/>
      <c r="L49" s="128"/>
      <c r="M49" s="128"/>
      <c r="N49" s="128"/>
      <c r="O49" s="128"/>
      <c r="P49" s="128"/>
      <c r="Q49" s="128"/>
      <c r="R49" s="128"/>
      <c r="S49" s="129"/>
      <c r="T49" s="122" t="s">
        <v>139</v>
      </c>
      <c r="U49" s="125"/>
      <c r="V49" s="125"/>
      <c r="W49" s="125"/>
      <c r="X49" s="125"/>
      <c r="Y49" s="125"/>
      <c r="Z49" s="125"/>
      <c r="AA49" s="125"/>
      <c r="AB49" s="125"/>
      <c r="AC49" s="125"/>
      <c r="AD49" s="125"/>
      <c r="AE49" s="125"/>
      <c r="AF49" s="125"/>
      <c r="AG49" s="125"/>
      <c r="AH49" s="125"/>
      <c r="AI49" s="125"/>
      <c r="AJ49" s="125"/>
      <c r="AK49" s="125"/>
      <c r="AL49" s="126"/>
    </row>
    <row r="50" spans="1:38" ht="15">
      <c r="A50" s="1158" t="s">
        <v>123</v>
      </c>
      <c r="B50" s="1150"/>
      <c r="C50" s="1177"/>
      <c r="D50" s="1178"/>
      <c r="E50" s="130"/>
      <c r="F50" s="128"/>
      <c r="G50" s="128"/>
      <c r="H50" s="128"/>
      <c r="I50" s="128"/>
      <c r="J50" s="128"/>
      <c r="K50" s="128"/>
      <c r="L50" s="128"/>
      <c r="M50" s="128"/>
      <c r="N50" s="128"/>
      <c r="O50" s="128"/>
      <c r="P50" s="128"/>
      <c r="Q50" s="128"/>
      <c r="R50" s="128"/>
      <c r="S50" s="129"/>
      <c r="T50" s="122"/>
      <c r="U50" s="133" t="s">
        <v>147</v>
      </c>
      <c r="V50" s="1183">
        <f>C53</f>
        <v>400</v>
      </c>
      <c r="W50" s="1184"/>
      <c r="X50" s="134" t="s">
        <v>150</v>
      </c>
      <c r="Y50" s="134"/>
      <c r="Z50" s="134"/>
      <c r="AA50" s="134"/>
      <c r="AB50" s="125"/>
      <c r="AC50" s="125"/>
      <c r="AD50" s="125"/>
      <c r="AE50" s="125"/>
      <c r="AF50" s="131" t="s">
        <v>149</v>
      </c>
      <c r="AG50" s="1181">
        <f>V51*(1/64)*PI()*(V52^4-V53^4)*200000</f>
        <v>2678019744.2809067</v>
      </c>
      <c r="AH50" s="1182"/>
      <c r="AI50" s="301">
        <f>AG50*48/V50^3</f>
        <v>2008.51480821068</v>
      </c>
      <c r="AJ50" s="125"/>
      <c r="AK50" s="125"/>
      <c r="AL50" s="126"/>
    </row>
    <row r="51" spans="1:38" ht="15">
      <c r="A51" s="132"/>
      <c r="B51" s="128"/>
      <c r="C51" s="1189"/>
      <c r="D51" s="1189"/>
      <c r="E51" s="128"/>
      <c r="F51" s="128"/>
      <c r="G51" s="128"/>
      <c r="H51" s="128"/>
      <c r="I51" s="128"/>
      <c r="J51" s="128"/>
      <c r="K51" s="128"/>
      <c r="L51" s="128"/>
      <c r="M51" s="128"/>
      <c r="N51" s="128"/>
      <c r="O51" s="128"/>
      <c r="P51" s="128"/>
      <c r="Q51" s="128"/>
      <c r="R51" s="128"/>
      <c r="S51" s="129"/>
      <c r="T51" s="122"/>
      <c r="U51" s="131" t="s">
        <v>140</v>
      </c>
      <c r="V51" s="1173">
        <v>2</v>
      </c>
      <c r="W51" s="1174"/>
      <c r="X51" s="125" t="s">
        <v>153</v>
      </c>
      <c r="Y51" s="125"/>
      <c r="Z51" s="125"/>
      <c r="AA51" s="125"/>
      <c r="AB51" s="125"/>
      <c r="AC51" s="125"/>
      <c r="AD51" s="125"/>
      <c r="AE51" s="125"/>
      <c r="AF51" s="131" t="s">
        <v>151</v>
      </c>
      <c r="AG51" s="1181">
        <f>IF(AG46&gt;0,(AG46*V50^3)/48,AG50)</f>
        <v>2678019744.2809067</v>
      </c>
      <c r="AH51" s="1182"/>
      <c r="AI51" s="301">
        <f>AG51*48/V50^3</f>
        <v>2008.51480821068</v>
      </c>
      <c r="AJ51" s="523">
        <f>100*AG51/AG50</f>
        <v>100</v>
      </c>
      <c r="AK51" s="125" t="s">
        <v>642</v>
      </c>
      <c r="AL51" s="126"/>
    </row>
    <row r="52" spans="1:38" ht="14.25">
      <c r="A52" s="127" t="s">
        <v>146</v>
      </c>
      <c r="B52" s="128"/>
      <c r="C52" s="128"/>
      <c r="D52" s="128"/>
      <c r="E52" s="128"/>
      <c r="F52" s="128"/>
      <c r="G52" s="128"/>
      <c r="H52" s="128"/>
      <c r="I52" s="128"/>
      <c r="J52" s="128"/>
      <c r="K52" s="128"/>
      <c r="L52" s="128"/>
      <c r="M52" s="128"/>
      <c r="N52" s="128"/>
      <c r="O52" s="128"/>
      <c r="P52" s="128"/>
      <c r="Q52" s="128"/>
      <c r="R52" s="128"/>
      <c r="S52" s="129"/>
      <c r="T52" s="122"/>
      <c r="U52" s="131" t="s">
        <v>143</v>
      </c>
      <c r="V52" s="1173">
        <v>25.4</v>
      </c>
      <c r="W52" s="1174"/>
      <c r="X52" s="125" t="s">
        <v>141</v>
      </c>
      <c r="Y52" s="125"/>
      <c r="Z52" s="125"/>
      <c r="AA52" s="125"/>
      <c r="AB52" s="125"/>
      <c r="AC52" s="125"/>
      <c r="AD52" s="125"/>
      <c r="AE52" s="125"/>
      <c r="AF52" s="131" t="s">
        <v>145</v>
      </c>
      <c r="AG52" s="1185">
        <f>IF(AJ51&lt;75,0,IF(AG51&gt;=AG50,0,(AI51^-1-AI50^-1)^-1))</f>
        <v>0</v>
      </c>
      <c r="AH52" s="1186"/>
      <c r="AI52" s="125"/>
      <c r="AJ52" s="125"/>
      <c r="AK52" s="125"/>
      <c r="AL52" s="126"/>
    </row>
    <row r="53" spans="1:38" ht="12.75" customHeight="1">
      <c r="A53" s="135"/>
      <c r="B53" s="136" t="s">
        <v>147</v>
      </c>
      <c r="C53" s="1156">
        <v>400</v>
      </c>
      <c r="D53" s="1157"/>
      <c r="E53" s="130" t="s">
        <v>148</v>
      </c>
      <c r="F53" s="128"/>
      <c r="G53" s="128"/>
      <c r="H53" s="128"/>
      <c r="I53" s="128"/>
      <c r="J53" s="128"/>
      <c r="K53" s="128"/>
      <c r="L53" s="128"/>
      <c r="M53" s="128"/>
      <c r="N53" s="128"/>
      <c r="O53" s="128"/>
      <c r="P53" s="128"/>
      <c r="Q53" s="128"/>
      <c r="R53" s="128"/>
      <c r="S53" s="129"/>
      <c r="T53" s="122"/>
      <c r="U53" s="131" t="s">
        <v>144</v>
      </c>
      <c r="V53" s="1173">
        <v>23</v>
      </c>
      <c r="W53" s="1174"/>
      <c r="X53" s="125" t="s">
        <v>142</v>
      </c>
      <c r="Y53" s="125"/>
      <c r="Z53" s="125"/>
      <c r="AA53" s="125"/>
      <c r="AB53" s="125"/>
      <c r="AC53" s="125"/>
      <c r="AD53" s="125"/>
      <c r="AE53" s="125"/>
      <c r="AF53" s="125"/>
      <c r="AG53" s="125"/>
      <c r="AH53" s="125"/>
      <c r="AI53" s="125"/>
      <c r="AJ53" s="125"/>
      <c r="AK53" s="125"/>
      <c r="AL53" s="126"/>
    </row>
    <row r="54" spans="1:38">
      <c r="A54" s="1171" t="s">
        <v>115</v>
      </c>
      <c r="B54" s="1172"/>
      <c r="C54" s="1156">
        <v>275</v>
      </c>
      <c r="D54" s="1157"/>
      <c r="E54" s="130" t="s">
        <v>109</v>
      </c>
      <c r="F54" s="128"/>
      <c r="G54" s="128"/>
      <c r="H54" s="128"/>
      <c r="I54" s="128"/>
      <c r="J54" s="128"/>
      <c r="K54" s="128"/>
      <c r="L54" s="128"/>
      <c r="M54" s="128"/>
      <c r="N54" s="128"/>
      <c r="O54" s="128"/>
      <c r="P54" s="128"/>
      <c r="Q54" s="128"/>
      <c r="R54" s="128"/>
      <c r="S54" s="129"/>
      <c r="T54" s="122"/>
      <c r="U54" s="125"/>
      <c r="V54" s="125"/>
      <c r="W54" s="125"/>
      <c r="X54" s="125"/>
      <c r="Y54" s="125"/>
      <c r="Z54" s="125"/>
      <c r="AA54" s="125"/>
      <c r="AB54" s="125"/>
      <c r="AC54" s="125"/>
      <c r="AD54" s="125"/>
      <c r="AE54" s="125"/>
      <c r="AF54" s="125"/>
      <c r="AG54" s="125"/>
      <c r="AH54" s="125"/>
      <c r="AI54" s="125"/>
      <c r="AJ54" s="125"/>
      <c r="AK54" s="125"/>
      <c r="AL54" s="126"/>
    </row>
    <row r="55" spans="1:38">
      <c r="A55" s="1171" t="s">
        <v>116</v>
      </c>
      <c r="B55" s="1172"/>
      <c r="C55" s="1173">
        <v>18</v>
      </c>
      <c r="D55" s="1174"/>
      <c r="E55" s="125" t="s">
        <v>226</v>
      </c>
      <c r="F55" s="125"/>
      <c r="G55" s="125"/>
      <c r="H55" s="125"/>
      <c r="I55" s="125"/>
      <c r="J55" s="125"/>
      <c r="K55" s="125"/>
      <c r="L55" s="125"/>
      <c r="M55" s="125"/>
      <c r="N55" s="125"/>
      <c r="O55" s="128"/>
      <c r="P55" s="128"/>
      <c r="Q55" s="128"/>
      <c r="R55" s="128"/>
      <c r="S55" s="129"/>
      <c r="T55" s="122"/>
      <c r="U55" s="125"/>
      <c r="V55" s="125"/>
      <c r="W55" s="125"/>
      <c r="X55" s="125"/>
      <c r="Y55" s="125"/>
      <c r="Z55" s="125"/>
      <c r="AA55" s="125"/>
      <c r="AB55" s="125"/>
      <c r="AC55" s="125"/>
      <c r="AD55" s="125"/>
      <c r="AE55" s="125"/>
      <c r="AF55" s="125"/>
      <c r="AG55" s="125"/>
      <c r="AH55" s="125"/>
      <c r="AI55" s="125"/>
      <c r="AJ55" s="125"/>
      <c r="AK55" s="125"/>
      <c r="AL55" s="126"/>
    </row>
    <row r="56" spans="1:38" ht="15.75" customHeight="1">
      <c r="A56" s="1171" t="s">
        <v>124</v>
      </c>
      <c r="B56" s="1172"/>
      <c r="C56" s="1173">
        <v>1</v>
      </c>
      <c r="D56" s="1174"/>
      <c r="E56" s="125" t="s">
        <v>227</v>
      </c>
      <c r="F56" s="125"/>
      <c r="G56" s="125"/>
      <c r="H56" s="125"/>
      <c r="I56" s="125"/>
      <c r="J56" s="125"/>
      <c r="K56" s="125"/>
      <c r="L56" s="125"/>
      <c r="M56" s="125"/>
      <c r="N56" s="125"/>
      <c r="O56" s="128"/>
      <c r="P56" s="128"/>
      <c r="Q56" s="128"/>
      <c r="R56" s="128"/>
      <c r="S56" s="129"/>
      <c r="T56" s="122"/>
      <c r="U56" s="1180" t="str">
        <f>IF(AND(0&lt;$AJ$51,$AJ$51&lt;75),"Rig compliance out of normal bounds, perform and document another rig compliance test!","")</f>
        <v/>
      </c>
      <c r="V56" s="1180"/>
      <c r="W56" s="1180"/>
      <c r="X56" s="1180"/>
      <c r="Y56" s="1180"/>
      <c r="Z56" s="1180"/>
      <c r="AA56" s="1180"/>
      <c r="AB56" s="1180"/>
      <c r="AC56" s="1180"/>
      <c r="AD56" s="1180"/>
      <c r="AE56" s="1180"/>
      <c r="AF56" s="1180"/>
      <c r="AG56" s="1180"/>
      <c r="AH56" s="1180"/>
      <c r="AI56" s="1180"/>
      <c r="AJ56" s="1180"/>
      <c r="AK56" s="1180"/>
      <c r="AL56" s="126"/>
    </row>
    <row r="57" spans="1:38" ht="15.75" customHeight="1">
      <c r="A57" s="1171" t="s">
        <v>125</v>
      </c>
      <c r="B57" s="1172"/>
      <c r="C57" s="1173">
        <v>1</v>
      </c>
      <c r="D57" s="1174"/>
      <c r="E57" s="125" t="s">
        <v>228</v>
      </c>
      <c r="F57" s="125"/>
      <c r="G57" s="125"/>
      <c r="H57" s="125"/>
      <c r="I57" s="125"/>
      <c r="J57" s="125"/>
      <c r="K57" s="125"/>
      <c r="L57" s="125"/>
      <c r="M57" s="125"/>
      <c r="N57" s="125"/>
      <c r="O57" s="128"/>
      <c r="P57" s="128"/>
      <c r="Q57" s="128"/>
      <c r="R57" s="128"/>
      <c r="S57" s="129"/>
      <c r="T57" s="122"/>
      <c r="U57" s="1180"/>
      <c r="V57" s="1180"/>
      <c r="W57" s="1180"/>
      <c r="X57" s="1180"/>
      <c r="Y57" s="1180"/>
      <c r="Z57" s="1180"/>
      <c r="AA57" s="1180"/>
      <c r="AB57" s="1180"/>
      <c r="AC57" s="1180"/>
      <c r="AD57" s="1180"/>
      <c r="AE57" s="1180"/>
      <c r="AF57" s="1180"/>
      <c r="AG57" s="1180"/>
      <c r="AH57" s="1180"/>
      <c r="AI57" s="1180"/>
      <c r="AJ57" s="1180"/>
      <c r="AK57" s="1180"/>
      <c r="AL57" s="126"/>
    </row>
    <row r="58" spans="1:38" ht="15">
      <c r="A58" s="139"/>
      <c r="B58" s="131" t="s">
        <v>126</v>
      </c>
      <c r="C58" s="1163">
        <f>(C54*(((C55+C56+C57)^3)-(C55^3)))/12</f>
        <v>49683.333333333336</v>
      </c>
      <c r="D58" s="1164"/>
      <c r="E58" s="125" t="s">
        <v>117</v>
      </c>
      <c r="F58" s="125"/>
      <c r="G58" s="125"/>
      <c r="H58" s="125"/>
      <c r="I58" s="125"/>
      <c r="J58" s="125"/>
      <c r="K58" s="125"/>
      <c r="L58" s="125"/>
      <c r="M58" s="125"/>
      <c r="N58" s="125"/>
      <c r="O58" s="128"/>
      <c r="P58" s="128"/>
      <c r="Q58" s="128"/>
      <c r="R58" s="128"/>
      <c r="S58" s="129"/>
      <c r="T58" s="122"/>
      <c r="U58" s="125"/>
      <c r="V58" s="125"/>
      <c r="W58" s="125"/>
      <c r="X58" s="125"/>
      <c r="Y58" s="125"/>
      <c r="Z58" s="125"/>
      <c r="AA58" s="125"/>
      <c r="AB58" s="125"/>
      <c r="AC58" s="125"/>
      <c r="AD58" s="125"/>
      <c r="AE58" s="138"/>
      <c r="AF58" s="125"/>
      <c r="AG58" s="125"/>
      <c r="AH58" s="125"/>
      <c r="AI58" s="125"/>
      <c r="AJ58" s="125"/>
      <c r="AK58" s="125"/>
      <c r="AL58" s="126"/>
    </row>
    <row r="59" spans="1:38">
      <c r="A59" s="132"/>
      <c r="B59" s="131" t="s">
        <v>118</v>
      </c>
      <c r="C59" s="1161">
        <f>IF(C47&gt;0,0.001*((N46*(C47-C46)*C53^3)/(48*C58*(C47-C46))),0)</f>
        <v>0</v>
      </c>
      <c r="D59" s="1162"/>
      <c r="E59" s="130" t="s">
        <v>229</v>
      </c>
      <c r="F59" s="128"/>
      <c r="G59" s="128"/>
      <c r="H59" s="128"/>
      <c r="I59" s="128"/>
      <c r="J59" s="128"/>
      <c r="K59" s="128"/>
      <c r="L59" s="128"/>
      <c r="M59" s="128"/>
      <c r="N59" s="128"/>
      <c r="O59" s="128"/>
      <c r="P59" s="128"/>
      <c r="Q59" s="128"/>
      <c r="R59" s="128"/>
      <c r="S59" s="129"/>
      <c r="T59" s="122"/>
      <c r="U59" s="125"/>
      <c r="V59" s="125"/>
      <c r="W59" s="125"/>
      <c r="X59" s="125"/>
      <c r="Y59" s="125"/>
      <c r="Z59" s="125"/>
      <c r="AA59" s="125"/>
      <c r="AB59" s="125"/>
      <c r="AC59" s="125"/>
      <c r="AD59" s="125"/>
      <c r="AE59" s="125"/>
      <c r="AF59" s="125"/>
      <c r="AG59" s="125"/>
      <c r="AH59" s="125"/>
      <c r="AI59" s="125"/>
      <c r="AJ59" s="125"/>
      <c r="AK59" s="125"/>
      <c r="AL59" s="126"/>
    </row>
    <row r="60" spans="1:38">
      <c r="A60" s="140"/>
      <c r="B60" s="141" t="s">
        <v>175</v>
      </c>
      <c r="C60" s="1159">
        <f>C50*C53*0.5*SUM(C55:D57)/(4*C58)</f>
        <v>0</v>
      </c>
      <c r="D60" s="1160"/>
      <c r="E60" s="142" t="s">
        <v>230</v>
      </c>
      <c r="F60" s="143"/>
      <c r="G60" s="143"/>
      <c r="H60" s="143"/>
      <c r="I60" s="143"/>
      <c r="J60" s="143"/>
      <c r="K60" s="143"/>
      <c r="L60" s="143"/>
      <c r="M60" s="143"/>
      <c r="N60" s="143"/>
      <c r="O60" s="143"/>
      <c r="P60" s="143"/>
      <c r="Q60" s="143"/>
      <c r="R60" s="143"/>
      <c r="S60" s="144"/>
      <c r="T60" s="145"/>
      <c r="U60" s="146"/>
      <c r="V60" s="146"/>
      <c r="W60" s="146"/>
      <c r="X60" s="146"/>
      <c r="Y60" s="146"/>
      <c r="Z60" s="146"/>
      <c r="AA60" s="146"/>
      <c r="AB60" s="146"/>
      <c r="AC60" s="146"/>
      <c r="AD60" s="146"/>
      <c r="AE60" s="146"/>
      <c r="AF60" s="146"/>
      <c r="AG60" s="146"/>
      <c r="AH60" s="146"/>
      <c r="AI60" s="146"/>
      <c r="AJ60" s="146"/>
      <c r="AK60" s="146"/>
      <c r="AL60" s="147"/>
    </row>
    <row r="61" spans="1:38">
      <c r="A61" s="719" t="s">
        <v>340</v>
      </c>
      <c r="B61" s="444"/>
      <c r="C61" s="444"/>
      <c r="D61" s="444"/>
      <c r="E61" s="444"/>
      <c r="F61" s="444"/>
      <c r="G61" s="444"/>
      <c r="H61" s="444"/>
      <c r="I61" s="444"/>
      <c r="J61" s="444"/>
      <c r="K61" s="444"/>
      <c r="L61" s="444"/>
      <c r="M61" s="444"/>
      <c r="N61" s="444"/>
      <c r="O61" s="444"/>
      <c r="P61" s="444"/>
      <c r="Q61" s="444"/>
      <c r="R61" s="444"/>
      <c r="S61" s="445"/>
      <c r="T61" s="719" t="s">
        <v>340</v>
      </c>
      <c r="U61" s="444"/>
      <c r="V61" s="444"/>
      <c r="W61" s="444"/>
      <c r="X61" s="444"/>
      <c r="Y61" s="444"/>
      <c r="Z61" s="444"/>
      <c r="AA61" s="444"/>
      <c r="AB61" s="444"/>
      <c r="AC61" s="444"/>
      <c r="AD61" s="444"/>
      <c r="AE61" s="444"/>
      <c r="AF61" s="444"/>
      <c r="AG61" s="444"/>
      <c r="AH61" s="444"/>
      <c r="AI61" s="444"/>
      <c r="AJ61" s="444"/>
      <c r="AK61" s="444"/>
      <c r="AL61" s="445"/>
    </row>
    <row r="62" spans="1:38">
      <c r="A62" s="721" t="s">
        <v>468</v>
      </c>
      <c r="B62" s="444"/>
      <c r="C62" s="444"/>
      <c r="D62" s="444"/>
      <c r="E62" s="444"/>
      <c r="F62" s="444"/>
      <c r="G62" s="444"/>
      <c r="H62" s="444"/>
      <c r="I62" s="444"/>
      <c r="J62" s="444"/>
      <c r="K62" s="444"/>
      <c r="L62" s="444"/>
      <c r="M62" s="444"/>
      <c r="N62" s="444"/>
      <c r="O62" s="444"/>
      <c r="P62" s="444"/>
      <c r="Q62" s="444"/>
      <c r="R62" s="444"/>
      <c r="S62" s="445"/>
      <c r="T62" s="721" t="s">
        <v>468</v>
      </c>
      <c r="U62" s="444"/>
      <c r="V62" s="444"/>
      <c r="W62" s="444"/>
      <c r="X62" s="444"/>
      <c r="Y62" s="444"/>
      <c r="Z62" s="444"/>
      <c r="AA62" s="444"/>
      <c r="AB62" s="444"/>
      <c r="AC62" s="444"/>
      <c r="AD62" s="444"/>
      <c r="AE62" s="444"/>
      <c r="AF62" s="444"/>
      <c r="AG62" s="444"/>
      <c r="AH62" s="444"/>
      <c r="AI62" s="444"/>
      <c r="AJ62" s="444"/>
      <c r="AK62" s="444"/>
      <c r="AL62" s="445"/>
    </row>
    <row r="63" spans="1:38">
      <c r="A63" s="233"/>
      <c r="B63" s="31"/>
      <c r="C63" s="31"/>
      <c r="D63" s="31"/>
      <c r="E63" s="31"/>
      <c r="F63" s="31"/>
      <c r="G63" s="31"/>
      <c r="H63" s="31"/>
      <c r="I63" s="31"/>
      <c r="J63" s="31"/>
      <c r="K63" s="31"/>
      <c r="L63" s="31"/>
      <c r="M63" s="31"/>
      <c r="N63" s="31"/>
      <c r="O63" s="31"/>
      <c r="P63" s="31"/>
      <c r="Q63" s="31"/>
      <c r="R63" s="31"/>
      <c r="S63" s="32"/>
      <c r="T63" s="233"/>
      <c r="U63" s="31"/>
      <c r="V63" s="31"/>
      <c r="W63" s="31"/>
      <c r="X63" s="31"/>
      <c r="Y63" s="31"/>
      <c r="Z63" s="31"/>
      <c r="AA63" s="31"/>
      <c r="AB63" s="31"/>
      <c r="AC63" s="31"/>
      <c r="AD63" s="31"/>
      <c r="AE63" s="31"/>
      <c r="AF63" s="31"/>
      <c r="AG63" s="31"/>
      <c r="AH63" s="31"/>
      <c r="AI63" s="31"/>
      <c r="AJ63" s="31"/>
      <c r="AK63" s="31"/>
      <c r="AL63" s="32"/>
    </row>
    <row r="64" spans="1:38">
      <c r="A64" s="30"/>
      <c r="B64" s="31"/>
      <c r="C64" s="31"/>
      <c r="D64" s="31"/>
      <c r="E64" s="31"/>
      <c r="F64" s="31"/>
      <c r="G64" s="31"/>
      <c r="H64" s="31"/>
      <c r="I64" s="31"/>
      <c r="J64" s="31"/>
      <c r="K64" s="31"/>
      <c r="L64" s="31"/>
      <c r="M64" s="31"/>
      <c r="N64" s="31"/>
      <c r="O64" s="31"/>
      <c r="P64" s="31"/>
      <c r="Q64" s="31"/>
      <c r="R64" s="31"/>
      <c r="S64" s="32"/>
      <c r="T64" s="31"/>
      <c r="U64" s="31"/>
      <c r="V64" s="31"/>
      <c r="W64" s="31"/>
      <c r="X64" s="31"/>
      <c r="Y64" s="31"/>
      <c r="Z64" s="31"/>
      <c r="AA64" s="31"/>
      <c r="AB64" s="31"/>
      <c r="AC64" s="31"/>
      <c r="AD64" s="31"/>
      <c r="AE64" s="31"/>
      <c r="AF64" s="31"/>
      <c r="AG64" s="31"/>
      <c r="AH64" s="31"/>
      <c r="AI64" s="31"/>
      <c r="AJ64" s="31"/>
      <c r="AK64" s="31"/>
      <c r="AL64" s="32"/>
    </row>
    <row r="65" spans="1:38">
      <c r="A65" s="30"/>
      <c r="B65" s="31"/>
      <c r="C65" s="31"/>
      <c r="D65" s="31"/>
      <c r="E65" s="31"/>
      <c r="F65" s="31"/>
      <c r="G65" s="31"/>
      <c r="H65" s="31"/>
      <c r="I65" s="31"/>
      <c r="J65" s="31"/>
      <c r="K65" s="31"/>
      <c r="L65" s="31"/>
      <c r="M65" s="31"/>
      <c r="N65" s="31"/>
      <c r="O65" s="31"/>
      <c r="P65" s="31"/>
      <c r="Q65" s="31"/>
      <c r="R65" s="31"/>
      <c r="S65" s="32"/>
      <c r="T65" s="31"/>
      <c r="U65" s="31"/>
      <c r="V65" s="31"/>
      <c r="W65" s="31"/>
      <c r="X65" s="31"/>
      <c r="Y65" s="31"/>
      <c r="Z65" s="31"/>
      <c r="AA65" s="31"/>
      <c r="AB65" s="31"/>
      <c r="AC65" s="31"/>
      <c r="AD65" s="31"/>
      <c r="AE65" s="31"/>
      <c r="AF65" s="31"/>
      <c r="AG65" s="31"/>
      <c r="AH65" s="31"/>
      <c r="AI65" s="31"/>
      <c r="AJ65" s="31"/>
      <c r="AK65" s="31"/>
      <c r="AL65" s="32"/>
    </row>
    <row r="66" spans="1:38">
      <c r="A66" s="30"/>
      <c r="B66" s="31"/>
      <c r="C66" s="31"/>
      <c r="D66" s="31"/>
      <c r="E66" s="31"/>
      <c r="F66" s="31"/>
      <c r="G66" s="31"/>
      <c r="H66" s="31"/>
      <c r="I66" s="31"/>
      <c r="J66" s="31"/>
      <c r="K66" s="31"/>
      <c r="L66" s="31"/>
      <c r="M66" s="31"/>
      <c r="N66" s="31"/>
      <c r="O66" s="31"/>
      <c r="P66" s="31"/>
      <c r="Q66" s="31"/>
      <c r="R66" s="31"/>
      <c r="S66" s="32"/>
      <c r="T66" s="31"/>
      <c r="U66" s="31"/>
      <c r="V66" s="31"/>
      <c r="W66" s="31"/>
      <c r="X66" s="31"/>
      <c r="Y66" s="31"/>
      <c r="Z66" s="31"/>
      <c r="AA66" s="31"/>
      <c r="AB66" s="31"/>
      <c r="AC66" s="31"/>
      <c r="AD66" s="31"/>
      <c r="AE66" s="31"/>
      <c r="AF66" s="31"/>
      <c r="AG66" s="31"/>
      <c r="AH66" s="31"/>
      <c r="AI66" s="31"/>
      <c r="AJ66" s="31"/>
      <c r="AK66" s="31"/>
      <c r="AL66" s="32"/>
    </row>
    <row r="67" spans="1:38">
      <c r="A67" s="30"/>
      <c r="B67" s="31"/>
      <c r="C67" s="31"/>
      <c r="D67" s="31"/>
      <c r="E67" s="31"/>
      <c r="F67" s="31"/>
      <c r="G67" s="31"/>
      <c r="H67" s="31"/>
      <c r="I67" s="31"/>
      <c r="J67" s="31"/>
      <c r="K67" s="31"/>
      <c r="L67" s="31"/>
      <c r="M67" s="31"/>
      <c r="N67" s="31"/>
      <c r="O67" s="31"/>
      <c r="P67" s="31"/>
      <c r="Q67" s="31"/>
      <c r="R67" s="31"/>
      <c r="S67" s="32"/>
      <c r="T67" s="31"/>
      <c r="U67" s="31"/>
      <c r="V67" s="31"/>
      <c r="W67" s="31"/>
      <c r="X67" s="31"/>
      <c r="Y67" s="31"/>
      <c r="Z67" s="31"/>
      <c r="AA67" s="31"/>
      <c r="AB67" s="31"/>
      <c r="AC67" s="31"/>
      <c r="AD67" s="31"/>
      <c r="AE67" s="31"/>
      <c r="AF67" s="31"/>
      <c r="AG67" s="31"/>
      <c r="AH67" s="31"/>
      <c r="AI67" s="31"/>
      <c r="AJ67" s="31"/>
      <c r="AK67" s="31"/>
      <c r="AL67" s="32"/>
    </row>
    <row r="68" spans="1:38">
      <c r="A68" s="30"/>
      <c r="B68" s="31"/>
      <c r="C68" s="31"/>
      <c r="D68" s="31"/>
      <c r="E68" s="31"/>
      <c r="F68" s="31"/>
      <c r="G68" s="31"/>
      <c r="H68" s="31"/>
      <c r="I68" s="31"/>
      <c r="J68" s="31"/>
      <c r="K68" s="31"/>
      <c r="L68" s="31"/>
      <c r="M68" s="31"/>
      <c r="N68" s="31"/>
      <c r="O68" s="31"/>
      <c r="P68" s="31"/>
      <c r="Q68" s="31"/>
      <c r="R68" s="31"/>
      <c r="S68" s="32"/>
      <c r="T68" s="31"/>
      <c r="U68" s="31"/>
      <c r="V68" s="31"/>
      <c r="W68" s="31"/>
      <c r="X68" s="31"/>
      <c r="Y68" s="31"/>
      <c r="Z68" s="31"/>
      <c r="AA68" s="31"/>
      <c r="AB68" s="31"/>
      <c r="AC68" s="31"/>
      <c r="AD68" s="31"/>
      <c r="AE68" s="31"/>
      <c r="AF68" s="31"/>
      <c r="AG68" s="31"/>
      <c r="AH68" s="31"/>
      <c r="AI68" s="31"/>
      <c r="AJ68" s="31"/>
      <c r="AK68" s="31"/>
      <c r="AL68" s="32"/>
    </row>
    <row r="69" spans="1:38">
      <c r="A69" s="30"/>
      <c r="B69" s="31"/>
      <c r="C69" s="31"/>
      <c r="D69" s="31"/>
      <c r="E69" s="31"/>
      <c r="F69" s="31"/>
      <c r="G69" s="31"/>
      <c r="H69" s="31"/>
      <c r="I69" s="31"/>
      <c r="J69" s="31"/>
      <c r="K69" s="31"/>
      <c r="L69" s="31"/>
      <c r="M69" s="31"/>
      <c r="N69" s="31"/>
      <c r="O69" s="31"/>
      <c r="P69" s="31"/>
      <c r="Q69" s="31"/>
      <c r="R69" s="31"/>
      <c r="S69" s="32"/>
      <c r="T69" s="31"/>
      <c r="U69" s="31"/>
      <c r="V69" s="31"/>
      <c r="W69" s="31"/>
      <c r="X69" s="31"/>
      <c r="Y69" s="31"/>
      <c r="Z69" s="31"/>
      <c r="AA69" s="31"/>
      <c r="AB69" s="31"/>
      <c r="AC69" s="31"/>
      <c r="AD69" s="31"/>
      <c r="AE69" s="31"/>
      <c r="AF69" s="31"/>
      <c r="AG69" s="31"/>
      <c r="AH69" s="31"/>
      <c r="AI69" s="31"/>
      <c r="AJ69" s="31"/>
      <c r="AK69" s="31"/>
      <c r="AL69" s="32"/>
    </row>
    <row r="70" spans="1:38">
      <c r="A70" s="30"/>
      <c r="B70" s="31"/>
      <c r="C70" s="31"/>
      <c r="D70" s="31"/>
      <c r="E70" s="31"/>
      <c r="F70" s="31"/>
      <c r="G70" s="31"/>
      <c r="H70" s="31"/>
      <c r="I70" s="31"/>
      <c r="J70" s="31"/>
      <c r="K70" s="31"/>
      <c r="L70" s="31"/>
      <c r="M70" s="31"/>
      <c r="N70" s="31"/>
      <c r="O70" s="31"/>
      <c r="P70" s="31"/>
      <c r="Q70" s="31"/>
      <c r="R70" s="31"/>
      <c r="S70" s="32"/>
      <c r="T70" s="31"/>
      <c r="U70" s="31"/>
      <c r="V70" s="31"/>
      <c r="W70" s="31"/>
      <c r="X70" s="31"/>
      <c r="Y70" s="31"/>
      <c r="Z70" s="31"/>
      <c r="AA70" s="31"/>
      <c r="AB70" s="31"/>
      <c r="AC70" s="31"/>
      <c r="AD70" s="31"/>
      <c r="AE70" s="31"/>
      <c r="AF70" s="31"/>
      <c r="AG70" s="31"/>
      <c r="AH70" s="31"/>
      <c r="AI70" s="31"/>
      <c r="AJ70" s="31"/>
      <c r="AK70" s="31"/>
      <c r="AL70" s="32"/>
    </row>
    <row r="71" spans="1:38">
      <c r="A71" s="30"/>
      <c r="B71" s="31"/>
      <c r="C71" s="31"/>
      <c r="D71" s="31"/>
      <c r="E71" s="31"/>
      <c r="F71" s="31"/>
      <c r="G71" s="31"/>
      <c r="H71" s="31"/>
      <c r="I71" s="31"/>
      <c r="J71" s="31"/>
      <c r="K71" s="31"/>
      <c r="L71" s="31"/>
      <c r="M71" s="31"/>
      <c r="N71" s="31"/>
      <c r="O71" s="31"/>
      <c r="P71" s="31"/>
      <c r="Q71" s="31"/>
      <c r="R71" s="31"/>
      <c r="S71" s="32"/>
      <c r="T71" s="31"/>
      <c r="U71" s="31"/>
      <c r="V71" s="31"/>
      <c r="W71" s="31"/>
      <c r="X71" s="31"/>
      <c r="Y71" s="31"/>
      <c r="Z71" s="31"/>
      <c r="AA71" s="31"/>
      <c r="AB71" s="31"/>
      <c r="AC71" s="31"/>
      <c r="AD71" s="31"/>
      <c r="AE71" s="31"/>
      <c r="AF71" s="31"/>
      <c r="AG71" s="31"/>
      <c r="AH71" s="31"/>
      <c r="AI71" s="31"/>
      <c r="AJ71" s="31"/>
      <c r="AK71" s="31"/>
      <c r="AL71" s="32"/>
    </row>
    <row r="72" spans="1:38">
      <c r="A72" s="30"/>
      <c r="B72" s="31"/>
      <c r="C72" s="31"/>
      <c r="D72" s="31"/>
      <c r="E72" s="31"/>
      <c r="F72" s="31"/>
      <c r="G72" s="31"/>
      <c r="H72" s="31"/>
      <c r="I72" s="31"/>
      <c r="J72" s="31"/>
      <c r="K72" s="31"/>
      <c r="L72" s="31"/>
      <c r="M72" s="31"/>
      <c r="N72" s="31"/>
      <c r="O72" s="31"/>
      <c r="P72" s="31"/>
      <c r="Q72" s="31"/>
      <c r="R72" s="31"/>
      <c r="S72" s="32"/>
      <c r="T72" s="31"/>
      <c r="U72" s="31"/>
      <c r="V72" s="31"/>
      <c r="W72" s="31"/>
      <c r="X72" s="31"/>
      <c r="Y72" s="31"/>
      <c r="Z72" s="31"/>
      <c r="AA72" s="31"/>
      <c r="AB72" s="31"/>
      <c r="AC72" s="31"/>
      <c r="AD72" s="31"/>
      <c r="AE72" s="31"/>
      <c r="AF72" s="31"/>
      <c r="AG72" s="31"/>
      <c r="AH72" s="31"/>
      <c r="AI72" s="31"/>
      <c r="AJ72" s="31"/>
      <c r="AK72" s="31"/>
      <c r="AL72" s="32"/>
    </row>
    <row r="73" spans="1:38">
      <c r="A73" s="30"/>
      <c r="B73" s="31"/>
      <c r="C73" s="31"/>
      <c r="D73" s="31"/>
      <c r="E73" s="31"/>
      <c r="F73" s="31"/>
      <c r="G73" s="31"/>
      <c r="H73" s="31"/>
      <c r="I73" s="31"/>
      <c r="J73" s="31"/>
      <c r="K73" s="31"/>
      <c r="L73" s="31"/>
      <c r="M73" s="31"/>
      <c r="N73" s="31"/>
      <c r="O73" s="31"/>
      <c r="P73" s="31"/>
      <c r="Q73" s="31"/>
      <c r="R73" s="31"/>
      <c r="S73" s="32"/>
      <c r="T73" s="31"/>
      <c r="U73" s="31"/>
      <c r="V73" s="31"/>
      <c r="W73" s="31"/>
      <c r="X73" s="31"/>
      <c r="Y73" s="31"/>
      <c r="Z73" s="31"/>
      <c r="AA73" s="31"/>
      <c r="AB73" s="31"/>
      <c r="AC73" s="31"/>
      <c r="AD73" s="31"/>
      <c r="AE73" s="31"/>
      <c r="AF73" s="31"/>
      <c r="AG73" s="31"/>
      <c r="AH73" s="31"/>
      <c r="AI73" s="31"/>
      <c r="AJ73" s="31"/>
      <c r="AK73" s="31"/>
      <c r="AL73" s="32"/>
    </row>
    <row r="74" spans="1:38">
      <c r="A74" s="30"/>
      <c r="B74" s="31"/>
      <c r="C74" s="31"/>
      <c r="D74" s="31"/>
      <c r="E74" s="31"/>
      <c r="F74" s="31"/>
      <c r="G74" s="31"/>
      <c r="H74" s="31"/>
      <c r="I74" s="31"/>
      <c r="J74" s="31"/>
      <c r="K74" s="31"/>
      <c r="L74" s="31"/>
      <c r="M74" s="31"/>
      <c r="N74" s="31"/>
      <c r="O74" s="31"/>
      <c r="P74" s="31"/>
      <c r="Q74" s="31"/>
      <c r="R74" s="31"/>
      <c r="S74" s="32"/>
      <c r="T74" s="31"/>
      <c r="U74" s="31"/>
      <c r="V74" s="31"/>
      <c r="W74" s="31"/>
      <c r="X74" s="31"/>
      <c r="Y74" s="31"/>
      <c r="Z74" s="31"/>
      <c r="AA74" s="31"/>
      <c r="AB74" s="31"/>
      <c r="AC74" s="31"/>
      <c r="AD74" s="31"/>
      <c r="AE74" s="31"/>
      <c r="AF74" s="31"/>
      <c r="AG74" s="31"/>
      <c r="AH74" s="31"/>
      <c r="AI74" s="31"/>
      <c r="AJ74" s="31"/>
      <c r="AK74" s="31"/>
      <c r="AL74" s="32"/>
    </row>
    <row r="75" spans="1:38">
      <c r="A75" s="30"/>
      <c r="B75" s="31"/>
      <c r="C75" s="31"/>
      <c r="D75" s="31"/>
      <c r="E75" s="31"/>
      <c r="F75" s="31"/>
      <c r="G75" s="31"/>
      <c r="H75" s="31"/>
      <c r="I75" s="31"/>
      <c r="J75" s="31"/>
      <c r="K75" s="31"/>
      <c r="L75" s="31"/>
      <c r="M75" s="31"/>
      <c r="N75" s="31"/>
      <c r="O75" s="31"/>
      <c r="P75" s="31"/>
      <c r="Q75" s="31"/>
      <c r="R75" s="31"/>
      <c r="S75" s="32"/>
      <c r="T75" s="31"/>
      <c r="U75" s="31"/>
      <c r="V75" s="31"/>
      <c r="W75" s="31"/>
      <c r="X75" s="31"/>
      <c r="Y75" s="31"/>
      <c r="Z75" s="31"/>
      <c r="AA75" s="31"/>
      <c r="AB75" s="31"/>
      <c r="AC75" s="31"/>
      <c r="AD75" s="31"/>
      <c r="AE75" s="31"/>
      <c r="AF75" s="31"/>
      <c r="AG75" s="31"/>
      <c r="AH75" s="31"/>
      <c r="AI75" s="31"/>
      <c r="AJ75" s="31"/>
      <c r="AK75" s="31"/>
      <c r="AL75" s="32"/>
    </row>
    <row r="76" spans="1:38">
      <c r="A76" s="30"/>
      <c r="B76" s="31"/>
      <c r="C76" s="31"/>
      <c r="D76" s="31"/>
      <c r="E76" s="31"/>
      <c r="F76" s="31"/>
      <c r="G76" s="31"/>
      <c r="H76" s="31"/>
      <c r="I76" s="31"/>
      <c r="J76" s="31"/>
      <c r="K76" s="31"/>
      <c r="L76" s="31"/>
      <c r="M76" s="31"/>
      <c r="N76" s="31"/>
      <c r="O76" s="31"/>
      <c r="P76" s="31"/>
      <c r="Q76" s="31"/>
      <c r="R76" s="31"/>
      <c r="S76" s="32"/>
      <c r="T76" s="31"/>
      <c r="U76" s="31"/>
      <c r="V76" s="31"/>
      <c r="W76" s="31"/>
      <c r="X76" s="31"/>
      <c r="Y76" s="31"/>
      <c r="Z76" s="31"/>
      <c r="AA76" s="31"/>
      <c r="AB76" s="31"/>
      <c r="AC76" s="31"/>
      <c r="AD76" s="31"/>
      <c r="AE76" s="31"/>
      <c r="AF76" s="31"/>
      <c r="AG76" s="31"/>
      <c r="AH76" s="31"/>
      <c r="AI76" s="31"/>
      <c r="AJ76" s="31"/>
      <c r="AK76" s="31"/>
      <c r="AL76" s="32"/>
    </row>
    <row r="77" spans="1:38">
      <c r="A77" s="30"/>
      <c r="B77" s="31"/>
      <c r="C77" s="31"/>
      <c r="D77" s="31"/>
      <c r="E77" s="31"/>
      <c r="F77" s="31"/>
      <c r="G77" s="31"/>
      <c r="H77" s="31"/>
      <c r="I77" s="31"/>
      <c r="J77" s="31"/>
      <c r="K77" s="31"/>
      <c r="L77" s="31"/>
      <c r="M77" s="31"/>
      <c r="N77" s="31"/>
      <c r="O77" s="31"/>
      <c r="P77" s="31"/>
      <c r="Q77" s="31"/>
      <c r="R77" s="31"/>
      <c r="S77" s="32"/>
      <c r="T77" s="31"/>
      <c r="U77" s="31"/>
      <c r="V77" s="31"/>
      <c r="W77" s="31"/>
      <c r="X77" s="31"/>
      <c r="Y77" s="31"/>
      <c r="Z77" s="31"/>
      <c r="AA77" s="31"/>
      <c r="AB77" s="31"/>
      <c r="AC77" s="31"/>
      <c r="AD77" s="31"/>
      <c r="AE77" s="31"/>
      <c r="AF77" s="31"/>
      <c r="AG77" s="31"/>
      <c r="AH77" s="31"/>
      <c r="AI77" s="31"/>
      <c r="AJ77" s="31"/>
      <c r="AK77" s="31"/>
      <c r="AL77" s="32"/>
    </row>
    <row r="78" spans="1:38">
      <c r="A78" s="30"/>
      <c r="B78" s="31"/>
      <c r="C78" s="31"/>
      <c r="D78" s="31"/>
      <c r="E78" s="31"/>
      <c r="F78" s="31"/>
      <c r="G78" s="31"/>
      <c r="H78" s="31"/>
      <c r="I78" s="31"/>
      <c r="J78" s="31"/>
      <c r="K78" s="31"/>
      <c r="L78" s="31"/>
      <c r="M78" s="31"/>
      <c r="N78" s="31"/>
      <c r="O78" s="31"/>
      <c r="P78" s="31"/>
      <c r="Q78" s="31"/>
      <c r="R78" s="31"/>
      <c r="S78" s="32"/>
      <c r="T78" s="31"/>
      <c r="U78" s="31"/>
      <c r="V78" s="31"/>
      <c r="W78" s="31"/>
      <c r="X78" s="31"/>
      <c r="Y78" s="31"/>
      <c r="Z78" s="31"/>
      <c r="AA78" s="31"/>
      <c r="AB78" s="31"/>
      <c r="AC78" s="31"/>
      <c r="AD78" s="31"/>
      <c r="AE78" s="31"/>
      <c r="AF78" s="31"/>
      <c r="AG78" s="31"/>
      <c r="AH78" s="31"/>
      <c r="AI78" s="31"/>
      <c r="AJ78" s="31"/>
      <c r="AK78" s="31"/>
      <c r="AL78" s="32"/>
    </row>
    <row r="79" spans="1:38">
      <c r="A79" s="30"/>
      <c r="B79" s="31"/>
      <c r="C79" s="31"/>
      <c r="D79" s="31"/>
      <c r="E79" s="31"/>
      <c r="F79" s="31"/>
      <c r="G79" s="31"/>
      <c r="H79" s="31"/>
      <c r="I79" s="31"/>
      <c r="J79" s="31"/>
      <c r="K79" s="31"/>
      <c r="L79" s="31"/>
      <c r="M79" s="31"/>
      <c r="N79" s="31"/>
      <c r="O79" s="31"/>
      <c r="P79" s="31"/>
      <c r="Q79" s="31"/>
      <c r="R79" s="31"/>
      <c r="S79" s="32"/>
      <c r="T79" s="31"/>
      <c r="U79" s="31"/>
      <c r="V79" s="31"/>
      <c r="W79" s="31"/>
      <c r="X79" s="31"/>
      <c r="Y79" s="31"/>
      <c r="Z79" s="31"/>
      <c r="AA79" s="31"/>
      <c r="AB79" s="31"/>
      <c r="AC79" s="31"/>
      <c r="AD79" s="31"/>
      <c r="AE79" s="31"/>
      <c r="AF79" s="31"/>
      <c r="AG79" s="31"/>
      <c r="AH79" s="31"/>
      <c r="AI79" s="31"/>
      <c r="AJ79" s="31"/>
      <c r="AK79" s="31"/>
      <c r="AL79" s="32"/>
    </row>
    <row r="80" spans="1:38">
      <c r="A80" s="30"/>
      <c r="B80" s="31"/>
      <c r="C80" s="31"/>
      <c r="D80" s="31"/>
      <c r="E80" s="31"/>
      <c r="F80" s="31"/>
      <c r="G80" s="31"/>
      <c r="H80" s="31"/>
      <c r="I80" s="31"/>
      <c r="J80" s="31"/>
      <c r="K80" s="31"/>
      <c r="L80" s="31"/>
      <c r="M80" s="31"/>
      <c r="N80" s="31"/>
      <c r="O80" s="31"/>
      <c r="P80" s="31"/>
      <c r="Q80" s="31"/>
      <c r="R80" s="31"/>
      <c r="S80" s="32"/>
      <c r="T80" s="31"/>
      <c r="U80" s="31"/>
      <c r="V80" s="31"/>
      <c r="W80" s="31"/>
      <c r="X80" s="31"/>
      <c r="Y80" s="31"/>
      <c r="Z80" s="31"/>
      <c r="AA80" s="31"/>
      <c r="AB80" s="31"/>
      <c r="AC80" s="31"/>
      <c r="AD80" s="31"/>
      <c r="AE80" s="31"/>
      <c r="AF80" s="31"/>
      <c r="AG80" s="31"/>
      <c r="AH80" s="31"/>
      <c r="AI80" s="31"/>
      <c r="AJ80" s="31"/>
      <c r="AK80" s="31"/>
      <c r="AL80" s="32"/>
    </row>
    <row r="81" spans="1:38">
      <c r="A81" s="30"/>
      <c r="B81" s="31"/>
      <c r="C81" s="31"/>
      <c r="D81" s="31"/>
      <c r="E81" s="31"/>
      <c r="F81" s="31"/>
      <c r="G81" s="31"/>
      <c r="H81" s="31"/>
      <c r="I81" s="31"/>
      <c r="J81" s="31"/>
      <c r="K81" s="31"/>
      <c r="L81" s="31"/>
      <c r="M81" s="31"/>
      <c r="N81" s="31"/>
      <c r="O81" s="31"/>
      <c r="P81" s="31"/>
      <c r="Q81" s="31"/>
      <c r="R81" s="31"/>
      <c r="S81" s="32"/>
      <c r="T81" s="31"/>
      <c r="U81" s="31"/>
      <c r="V81" s="31"/>
      <c r="W81" s="31"/>
      <c r="X81" s="31"/>
      <c r="Y81" s="31"/>
      <c r="Z81" s="31"/>
      <c r="AA81" s="31"/>
      <c r="AB81" s="31"/>
      <c r="AC81" s="31"/>
      <c r="AD81" s="31"/>
      <c r="AE81" s="31"/>
      <c r="AF81" s="31"/>
      <c r="AG81" s="31"/>
      <c r="AH81" s="31"/>
      <c r="AI81" s="31"/>
      <c r="AJ81" s="31"/>
      <c r="AK81" s="31"/>
      <c r="AL81" s="32"/>
    </row>
    <row r="82" spans="1:38">
      <c r="A82" s="30"/>
      <c r="B82" s="31"/>
      <c r="C82" s="31"/>
      <c r="D82" s="31"/>
      <c r="E82" s="31"/>
      <c r="F82" s="31"/>
      <c r="G82" s="31"/>
      <c r="H82" s="31"/>
      <c r="I82" s="31"/>
      <c r="J82" s="31"/>
      <c r="K82" s="31"/>
      <c r="L82" s="31"/>
      <c r="M82" s="31"/>
      <c r="N82" s="31"/>
      <c r="O82" s="31"/>
      <c r="P82" s="31"/>
      <c r="Q82" s="31"/>
      <c r="R82" s="31"/>
      <c r="S82" s="32"/>
      <c r="T82" s="31"/>
      <c r="U82" s="31"/>
      <c r="V82" s="31"/>
      <c r="W82" s="31"/>
      <c r="X82" s="31"/>
      <c r="Y82" s="31"/>
      <c r="Z82" s="31"/>
      <c r="AA82" s="31"/>
      <c r="AB82" s="31"/>
      <c r="AC82" s="31"/>
      <c r="AD82" s="31"/>
      <c r="AE82" s="31"/>
      <c r="AF82" s="31"/>
      <c r="AG82" s="31"/>
      <c r="AH82" s="31"/>
      <c r="AI82" s="31"/>
      <c r="AJ82" s="31"/>
      <c r="AK82" s="31"/>
      <c r="AL82" s="32"/>
    </row>
    <row r="83" spans="1:38">
      <c r="A83" s="30"/>
      <c r="B83" s="31"/>
      <c r="C83" s="31"/>
      <c r="D83" s="31"/>
      <c r="E83" s="31"/>
      <c r="F83" s="31"/>
      <c r="G83" s="31"/>
      <c r="H83" s="31"/>
      <c r="I83" s="31"/>
      <c r="J83" s="31"/>
      <c r="K83" s="31"/>
      <c r="L83" s="31"/>
      <c r="M83" s="31"/>
      <c r="N83" s="31"/>
      <c r="O83" s="31"/>
      <c r="P83" s="31"/>
      <c r="Q83" s="31"/>
      <c r="R83" s="31"/>
      <c r="S83" s="32"/>
      <c r="T83" s="31"/>
      <c r="U83" s="31"/>
      <c r="V83" s="31"/>
      <c r="W83" s="31"/>
      <c r="X83" s="31"/>
      <c r="Y83" s="31"/>
      <c r="Z83" s="31"/>
      <c r="AA83" s="31"/>
      <c r="AB83" s="31"/>
      <c r="AC83" s="31"/>
      <c r="AD83" s="31"/>
      <c r="AE83" s="31"/>
      <c r="AF83" s="31"/>
      <c r="AG83" s="31"/>
      <c r="AH83" s="31"/>
      <c r="AI83" s="31"/>
      <c r="AJ83" s="31"/>
      <c r="AK83" s="31"/>
      <c r="AL83" s="32"/>
    </row>
    <row r="84" spans="1:38">
      <c r="A84" s="30"/>
      <c r="B84" s="31"/>
      <c r="C84" s="31"/>
      <c r="D84" s="31"/>
      <c r="E84" s="31"/>
      <c r="F84" s="31"/>
      <c r="G84" s="31"/>
      <c r="H84" s="31"/>
      <c r="I84" s="31"/>
      <c r="J84" s="31"/>
      <c r="K84" s="31"/>
      <c r="L84" s="31"/>
      <c r="M84" s="31"/>
      <c r="N84" s="31"/>
      <c r="O84" s="31"/>
      <c r="P84" s="31"/>
      <c r="Q84" s="31"/>
      <c r="R84" s="31"/>
      <c r="S84" s="32"/>
      <c r="T84" s="31"/>
      <c r="U84" s="31"/>
      <c r="V84" s="31"/>
      <c r="W84" s="31"/>
      <c r="X84" s="31"/>
      <c r="Y84" s="31"/>
      <c r="Z84" s="31"/>
      <c r="AA84" s="31"/>
      <c r="AB84" s="31"/>
      <c r="AC84" s="31"/>
      <c r="AD84" s="31"/>
      <c r="AE84" s="31"/>
      <c r="AF84" s="31"/>
      <c r="AG84" s="31"/>
      <c r="AH84" s="31"/>
      <c r="AI84" s="31"/>
      <c r="AJ84" s="31"/>
      <c r="AK84" s="31"/>
      <c r="AL84" s="32"/>
    </row>
    <row r="85" spans="1:38">
      <c r="A85" s="30"/>
      <c r="B85" s="31"/>
      <c r="C85" s="31"/>
      <c r="D85" s="31"/>
      <c r="E85" s="31"/>
      <c r="F85" s="31"/>
      <c r="G85" s="31"/>
      <c r="H85" s="31"/>
      <c r="I85" s="31"/>
      <c r="J85" s="31"/>
      <c r="K85" s="31"/>
      <c r="L85" s="31"/>
      <c r="M85" s="31"/>
      <c r="N85" s="31"/>
      <c r="O85" s="31"/>
      <c r="P85" s="31"/>
      <c r="Q85" s="31"/>
      <c r="R85" s="31"/>
      <c r="S85" s="32"/>
      <c r="T85" s="31"/>
      <c r="U85" s="31"/>
      <c r="V85" s="31"/>
      <c r="W85" s="31"/>
      <c r="X85" s="31"/>
      <c r="Y85" s="31"/>
      <c r="Z85" s="31"/>
      <c r="AA85" s="31"/>
      <c r="AB85" s="31"/>
      <c r="AC85" s="31"/>
      <c r="AD85" s="31"/>
      <c r="AE85" s="31"/>
      <c r="AF85" s="31"/>
      <c r="AG85" s="31"/>
      <c r="AH85" s="31"/>
      <c r="AI85" s="31"/>
      <c r="AJ85" s="31"/>
      <c r="AK85" s="31"/>
      <c r="AL85" s="32"/>
    </row>
    <row r="86" spans="1:38">
      <c r="A86" s="30"/>
      <c r="B86" s="31"/>
      <c r="C86" s="31"/>
      <c r="D86" s="31"/>
      <c r="E86" s="31"/>
      <c r="F86" s="31"/>
      <c r="G86" s="31"/>
      <c r="H86" s="31"/>
      <c r="I86" s="31"/>
      <c r="J86" s="31"/>
      <c r="K86" s="31"/>
      <c r="L86" s="31"/>
      <c r="M86" s="31"/>
      <c r="N86" s="31"/>
      <c r="O86" s="31"/>
      <c r="P86" s="31"/>
      <c r="Q86" s="31"/>
      <c r="R86" s="31"/>
      <c r="S86" s="32"/>
      <c r="T86" s="31"/>
      <c r="U86" s="31"/>
      <c r="V86" s="31"/>
      <c r="W86" s="31"/>
      <c r="X86" s="31"/>
      <c r="Y86" s="31"/>
      <c r="Z86" s="31"/>
      <c r="AA86" s="31"/>
      <c r="AB86" s="31"/>
      <c r="AC86" s="31"/>
      <c r="AD86" s="31"/>
      <c r="AE86" s="31"/>
      <c r="AF86" s="31"/>
      <c r="AG86" s="31"/>
      <c r="AH86" s="31"/>
      <c r="AI86" s="31"/>
      <c r="AJ86" s="31"/>
      <c r="AK86" s="31"/>
      <c r="AL86" s="32"/>
    </row>
    <row r="87" spans="1:38">
      <c r="A87" s="30"/>
      <c r="B87" s="31"/>
      <c r="C87" s="31"/>
      <c r="D87" s="31"/>
      <c r="E87" s="31"/>
      <c r="F87" s="31"/>
      <c r="G87" s="31"/>
      <c r="H87" s="31"/>
      <c r="I87" s="31"/>
      <c r="J87" s="31"/>
      <c r="K87" s="31"/>
      <c r="L87" s="31"/>
      <c r="M87" s="31"/>
      <c r="N87" s="31"/>
      <c r="O87" s="31"/>
      <c r="P87" s="31"/>
      <c r="Q87" s="31"/>
      <c r="R87" s="31"/>
      <c r="S87" s="32"/>
      <c r="T87" s="31"/>
      <c r="U87" s="31"/>
      <c r="V87" s="31"/>
      <c r="W87" s="31"/>
      <c r="X87" s="31"/>
      <c r="Y87" s="31"/>
      <c r="Z87" s="31"/>
      <c r="AA87" s="31"/>
      <c r="AB87" s="31"/>
      <c r="AC87" s="31"/>
      <c r="AD87" s="31"/>
      <c r="AE87" s="31"/>
      <c r="AF87" s="31"/>
      <c r="AG87" s="31"/>
      <c r="AH87" s="31"/>
      <c r="AI87" s="31"/>
      <c r="AJ87" s="31"/>
      <c r="AK87" s="31"/>
      <c r="AL87" s="32"/>
    </row>
    <row r="88" spans="1:38">
      <c r="A88" s="30"/>
      <c r="B88" s="31"/>
      <c r="C88" s="31"/>
      <c r="D88" s="31"/>
      <c r="E88" s="31"/>
      <c r="F88" s="31"/>
      <c r="G88" s="31"/>
      <c r="H88" s="31"/>
      <c r="I88" s="31"/>
      <c r="J88" s="31"/>
      <c r="K88" s="31"/>
      <c r="L88" s="31"/>
      <c r="M88" s="31"/>
      <c r="N88" s="31"/>
      <c r="O88" s="31"/>
      <c r="P88" s="31"/>
      <c r="Q88" s="31"/>
      <c r="R88" s="31"/>
      <c r="S88" s="32"/>
      <c r="T88" s="31"/>
      <c r="U88" s="31"/>
      <c r="V88" s="31"/>
      <c r="W88" s="31"/>
      <c r="X88" s="31"/>
      <c r="Y88" s="31"/>
      <c r="Z88" s="31"/>
      <c r="AA88" s="31"/>
      <c r="AB88" s="31"/>
      <c r="AC88" s="31"/>
      <c r="AD88" s="31"/>
      <c r="AE88" s="31"/>
      <c r="AF88" s="31"/>
      <c r="AG88" s="31"/>
      <c r="AH88" s="31"/>
      <c r="AI88" s="31"/>
      <c r="AJ88" s="31"/>
      <c r="AK88" s="31"/>
      <c r="AL88" s="32"/>
    </row>
    <row r="89" spans="1:38">
      <c r="A89" s="30"/>
      <c r="B89" s="31"/>
      <c r="C89" s="31"/>
      <c r="D89" s="31"/>
      <c r="E89" s="31"/>
      <c r="F89" s="31"/>
      <c r="G89" s="31"/>
      <c r="H89" s="31"/>
      <c r="I89" s="31"/>
      <c r="J89" s="31"/>
      <c r="K89" s="31"/>
      <c r="L89" s="31"/>
      <c r="M89" s="31"/>
      <c r="N89" s="31"/>
      <c r="O89" s="31"/>
      <c r="P89" s="31"/>
      <c r="Q89" s="31"/>
      <c r="R89" s="31"/>
      <c r="S89" s="32"/>
      <c r="T89" s="31"/>
      <c r="U89" s="31"/>
      <c r="V89" s="31"/>
      <c r="W89" s="31"/>
      <c r="X89" s="31"/>
      <c r="Y89" s="31"/>
      <c r="Z89" s="31"/>
      <c r="AA89" s="31"/>
      <c r="AB89" s="31"/>
      <c r="AC89" s="31"/>
      <c r="AD89" s="31"/>
      <c r="AE89" s="31"/>
      <c r="AF89" s="31"/>
      <c r="AG89" s="31"/>
      <c r="AH89" s="31"/>
      <c r="AI89" s="31"/>
      <c r="AJ89" s="31"/>
      <c r="AK89" s="31"/>
      <c r="AL89" s="32"/>
    </row>
    <row r="90" spans="1:38">
      <c r="A90" s="30"/>
      <c r="B90" s="31"/>
      <c r="C90" s="31"/>
      <c r="D90" s="31"/>
      <c r="E90" s="31"/>
      <c r="F90" s="31"/>
      <c r="G90" s="31"/>
      <c r="H90" s="31"/>
      <c r="I90" s="31"/>
      <c r="J90" s="31"/>
      <c r="K90" s="31"/>
      <c r="L90" s="31"/>
      <c r="M90" s="31"/>
      <c r="N90" s="31"/>
      <c r="O90" s="31"/>
      <c r="P90" s="31"/>
      <c r="Q90" s="31"/>
      <c r="R90" s="31"/>
      <c r="S90" s="32"/>
      <c r="T90" s="31"/>
      <c r="U90" s="31"/>
      <c r="V90" s="31"/>
      <c r="W90" s="31"/>
      <c r="X90" s="31"/>
      <c r="Y90" s="31"/>
      <c r="Z90" s="31"/>
      <c r="AA90" s="31"/>
      <c r="AB90" s="31"/>
      <c r="AC90" s="31"/>
      <c r="AD90" s="31"/>
      <c r="AE90" s="31"/>
      <c r="AF90" s="31"/>
      <c r="AG90" s="31"/>
      <c r="AH90" s="31"/>
      <c r="AI90" s="31"/>
      <c r="AJ90" s="31"/>
      <c r="AK90" s="31"/>
      <c r="AL90" s="32"/>
    </row>
    <row r="91" spans="1:38">
      <c r="A91" s="30"/>
      <c r="B91" s="31"/>
      <c r="C91" s="31"/>
      <c r="D91" s="31"/>
      <c r="E91" s="31"/>
      <c r="F91" s="31"/>
      <c r="G91" s="31"/>
      <c r="H91" s="31"/>
      <c r="I91" s="31"/>
      <c r="J91" s="31"/>
      <c r="K91" s="31"/>
      <c r="L91" s="31"/>
      <c r="M91" s="31"/>
      <c r="N91" s="31"/>
      <c r="O91" s="31"/>
      <c r="P91" s="31"/>
      <c r="Q91" s="31"/>
      <c r="R91" s="31"/>
      <c r="S91" s="32"/>
      <c r="T91" s="31"/>
      <c r="U91" s="31"/>
      <c r="V91" s="31"/>
      <c r="W91" s="31"/>
      <c r="X91" s="31"/>
      <c r="Y91" s="31"/>
      <c r="Z91" s="31"/>
      <c r="AA91" s="31"/>
      <c r="AB91" s="31"/>
      <c r="AC91" s="31"/>
      <c r="AD91" s="31"/>
      <c r="AE91" s="31"/>
      <c r="AF91" s="31"/>
      <c r="AG91" s="31"/>
      <c r="AH91" s="31"/>
      <c r="AI91" s="31"/>
      <c r="AJ91" s="31"/>
      <c r="AK91" s="31"/>
      <c r="AL91" s="32"/>
    </row>
    <row r="92" spans="1:38">
      <c r="A92" s="30"/>
      <c r="B92" s="31"/>
      <c r="C92" s="31"/>
      <c r="D92" s="31"/>
      <c r="E92" s="31"/>
      <c r="F92" s="31"/>
      <c r="G92" s="31"/>
      <c r="H92" s="31"/>
      <c r="I92" s="31"/>
      <c r="J92" s="31"/>
      <c r="K92" s="31"/>
      <c r="L92" s="31"/>
      <c r="M92" s="31"/>
      <c r="N92" s="31"/>
      <c r="O92" s="31"/>
      <c r="P92" s="31"/>
      <c r="Q92" s="31"/>
      <c r="R92" s="31"/>
      <c r="S92" s="32"/>
      <c r="T92" s="31"/>
      <c r="U92" s="31"/>
      <c r="V92" s="31"/>
      <c r="W92" s="31"/>
      <c r="X92" s="31"/>
      <c r="Y92" s="31"/>
      <c r="Z92" s="31"/>
      <c r="AA92" s="31"/>
      <c r="AB92" s="31"/>
      <c r="AC92" s="31"/>
      <c r="AD92" s="31"/>
      <c r="AE92" s="31"/>
      <c r="AF92" s="31"/>
      <c r="AG92" s="31"/>
      <c r="AH92" s="31"/>
      <c r="AI92" s="31"/>
      <c r="AJ92" s="31"/>
      <c r="AK92" s="31"/>
      <c r="AL92" s="32"/>
    </row>
    <row r="93" spans="1:38">
      <c r="A93" s="30"/>
      <c r="B93" s="31"/>
      <c r="C93" s="31"/>
      <c r="D93" s="31"/>
      <c r="E93" s="31"/>
      <c r="F93" s="31"/>
      <c r="G93" s="31"/>
      <c r="H93" s="31"/>
      <c r="I93" s="31"/>
      <c r="J93" s="31"/>
      <c r="K93" s="31"/>
      <c r="L93" s="31"/>
      <c r="M93" s="31"/>
      <c r="N93" s="31"/>
      <c r="O93" s="31"/>
      <c r="P93" s="31"/>
      <c r="Q93" s="31"/>
      <c r="R93" s="31"/>
      <c r="S93" s="32"/>
      <c r="T93" s="31"/>
      <c r="U93" s="31"/>
      <c r="V93" s="31"/>
      <c r="W93" s="31"/>
      <c r="X93" s="31"/>
      <c r="Y93" s="31"/>
      <c r="Z93" s="31"/>
      <c r="AA93" s="31"/>
      <c r="AB93" s="31"/>
      <c r="AC93" s="31"/>
      <c r="AD93" s="31"/>
      <c r="AE93" s="31"/>
      <c r="AF93" s="31"/>
      <c r="AG93" s="31"/>
      <c r="AH93" s="31"/>
      <c r="AI93" s="31"/>
      <c r="AJ93" s="31"/>
      <c r="AK93" s="31"/>
      <c r="AL93" s="32"/>
    </row>
    <row r="94" spans="1:38">
      <c r="A94" s="30"/>
      <c r="B94" s="31"/>
      <c r="C94" s="31"/>
      <c r="D94" s="31"/>
      <c r="E94" s="31"/>
      <c r="F94" s="31"/>
      <c r="G94" s="31"/>
      <c r="H94" s="31"/>
      <c r="I94" s="31"/>
      <c r="J94" s="31"/>
      <c r="K94" s="31"/>
      <c r="L94" s="31"/>
      <c r="M94" s="31"/>
      <c r="N94" s="31"/>
      <c r="O94" s="31"/>
      <c r="P94" s="31"/>
      <c r="Q94" s="31"/>
      <c r="R94" s="31"/>
      <c r="S94" s="32"/>
      <c r="T94" s="31"/>
      <c r="U94" s="31"/>
      <c r="V94" s="31"/>
      <c r="W94" s="31"/>
      <c r="X94" s="31"/>
      <c r="Y94" s="31"/>
      <c r="Z94" s="31"/>
      <c r="AA94" s="31"/>
      <c r="AB94" s="31"/>
      <c r="AC94" s="31"/>
      <c r="AD94" s="31"/>
      <c r="AE94" s="31"/>
      <c r="AF94" s="31"/>
      <c r="AG94" s="31"/>
      <c r="AH94" s="31"/>
      <c r="AI94" s="31"/>
      <c r="AJ94" s="31"/>
      <c r="AK94" s="31"/>
      <c r="AL94" s="32"/>
    </row>
    <row r="95" spans="1:38">
      <c r="A95" s="30"/>
      <c r="B95" s="31"/>
      <c r="C95" s="31"/>
      <c r="D95" s="31"/>
      <c r="E95" s="31"/>
      <c r="F95" s="31"/>
      <c r="G95" s="31"/>
      <c r="H95" s="31"/>
      <c r="I95" s="31"/>
      <c r="J95" s="31"/>
      <c r="K95" s="31"/>
      <c r="L95" s="31"/>
      <c r="M95" s="31"/>
      <c r="N95" s="31"/>
      <c r="O95" s="31"/>
      <c r="P95" s="31"/>
      <c r="Q95" s="31"/>
      <c r="R95" s="31"/>
      <c r="S95" s="32"/>
      <c r="T95" s="31"/>
      <c r="U95" s="31"/>
      <c r="V95" s="31"/>
      <c r="W95" s="31"/>
      <c r="X95" s="31"/>
      <c r="Y95" s="31"/>
      <c r="Z95" s="31"/>
      <c r="AA95" s="31"/>
      <c r="AB95" s="31"/>
      <c r="AC95" s="31"/>
      <c r="AD95" s="31"/>
      <c r="AE95" s="31"/>
      <c r="AF95" s="31"/>
      <c r="AG95" s="31"/>
      <c r="AH95" s="31"/>
      <c r="AI95" s="31"/>
      <c r="AJ95" s="31"/>
      <c r="AK95" s="31"/>
      <c r="AL95" s="32"/>
    </row>
    <row r="96" spans="1:38">
      <c r="A96" s="30"/>
      <c r="B96" s="31"/>
      <c r="C96" s="31"/>
      <c r="D96" s="31"/>
      <c r="E96" s="31"/>
      <c r="F96" s="31"/>
      <c r="G96" s="31"/>
      <c r="H96" s="31"/>
      <c r="I96" s="31"/>
      <c r="J96" s="31"/>
      <c r="K96" s="31"/>
      <c r="L96" s="31"/>
      <c r="M96" s="31"/>
      <c r="N96" s="31"/>
      <c r="O96" s="31"/>
      <c r="P96" s="31"/>
      <c r="Q96" s="31"/>
      <c r="R96" s="31"/>
      <c r="S96" s="32"/>
      <c r="T96" s="31"/>
      <c r="U96" s="31"/>
      <c r="V96" s="31"/>
      <c r="W96" s="31"/>
      <c r="X96" s="31"/>
      <c r="Y96" s="31"/>
      <c r="Z96" s="31"/>
      <c r="AA96" s="31"/>
      <c r="AB96" s="31"/>
      <c r="AC96" s="31"/>
      <c r="AD96" s="31"/>
      <c r="AE96" s="31"/>
      <c r="AF96" s="31"/>
      <c r="AG96" s="31"/>
      <c r="AH96" s="31"/>
      <c r="AI96" s="31"/>
      <c r="AJ96" s="31"/>
      <c r="AK96" s="31"/>
      <c r="AL96" s="32"/>
    </row>
    <row r="97" spans="1:38">
      <c r="A97" s="30"/>
      <c r="B97" s="31"/>
      <c r="C97" s="31"/>
      <c r="D97" s="31"/>
      <c r="E97" s="31"/>
      <c r="F97" s="31"/>
      <c r="G97" s="31"/>
      <c r="H97" s="31"/>
      <c r="I97" s="31"/>
      <c r="J97" s="31"/>
      <c r="K97" s="31"/>
      <c r="L97" s="31"/>
      <c r="M97" s="31"/>
      <c r="N97" s="31"/>
      <c r="O97" s="31"/>
      <c r="P97" s="31"/>
      <c r="Q97" s="31"/>
      <c r="R97" s="31"/>
      <c r="S97" s="32"/>
      <c r="T97" s="31"/>
      <c r="U97" s="31"/>
      <c r="V97" s="31"/>
      <c r="W97" s="31"/>
      <c r="X97" s="31"/>
      <c r="Y97" s="31"/>
      <c r="Z97" s="31"/>
      <c r="AA97" s="31"/>
      <c r="AB97" s="31"/>
      <c r="AC97" s="31"/>
      <c r="AD97" s="31"/>
      <c r="AE97" s="31"/>
      <c r="AF97" s="31"/>
      <c r="AG97" s="31"/>
      <c r="AH97" s="31"/>
      <c r="AI97" s="31"/>
      <c r="AJ97" s="31"/>
      <c r="AK97" s="31"/>
      <c r="AL97" s="32"/>
    </row>
    <row r="98" spans="1:38">
      <c r="A98" s="30"/>
      <c r="B98" s="31"/>
      <c r="C98" s="31"/>
      <c r="D98" s="31"/>
      <c r="E98" s="31"/>
      <c r="F98" s="31"/>
      <c r="G98" s="31"/>
      <c r="H98" s="31"/>
      <c r="I98" s="31"/>
      <c r="J98" s="31"/>
      <c r="K98" s="31"/>
      <c r="L98" s="31"/>
      <c r="M98" s="31"/>
      <c r="N98" s="31"/>
      <c r="O98" s="31"/>
      <c r="P98" s="31"/>
      <c r="Q98" s="31"/>
      <c r="R98" s="31"/>
      <c r="S98" s="32"/>
      <c r="T98" s="31"/>
      <c r="U98" s="31"/>
      <c r="V98" s="31"/>
      <c r="W98" s="31"/>
      <c r="X98" s="31"/>
      <c r="Y98" s="31"/>
      <c r="Z98" s="31"/>
      <c r="AA98" s="31"/>
      <c r="AB98" s="31"/>
      <c r="AC98" s="31"/>
      <c r="AD98" s="31"/>
      <c r="AE98" s="31"/>
      <c r="AF98" s="31"/>
      <c r="AG98" s="31"/>
      <c r="AH98" s="31"/>
      <c r="AI98" s="31"/>
      <c r="AJ98" s="31"/>
      <c r="AK98" s="31"/>
      <c r="AL98" s="32"/>
    </row>
    <row r="99" spans="1:38">
      <c r="A99" s="30"/>
      <c r="B99" s="31"/>
      <c r="C99" s="31"/>
      <c r="D99" s="31"/>
      <c r="E99" s="31"/>
      <c r="F99" s="31"/>
      <c r="G99" s="31"/>
      <c r="H99" s="31"/>
      <c r="I99" s="31"/>
      <c r="J99" s="31"/>
      <c r="K99" s="31"/>
      <c r="L99" s="31"/>
      <c r="M99" s="31"/>
      <c r="N99" s="31"/>
      <c r="O99" s="31"/>
      <c r="P99" s="31"/>
      <c r="Q99" s="31"/>
      <c r="R99" s="31"/>
      <c r="S99" s="32"/>
      <c r="T99" s="31"/>
      <c r="U99" s="31"/>
      <c r="V99" s="31"/>
      <c r="W99" s="31"/>
      <c r="X99" s="31"/>
      <c r="Y99" s="31"/>
      <c r="Z99" s="31"/>
      <c r="AA99" s="31"/>
      <c r="AB99" s="31"/>
      <c r="AC99" s="31"/>
      <c r="AD99" s="31"/>
      <c r="AE99" s="31"/>
      <c r="AF99" s="31"/>
      <c r="AG99" s="31"/>
      <c r="AH99" s="31"/>
      <c r="AI99" s="31"/>
      <c r="AJ99" s="31"/>
      <c r="AK99" s="31"/>
      <c r="AL99" s="32"/>
    </row>
    <row r="100" spans="1:38">
      <c r="A100" s="30"/>
      <c r="B100" s="31"/>
      <c r="C100" s="31"/>
      <c r="D100" s="31"/>
      <c r="E100" s="31"/>
      <c r="F100" s="31"/>
      <c r="G100" s="31"/>
      <c r="H100" s="31"/>
      <c r="I100" s="31"/>
      <c r="J100" s="31"/>
      <c r="K100" s="31"/>
      <c r="L100" s="31"/>
      <c r="M100" s="31"/>
      <c r="N100" s="31"/>
      <c r="O100" s="31"/>
      <c r="P100" s="31"/>
      <c r="Q100" s="31"/>
      <c r="R100" s="31"/>
      <c r="S100" s="32"/>
      <c r="T100" s="31"/>
      <c r="U100" s="31"/>
      <c r="V100" s="31"/>
      <c r="W100" s="31"/>
      <c r="X100" s="31"/>
      <c r="Y100" s="31"/>
      <c r="Z100" s="31"/>
      <c r="AA100" s="31"/>
      <c r="AB100" s="31"/>
      <c r="AC100" s="31"/>
      <c r="AD100" s="31"/>
      <c r="AE100" s="31"/>
      <c r="AF100" s="31"/>
      <c r="AG100" s="31"/>
      <c r="AH100" s="31"/>
      <c r="AI100" s="31"/>
      <c r="AJ100" s="31"/>
      <c r="AK100" s="31"/>
      <c r="AL100" s="32"/>
    </row>
    <row r="101" spans="1:38">
      <c r="A101" s="30"/>
      <c r="B101" s="31"/>
      <c r="C101" s="31"/>
      <c r="D101" s="31"/>
      <c r="E101" s="31"/>
      <c r="F101" s="31"/>
      <c r="G101" s="31"/>
      <c r="H101" s="31"/>
      <c r="I101" s="31"/>
      <c r="J101" s="31"/>
      <c r="K101" s="31"/>
      <c r="L101" s="31"/>
      <c r="M101" s="31"/>
      <c r="N101" s="31"/>
      <c r="O101" s="31"/>
      <c r="P101" s="31"/>
      <c r="Q101" s="31"/>
      <c r="R101" s="31"/>
      <c r="S101" s="32"/>
      <c r="T101" s="31"/>
      <c r="U101" s="31"/>
      <c r="V101" s="31"/>
      <c r="W101" s="31"/>
      <c r="X101" s="31"/>
      <c r="Y101" s="31"/>
      <c r="Z101" s="31"/>
      <c r="AA101" s="31"/>
      <c r="AB101" s="31"/>
      <c r="AC101" s="31"/>
      <c r="AD101" s="31"/>
      <c r="AE101" s="31"/>
      <c r="AF101" s="31"/>
      <c r="AG101" s="31"/>
      <c r="AH101" s="31"/>
      <c r="AI101" s="31"/>
      <c r="AJ101" s="31"/>
      <c r="AK101" s="31"/>
      <c r="AL101" s="32"/>
    </row>
    <row r="102" spans="1:38">
      <c r="A102" s="30"/>
      <c r="B102" s="31"/>
      <c r="C102" s="31"/>
      <c r="D102" s="31"/>
      <c r="E102" s="31"/>
      <c r="F102" s="31"/>
      <c r="G102" s="31"/>
      <c r="H102" s="31"/>
      <c r="I102" s="31"/>
      <c r="J102" s="31"/>
      <c r="K102" s="31"/>
      <c r="L102" s="31"/>
      <c r="M102" s="31"/>
      <c r="N102" s="31"/>
      <c r="O102" s="31"/>
      <c r="P102" s="31"/>
      <c r="Q102" s="31"/>
      <c r="R102" s="31"/>
      <c r="S102" s="32"/>
      <c r="T102" s="31"/>
      <c r="U102" s="31"/>
      <c r="V102" s="31"/>
      <c r="W102" s="31"/>
      <c r="X102" s="31"/>
      <c r="Y102" s="31"/>
      <c r="Z102" s="31"/>
      <c r="AA102" s="31"/>
      <c r="AB102" s="31"/>
      <c r="AC102" s="31"/>
      <c r="AD102" s="31"/>
      <c r="AE102" s="31"/>
      <c r="AF102" s="31"/>
      <c r="AG102" s="31"/>
      <c r="AH102" s="31"/>
      <c r="AI102" s="31"/>
      <c r="AJ102" s="31"/>
      <c r="AK102" s="31"/>
      <c r="AL102" s="32"/>
    </row>
    <row r="103" spans="1:38">
      <c r="A103" s="30"/>
      <c r="B103" s="31"/>
      <c r="C103" s="31"/>
      <c r="D103" s="31"/>
      <c r="E103" s="31"/>
      <c r="F103" s="31"/>
      <c r="G103" s="31"/>
      <c r="H103" s="31"/>
      <c r="I103" s="31"/>
      <c r="J103" s="31"/>
      <c r="K103" s="31"/>
      <c r="L103" s="31"/>
      <c r="M103" s="31"/>
      <c r="N103" s="31"/>
      <c r="O103" s="31"/>
      <c r="P103" s="31"/>
      <c r="Q103" s="31"/>
      <c r="R103" s="31"/>
      <c r="S103" s="32"/>
      <c r="T103" s="31"/>
      <c r="U103" s="31"/>
      <c r="V103" s="31"/>
      <c r="W103" s="31"/>
      <c r="X103" s="31"/>
      <c r="Y103" s="31"/>
      <c r="Z103" s="31"/>
      <c r="AA103" s="31"/>
      <c r="AB103" s="31"/>
      <c r="AC103" s="31"/>
      <c r="AD103" s="31"/>
      <c r="AE103" s="31"/>
      <c r="AF103" s="31"/>
      <c r="AG103" s="31"/>
      <c r="AH103" s="31"/>
      <c r="AI103" s="31"/>
      <c r="AJ103" s="31"/>
      <c r="AK103" s="31"/>
      <c r="AL103" s="32"/>
    </row>
    <row r="104" spans="1:38">
      <c r="A104" s="30"/>
      <c r="B104" s="31"/>
      <c r="C104" s="31"/>
      <c r="D104" s="31"/>
      <c r="E104" s="31"/>
      <c r="F104" s="31"/>
      <c r="G104" s="31"/>
      <c r="H104" s="31"/>
      <c r="I104" s="31"/>
      <c r="J104" s="31"/>
      <c r="K104" s="31"/>
      <c r="L104" s="31"/>
      <c r="M104" s="31"/>
      <c r="N104" s="31"/>
      <c r="O104" s="31"/>
      <c r="P104" s="31"/>
      <c r="Q104" s="31"/>
      <c r="R104" s="31"/>
      <c r="S104" s="32"/>
      <c r="T104" s="31"/>
      <c r="U104" s="31"/>
      <c r="V104" s="31"/>
      <c r="W104" s="31"/>
      <c r="X104" s="31"/>
      <c r="Y104" s="31"/>
      <c r="Z104" s="31"/>
      <c r="AA104" s="31"/>
      <c r="AB104" s="31"/>
      <c r="AC104" s="31"/>
      <c r="AD104" s="31"/>
      <c r="AE104" s="31"/>
      <c r="AF104" s="31"/>
      <c r="AG104" s="31"/>
      <c r="AH104" s="31"/>
      <c r="AI104" s="31"/>
      <c r="AJ104" s="31"/>
      <c r="AK104" s="31"/>
      <c r="AL104" s="32"/>
    </row>
    <row r="105" spans="1:38">
      <c r="A105" s="30"/>
      <c r="B105" s="31"/>
      <c r="C105" s="31"/>
      <c r="D105" s="31"/>
      <c r="E105" s="31"/>
      <c r="F105" s="31"/>
      <c r="G105" s="31"/>
      <c r="H105" s="31"/>
      <c r="I105" s="31"/>
      <c r="J105" s="31"/>
      <c r="K105" s="31"/>
      <c r="L105" s="31"/>
      <c r="M105" s="31"/>
      <c r="N105" s="31"/>
      <c r="O105" s="31"/>
      <c r="P105" s="31"/>
      <c r="Q105" s="31"/>
      <c r="R105" s="31"/>
      <c r="S105" s="32"/>
      <c r="T105" s="31"/>
      <c r="U105" s="31"/>
      <c r="V105" s="31"/>
      <c r="W105" s="31"/>
      <c r="X105" s="31"/>
      <c r="Y105" s="31"/>
      <c r="Z105" s="31"/>
      <c r="AA105" s="31"/>
      <c r="AB105" s="31"/>
      <c r="AC105" s="31"/>
      <c r="AD105" s="31"/>
      <c r="AE105" s="31"/>
      <c r="AF105" s="31"/>
      <c r="AG105" s="31"/>
      <c r="AH105" s="31"/>
      <c r="AI105" s="31"/>
      <c r="AJ105" s="31"/>
      <c r="AK105" s="31"/>
      <c r="AL105" s="32"/>
    </row>
    <row r="106" spans="1:38">
      <c r="A106" s="30"/>
      <c r="B106" s="31"/>
      <c r="C106" s="31"/>
      <c r="D106" s="31"/>
      <c r="E106" s="31"/>
      <c r="F106" s="31"/>
      <c r="G106" s="31"/>
      <c r="H106" s="31"/>
      <c r="I106" s="31"/>
      <c r="J106" s="31"/>
      <c r="K106" s="31"/>
      <c r="L106" s="31"/>
      <c r="M106" s="31"/>
      <c r="N106" s="31"/>
      <c r="O106" s="31"/>
      <c r="P106" s="31"/>
      <c r="Q106" s="31"/>
      <c r="R106" s="31"/>
      <c r="S106" s="32"/>
      <c r="T106" s="31"/>
      <c r="U106" s="31"/>
      <c r="V106" s="31"/>
      <c r="W106" s="31"/>
      <c r="X106" s="31"/>
      <c r="Y106" s="31"/>
      <c r="Z106" s="31"/>
      <c r="AA106" s="31"/>
      <c r="AB106" s="31"/>
      <c r="AC106" s="31"/>
      <c r="AD106" s="31"/>
      <c r="AE106" s="31"/>
      <c r="AF106" s="31"/>
      <c r="AG106" s="31"/>
      <c r="AH106" s="31"/>
      <c r="AI106" s="31"/>
      <c r="AJ106" s="31"/>
      <c r="AK106" s="31"/>
      <c r="AL106" s="32"/>
    </row>
    <row r="107" spans="1:38">
      <c r="A107" s="30"/>
      <c r="B107" s="31"/>
      <c r="C107" s="31"/>
      <c r="D107" s="31"/>
      <c r="E107" s="31"/>
      <c r="F107" s="31"/>
      <c r="G107" s="31"/>
      <c r="H107" s="31"/>
      <c r="I107" s="31"/>
      <c r="J107" s="31"/>
      <c r="K107" s="31"/>
      <c r="L107" s="31"/>
      <c r="M107" s="31"/>
      <c r="N107" s="31"/>
      <c r="O107" s="31"/>
      <c r="P107" s="31"/>
      <c r="Q107" s="31"/>
      <c r="R107" s="31"/>
      <c r="S107" s="32"/>
      <c r="T107" s="31"/>
      <c r="U107" s="31"/>
      <c r="V107" s="31"/>
      <c r="W107" s="31"/>
      <c r="X107" s="31"/>
      <c r="Y107" s="31"/>
      <c r="Z107" s="31"/>
      <c r="AA107" s="31"/>
      <c r="AB107" s="31"/>
      <c r="AC107" s="31"/>
      <c r="AD107" s="31"/>
      <c r="AE107" s="31"/>
      <c r="AF107" s="31"/>
      <c r="AG107" s="31"/>
      <c r="AH107" s="31"/>
      <c r="AI107" s="31"/>
      <c r="AJ107" s="31"/>
      <c r="AK107" s="31"/>
      <c r="AL107" s="32"/>
    </row>
    <row r="108" spans="1:38">
      <c r="A108" s="30"/>
      <c r="B108" s="31"/>
      <c r="C108" s="31"/>
      <c r="D108" s="31"/>
      <c r="E108" s="31"/>
      <c r="F108" s="31"/>
      <c r="G108" s="31"/>
      <c r="H108" s="31"/>
      <c r="I108" s="31"/>
      <c r="J108" s="31"/>
      <c r="K108" s="31"/>
      <c r="L108" s="31"/>
      <c r="M108" s="31"/>
      <c r="N108" s="31"/>
      <c r="O108" s="31"/>
      <c r="P108" s="31"/>
      <c r="Q108" s="31"/>
      <c r="R108" s="31"/>
      <c r="S108" s="32"/>
      <c r="T108" s="31"/>
      <c r="U108" s="31"/>
      <c r="V108" s="31"/>
      <c r="W108" s="31"/>
      <c r="X108" s="31"/>
      <c r="Y108" s="31"/>
      <c r="Z108" s="31"/>
      <c r="AA108" s="31"/>
      <c r="AB108" s="31"/>
      <c r="AC108" s="31"/>
      <c r="AD108" s="31"/>
      <c r="AE108" s="31"/>
      <c r="AF108" s="31"/>
      <c r="AG108" s="31"/>
      <c r="AH108" s="31"/>
      <c r="AI108" s="31"/>
      <c r="AJ108" s="31"/>
      <c r="AK108" s="31"/>
      <c r="AL108" s="32"/>
    </row>
    <row r="109" spans="1:38">
      <c r="A109" s="30"/>
      <c r="B109" s="31"/>
      <c r="C109" s="31"/>
      <c r="D109" s="31"/>
      <c r="E109" s="31"/>
      <c r="F109" s="31"/>
      <c r="G109" s="31"/>
      <c r="H109" s="31"/>
      <c r="I109" s="31"/>
      <c r="J109" s="31"/>
      <c r="K109" s="31"/>
      <c r="L109" s="31"/>
      <c r="M109" s="31"/>
      <c r="N109" s="31"/>
      <c r="O109" s="31"/>
      <c r="P109" s="31"/>
      <c r="Q109" s="31"/>
      <c r="R109" s="31"/>
      <c r="S109" s="32"/>
      <c r="T109" s="31"/>
      <c r="U109" s="31"/>
      <c r="V109" s="31"/>
      <c r="W109" s="31"/>
      <c r="X109" s="31"/>
      <c r="Y109" s="31"/>
      <c r="Z109" s="31"/>
      <c r="AA109" s="31"/>
      <c r="AB109" s="31"/>
      <c r="AC109" s="31"/>
      <c r="AD109" s="31"/>
      <c r="AE109" s="31"/>
      <c r="AF109" s="31"/>
      <c r="AG109" s="31"/>
      <c r="AH109" s="31"/>
      <c r="AI109" s="31"/>
      <c r="AJ109" s="31"/>
      <c r="AK109" s="31"/>
      <c r="AL109" s="32"/>
    </row>
    <row r="110" spans="1:38">
      <c r="A110" s="30"/>
      <c r="B110" s="31"/>
      <c r="C110" s="31"/>
      <c r="D110" s="31"/>
      <c r="E110" s="31"/>
      <c r="F110" s="31"/>
      <c r="G110" s="31"/>
      <c r="H110" s="31"/>
      <c r="I110" s="31"/>
      <c r="J110" s="31"/>
      <c r="K110" s="31"/>
      <c r="L110" s="31"/>
      <c r="M110" s="31"/>
      <c r="N110" s="31"/>
      <c r="O110" s="31"/>
      <c r="P110" s="31"/>
      <c r="Q110" s="31"/>
      <c r="R110" s="31"/>
      <c r="S110" s="32"/>
      <c r="T110" s="31"/>
      <c r="U110" s="31"/>
      <c r="V110" s="31"/>
      <c r="W110" s="31"/>
      <c r="X110" s="31"/>
      <c r="Y110" s="31"/>
      <c r="Z110" s="31"/>
      <c r="AA110" s="31"/>
      <c r="AB110" s="31"/>
      <c r="AC110" s="31"/>
      <c r="AD110" s="31"/>
      <c r="AE110" s="31"/>
      <c r="AF110" s="31"/>
      <c r="AG110" s="31"/>
      <c r="AH110" s="31"/>
      <c r="AI110" s="31"/>
      <c r="AJ110" s="31"/>
      <c r="AK110" s="31"/>
      <c r="AL110" s="32"/>
    </row>
    <row r="111" spans="1:38">
      <c r="A111" s="30"/>
      <c r="B111" s="31"/>
      <c r="C111" s="31"/>
      <c r="D111" s="31"/>
      <c r="E111" s="31"/>
      <c r="F111" s="31"/>
      <c r="G111" s="31"/>
      <c r="H111" s="31"/>
      <c r="I111" s="31"/>
      <c r="J111" s="31"/>
      <c r="K111" s="31"/>
      <c r="L111" s="31"/>
      <c r="M111" s="31"/>
      <c r="N111" s="31"/>
      <c r="O111" s="31"/>
      <c r="P111" s="31"/>
      <c r="Q111" s="31"/>
      <c r="R111" s="31"/>
      <c r="S111" s="32"/>
      <c r="T111" s="31"/>
      <c r="U111" s="31"/>
      <c r="V111" s="31"/>
      <c r="W111" s="31"/>
      <c r="X111" s="31"/>
      <c r="Y111" s="31"/>
      <c r="Z111" s="31"/>
      <c r="AA111" s="31"/>
      <c r="AB111" s="31"/>
      <c r="AC111" s="31"/>
      <c r="AD111" s="31"/>
      <c r="AE111" s="31"/>
      <c r="AF111" s="31"/>
      <c r="AG111" s="31"/>
      <c r="AH111" s="31"/>
      <c r="AI111" s="31"/>
      <c r="AJ111" s="31"/>
      <c r="AK111" s="31"/>
      <c r="AL111" s="32"/>
    </row>
    <row r="112" spans="1:38">
      <c r="A112" s="30"/>
      <c r="B112" s="31"/>
      <c r="C112" s="31"/>
      <c r="D112" s="31"/>
      <c r="E112" s="31"/>
      <c r="F112" s="31"/>
      <c r="G112" s="31"/>
      <c r="H112" s="31"/>
      <c r="I112" s="31"/>
      <c r="J112" s="31"/>
      <c r="K112" s="31"/>
      <c r="L112" s="31"/>
      <c r="M112" s="31"/>
      <c r="N112" s="31"/>
      <c r="O112" s="31"/>
      <c r="P112" s="31"/>
      <c r="Q112" s="31"/>
      <c r="R112" s="31"/>
      <c r="S112" s="32"/>
      <c r="T112" s="31"/>
      <c r="U112" s="31"/>
      <c r="V112" s="31"/>
      <c r="W112" s="31"/>
      <c r="X112" s="31"/>
      <c r="Y112" s="31"/>
      <c r="Z112" s="31"/>
      <c r="AA112" s="31"/>
      <c r="AB112" s="31"/>
      <c r="AC112" s="31"/>
      <c r="AD112" s="31"/>
      <c r="AE112" s="31"/>
      <c r="AF112" s="31"/>
      <c r="AG112" s="31"/>
      <c r="AH112" s="31"/>
      <c r="AI112" s="31"/>
      <c r="AJ112" s="31"/>
      <c r="AK112" s="31"/>
      <c r="AL112" s="32"/>
    </row>
    <row r="113" spans="1:38">
      <c r="A113" s="30"/>
      <c r="B113" s="31"/>
      <c r="C113" s="31"/>
      <c r="D113" s="31"/>
      <c r="E113" s="31"/>
      <c r="F113" s="31"/>
      <c r="G113" s="31"/>
      <c r="H113" s="31"/>
      <c r="I113" s="31"/>
      <c r="J113" s="31"/>
      <c r="K113" s="31"/>
      <c r="L113" s="31"/>
      <c r="M113" s="31"/>
      <c r="N113" s="31"/>
      <c r="O113" s="31"/>
      <c r="P113" s="31"/>
      <c r="Q113" s="31"/>
      <c r="R113" s="31"/>
      <c r="S113" s="32"/>
      <c r="T113" s="31"/>
      <c r="U113" s="31"/>
      <c r="V113" s="31"/>
      <c r="W113" s="31"/>
      <c r="X113" s="31"/>
      <c r="Y113" s="31"/>
      <c r="Z113" s="31"/>
      <c r="AA113" s="31"/>
      <c r="AB113" s="31"/>
      <c r="AC113" s="31"/>
      <c r="AD113" s="31"/>
      <c r="AE113" s="31"/>
      <c r="AF113" s="31"/>
      <c r="AG113" s="31"/>
      <c r="AH113" s="31"/>
      <c r="AI113" s="31"/>
      <c r="AJ113" s="31"/>
      <c r="AK113" s="31"/>
      <c r="AL113" s="32"/>
    </row>
    <row r="114" spans="1:38">
      <c r="A114" s="30"/>
      <c r="B114" s="31"/>
      <c r="C114" s="31"/>
      <c r="D114" s="31"/>
      <c r="E114" s="31"/>
      <c r="F114" s="31"/>
      <c r="G114" s="31"/>
      <c r="H114" s="31"/>
      <c r="I114" s="31"/>
      <c r="J114" s="31"/>
      <c r="K114" s="31"/>
      <c r="L114" s="31"/>
      <c r="M114" s="31"/>
      <c r="N114" s="31"/>
      <c r="O114" s="31"/>
      <c r="P114" s="31"/>
      <c r="Q114" s="31"/>
      <c r="R114" s="31"/>
      <c r="S114" s="32"/>
      <c r="T114" s="31"/>
      <c r="U114" s="31"/>
      <c r="V114" s="31"/>
      <c r="W114" s="31"/>
      <c r="X114" s="31"/>
      <c r="Y114" s="31"/>
      <c r="Z114" s="31"/>
      <c r="AA114" s="31"/>
      <c r="AB114" s="31"/>
      <c r="AC114" s="31"/>
      <c r="AD114" s="31"/>
      <c r="AE114" s="31"/>
      <c r="AF114" s="31"/>
      <c r="AG114" s="31"/>
      <c r="AH114" s="31"/>
      <c r="AI114" s="31"/>
      <c r="AJ114" s="31"/>
      <c r="AK114" s="31"/>
      <c r="AL114" s="32"/>
    </row>
    <row r="115" spans="1:38">
      <c r="A115" s="30"/>
      <c r="B115" s="31"/>
      <c r="C115" s="31"/>
      <c r="D115" s="31"/>
      <c r="E115" s="31"/>
      <c r="F115" s="31"/>
      <c r="G115" s="31"/>
      <c r="H115" s="31"/>
      <c r="I115" s="31"/>
      <c r="J115" s="31"/>
      <c r="K115" s="31"/>
      <c r="L115" s="31"/>
      <c r="M115" s="31"/>
      <c r="N115" s="31"/>
      <c r="O115" s="31"/>
      <c r="P115" s="31"/>
      <c r="Q115" s="31"/>
      <c r="R115" s="31"/>
      <c r="S115" s="32"/>
      <c r="T115" s="31"/>
      <c r="U115" s="31"/>
      <c r="V115" s="31"/>
      <c r="W115" s="31"/>
      <c r="X115" s="31"/>
      <c r="Y115" s="31"/>
      <c r="Z115" s="31"/>
      <c r="AA115" s="31"/>
      <c r="AB115" s="31"/>
      <c r="AC115" s="31"/>
      <c r="AD115" s="31"/>
      <c r="AE115" s="31"/>
      <c r="AF115" s="31"/>
      <c r="AG115" s="31"/>
      <c r="AH115" s="31"/>
      <c r="AI115" s="31"/>
      <c r="AJ115" s="31"/>
      <c r="AK115" s="31"/>
      <c r="AL115" s="32"/>
    </row>
    <row r="116" spans="1:38">
      <c r="A116" s="30"/>
      <c r="B116" s="31"/>
      <c r="C116" s="31"/>
      <c r="D116" s="31"/>
      <c r="E116" s="31"/>
      <c r="F116" s="31"/>
      <c r="G116" s="31"/>
      <c r="H116" s="31"/>
      <c r="I116" s="31"/>
      <c r="J116" s="31"/>
      <c r="K116" s="31"/>
      <c r="L116" s="31"/>
      <c r="M116" s="31"/>
      <c r="N116" s="31"/>
      <c r="O116" s="31"/>
      <c r="P116" s="31"/>
      <c r="Q116" s="31"/>
      <c r="R116" s="31"/>
      <c r="S116" s="32"/>
      <c r="T116" s="31"/>
      <c r="U116" s="31"/>
      <c r="V116" s="31"/>
      <c r="W116" s="31"/>
      <c r="X116" s="31"/>
      <c r="Y116" s="31"/>
      <c r="Z116" s="31"/>
      <c r="AA116" s="31"/>
      <c r="AB116" s="31"/>
      <c r="AC116" s="31"/>
      <c r="AD116" s="31"/>
      <c r="AE116" s="31"/>
      <c r="AF116" s="31"/>
      <c r="AG116" s="31"/>
      <c r="AH116" s="31"/>
      <c r="AI116" s="31"/>
      <c r="AJ116" s="31"/>
      <c r="AK116" s="31"/>
      <c r="AL116" s="32"/>
    </row>
    <row r="117" spans="1:38">
      <c r="A117" s="30"/>
      <c r="B117" s="31"/>
      <c r="C117" s="31"/>
      <c r="D117" s="31"/>
      <c r="E117" s="31"/>
      <c r="F117" s="31"/>
      <c r="G117" s="31"/>
      <c r="H117" s="31"/>
      <c r="I117" s="31"/>
      <c r="J117" s="31"/>
      <c r="K117" s="31"/>
      <c r="L117" s="31"/>
      <c r="M117" s="31"/>
      <c r="N117" s="31"/>
      <c r="O117" s="31"/>
      <c r="P117" s="31"/>
      <c r="Q117" s="31"/>
      <c r="R117" s="31"/>
      <c r="S117" s="32"/>
      <c r="T117" s="31"/>
      <c r="U117" s="31"/>
      <c r="V117" s="31"/>
      <c r="W117" s="31"/>
      <c r="X117" s="31"/>
      <c r="Y117" s="31"/>
      <c r="Z117" s="31"/>
      <c r="AA117" s="31"/>
      <c r="AB117" s="31"/>
      <c r="AC117" s="31"/>
      <c r="AD117" s="31"/>
      <c r="AE117" s="31"/>
      <c r="AF117" s="31"/>
      <c r="AG117" s="31"/>
      <c r="AH117" s="31"/>
      <c r="AI117" s="31"/>
      <c r="AJ117" s="31"/>
      <c r="AK117" s="31"/>
      <c r="AL117" s="32"/>
    </row>
    <row r="118" spans="1:38">
      <c r="A118" s="30"/>
      <c r="B118" s="31"/>
      <c r="C118" s="31"/>
      <c r="D118" s="31"/>
      <c r="E118" s="31"/>
      <c r="F118" s="31"/>
      <c r="G118" s="31"/>
      <c r="H118" s="31"/>
      <c r="I118" s="31"/>
      <c r="J118" s="31"/>
      <c r="K118" s="31"/>
      <c r="L118" s="31"/>
      <c r="M118" s="31"/>
      <c r="N118" s="31"/>
      <c r="O118" s="31"/>
      <c r="P118" s="31"/>
      <c r="Q118" s="31"/>
      <c r="R118" s="31"/>
      <c r="S118" s="32"/>
      <c r="T118" s="31"/>
      <c r="U118" s="31"/>
      <c r="V118" s="31"/>
      <c r="W118" s="31"/>
      <c r="X118" s="31"/>
      <c r="Y118" s="31"/>
      <c r="Z118" s="31"/>
      <c r="AA118" s="31"/>
      <c r="AB118" s="31"/>
      <c r="AC118" s="31"/>
      <c r="AD118" s="31"/>
      <c r="AE118" s="31"/>
      <c r="AF118" s="31"/>
      <c r="AG118" s="31"/>
      <c r="AH118" s="31"/>
      <c r="AI118" s="31"/>
      <c r="AJ118" s="31"/>
      <c r="AK118" s="31"/>
      <c r="AL118" s="32"/>
    </row>
    <row r="119" spans="1:38">
      <c r="A119" s="30"/>
      <c r="B119" s="31"/>
      <c r="C119" s="31"/>
      <c r="D119" s="31"/>
      <c r="E119" s="31"/>
      <c r="F119" s="31"/>
      <c r="G119" s="31"/>
      <c r="H119" s="31"/>
      <c r="I119" s="31"/>
      <c r="J119" s="31"/>
      <c r="K119" s="31"/>
      <c r="L119" s="31"/>
      <c r="M119" s="31"/>
      <c r="N119" s="31"/>
      <c r="O119" s="31"/>
      <c r="P119" s="31"/>
      <c r="Q119" s="31"/>
      <c r="R119" s="31"/>
      <c r="S119" s="32"/>
      <c r="T119" s="31"/>
      <c r="U119" s="31"/>
      <c r="V119" s="31"/>
      <c r="W119" s="31"/>
      <c r="X119" s="31"/>
      <c r="Y119" s="31"/>
      <c r="Z119" s="31"/>
      <c r="AA119" s="31"/>
      <c r="AB119" s="31"/>
      <c r="AC119" s="31"/>
      <c r="AD119" s="31"/>
      <c r="AE119" s="31"/>
      <c r="AF119" s="31"/>
      <c r="AG119" s="31"/>
      <c r="AH119" s="31"/>
      <c r="AI119" s="31"/>
      <c r="AJ119" s="31"/>
      <c r="AK119" s="31"/>
      <c r="AL119" s="32"/>
    </row>
    <row r="120" spans="1:38">
      <c r="A120" s="30"/>
      <c r="B120" s="31"/>
      <c r="C120" s="31"/>
      <c r="D120" s="31"/>
      <c r="E120" s="31"/>
      <c r="F120" s="31"/>
      <c r="G120" s="31"/>
      <c r="H120" s="31"/>
      <c r="I120" s="31"/>
      <c r="J120" s="31"/>
      <c r="K120" s="31"/>
      <c r="L120" s="31"/>
      <c r="M120" s="31"/>
      <c r="N120" s="31"/>
      <c r="O120" s="31"/>
      <c r="P120" s="31"/>
      <c r="Q120" s="31"/>
      <c r="R120" s="31"/>
      <c r="S120" s="32"/>
      <c r="T120" s="31"/>
      <c r="U120" s="31"/>
      <c r="V120" s="31"/>
      <c r="W120" s="31"/>
      <c r="X120" s="31"/>
      <c r="Y120" s="31"/>
      <c r="Z120" s="31"/>
      <c r="AA120" s="31"/>
      <c r="AB120" s="31"/>
      <c r="AC120" s="31"/>
      <c r="AD120" s="31"/>
      <c r="AE120" s="31"/>
      <c r="AF120" s="31"/>
      <c r="AG120" s="31"/>
      <c r="AH120" s="31"/>
      <c r="AI120" s="31"/>
      <c r="AJ120" s="31"/>
      <c r="AK120" s="31"/>
      <c r="AL120" s="32"/>
    </row>
    <row r="121" spans="1:38">
      <c r="A121" s="30"/>
      <c r="B121" s="31"/>
      <c r="C121" s="31"/>
      <c r="D121" s="31"/>
      <c r="E121" s="31"/>
      <c r="F121" s="31"/>
      <c r="G121" s="31"/>
      <c r="H121" s="31"/>
      <c r="I121" s="31"/>
      <c r="J121" s="31"/>
      <c r="K121" s="31"/>
      <c r="L121" s="31"/>
      <c r="M121" s="31"/>
      <c r="N121" s="31"/>
      <c r="O121" s="31"/>
      <c r="P121" s="31"/>
      <c r="Q121" s="31"/>
      <c r="R121" s="31"/>
      <c r="S121" s="32"/>
      <c r="T121" s="31"/>
      <c r="U121" s="31"/>
      <c r="V121" s="31"/>
      <c r="W121" s="31"/>
      <c r="X121" s="31"/>
      <c r="Y121" s="31"/>
      <c r="Z121" s="31"/>
      <c r="AA121" s="31"/>
      <c r="AB121" s="31"/>
      <c r="AC121" s="31"/>
      <c r="AD121" s="31"/>
      <c r="AE121" s="31"/>
      <c r="AF121" s="31"/>
      <c r="AG121" s="31"/>
      <c r="AH121" s="31"/>
      <c r="AI121" s="31"/>
      <c r="AJ121" s="31"/>
      <c r="AK121" s="31"/>
      <c r="AL121" s="32"/>
    </row>
    <row r="122" spans="1:38">
      <c r="A122" s="30"/>
      <c r="B122" s="31"/>
      <c r="C122" s="31"/>
      <c r="D122" s="31"/>
      <c r="E122" s="31"/>
      <c r="F122" s="31"/>
      <c r="G122" s="31"/>
      <c r="H122" s="31"/>
      <c r="I122" s="31"/>
      <c r="J122" s="31"/>
      <c r="K122" s="31"/>
      <c r="L122" s="31"/>
      <c r="M122" s="31"/>
      <c r="N122" s="31"/>
      <c r="O122" s="31"/>
      <c r="P122" s="31"/>
      <c r="Q122" s="31"/>
      <c r="R122" s="31"/>
      <c r="S122" s="32"/>
      <c r="T122" s="31"/>
      <c r="U122" s="31"/>
      <c r="V122" s="31"/>
      <c r="W122" s="31"/>
      <c r="X122" s="31"/>
      <c r="Y122" s="31"/>
      <c r="Z122" s="31"/>
      <c r="AA122" s="31"/>
      <c r="AB122" s="31"/>
      <c r="AC122" s="31"/>
      <c r="AD122" s="31"/>
      <c r="AE122" s="31"/>
      <c r="AF122" s="31"/>
      <c r="AG122" s="31"/>
      <c r="AH122" s="31"/>
      <c r="AI122" s="31"/>
      <c r="AJ122" s="31"/>
      <c r="AK122" s="31"/>
      <c r="AL122" s="32"/>
    </row>
    <row r="123" spans="1:38">
      <c r="A123" s="30"/>
      <c r="B123" s="31"/>
      <c r="C123" s="31"/>
      <c r="D123" s="31"/>
      <c r="E123" s="31"/>
      <c r="F123" s="31"/>
      <c r="G123" s="31"/>
      <c r="H123" s="31"/>
      <c r="I123" s="31"/>
      <c r="J123" s="31"/>
      <c r="K123" s="31"/>
      <c r="L123" s="31"/>
      <c r="M123" s="31"/>
      <c r="N123" s="31"/>
      <c r="O123" s="31"/>
      <c r="P123" s="31"/>
      <c r="Q123" s="31"/>
      <c r="R123" s="31"/>
      <c r="S123" s="32"/>
      <c r="T123" s="31"/>
      <c r="U123" s="31"/>
      <c r="V123" s="31"/>
      <c r="W123" s="31"/>
      <c r="X123" s="31"/>
      <c r="Y123" s="31"/>
      <c r="Z123" s="31"/>
      <c r="AA123" s="31"/>
      <c r="AB123" s="31"/>
      <c r="AC123" s="31"/>
      <c r="AD123" s="31"/>
      <c r="AE123" s="31"/>
      <c r="AF123" s="31"/>
      <c r="AG123" s="31"/>
      <c r="AH123" s="31"/>
      <c r="AI123" s="31"/>
      <c r="AJ123" s="31"/>
      <c r="AK123" s="31"/>
      <c r="AL123" s="32"/>
    </row>
    <row r="124" spans="1:38">
      <c r="A124" s="30"/>
      <c r="B124" s="31"/>
      <c r="C124" s="31"/>
      <c r="D124" s="31"/>
      <c r="E124" s="31"/>
      <c r="F124" s="31"/>
      <c r="G124" s="31"/>
      <c r="H124" s="31"/>
      <c r="I124" s="31"/>
      <c r="J124" s="31"/>
      <c r="K124" s="31"/>
      <c r="L124" s="31"/>
      <c r="M124" s="31"/>
      <c r="N124" s="31"/>
      <c r="O124" s="31"/>
      <c r="P124" s="31"/>
      <c r="Q124" s="31"/>
      <c r="R124" s="31"/>
      <c r="S124" s="32"/>
      <c r="T124" s="31"/>
      <c r="U124" s="31"/>
      <c r="V124" s="31"/>
      <c r="W124" s="31"/>
      <c r="X124" s="31"/>
      <c r="Y124" s="31"/>
      <c r="Z124" s="31"/>
      <c r="AA124" s="31"/>
      <c r="AB124" s="31"/>
      <c r="AC124" s="31"/>
      <c r="AD124" s="31"/>
      <c r="AE124" s="31"/>
      <c r="AF124" s="31"/>
      <c r="AG124" s="31"/>
      <c r="AH124" s="31"/>
      <c r="AI124" s="31"/>
      <c r="AJ124" s="31"/>
      <c r="AK124" s="31"/>
      <c r="AL124" s="32"/>
    </row>
    <row r="125" spans="1:38">
      <c r="A125" s="30"/>
      <c r="B125" s="31"/>
      <c r="C125" s="31"/>
      <c r="D125" s="31"/>
      <c r="E125" s="31"/>
      <c r="F125" s="31"/>
      <c r="G125" s="31"/>
      <c r="H125" s="31"/>
      <c r="I125" s="31"/>
      <c r="J125" s="31"/>
      <c r="K125" s="31"/>
      <c r="L125" s="31"/>
      <c r="M125" s="31"/>
      <c r="N125" s="31"/>
      <c r="O125" s="31"/>
      <c r="P125" s="31"/>
      <c r="Q125" s="31"/>
      <c r="R125" s="31"/>
      <c r="S125" s="32"/>
      <c r="T125" s="31"/>
      <c r="U125" s="31"/>
      <c r="V125" s="31"/>
      <c r="W125" s="31"/>
      <c r="X125" s="31"/>
      <c r="Y125" s="31"/>
      <c r="Z125" s="31"/>
      <c r="AA125" s="31"/>
      <c r="AB125" s="31"/>
      <c r="AC125" s="31"/>
      <c r="AD125" s="31"/>
      <c r="AE125" s="31"/>
      <c r="AF125" s="31"/>
      <c r="AG125" s="31"/>
      <c r="AH125" s="31"/>
      <c r="AI125" s="31"/>
      <c r="AJ125" s="31"/>
      <c r="AK125" s="31"/>
      <c r="AL125" s="32"/>
    </row>
    <row r="126" spans="1:38">
      <c r="A126" s="30"/>
      <c r="B126" s="31"/>
      <c r="C126" s="31"/>
      <c r="D126" s="31"/>
      <c r="E126" s="31"/>
      <c r="F126" s="31"/>
      <c r="G126" s="31"/>
      <c r="H126" s="31"/>
      <c r="I126" s="31"/>
      <c r="J126" s="31"/>
      <c r="K126" s="31"/>
      <c r="L126" s="31"/>
      <c r="M126" s="31"/>
      <c r="N126" s="31"/>
      <c r="O126" s="31"/>
      <c r="P126" s="31"/>
      <c r="Q126" s="31"/>
      <c r="R126" s="31"/>
      <c r="S126" s="32"/>
      <c r="T126" s="31"/>
      <c r="U126" s="31"/>
      <c r="V126" s="31"/>
      <c r="W126" s="31"/>
      <c r="X126" s="31"/>
      <c r="Y126" s="31"/>
      <c r="Z126" s="31"/>
      <c r="AA126" s="31"/>
      <c r="AB126" s="31"/>
      <c r="AC126" s="31"/>
      <c r="AD126" s="31"/>
      <c r="AE126" s="31"/>
      <c r="AF126" s="31"/>
      <c r="AG126" s="31"/>
      <c r="AH126" s="31"/>
      <c r="AI126" s="31"/>
      <c r="AJ126" s="31"/>
      <c r="AK126" s="31"/>
      <c r="AL126" s="32"/>
    </row>
    <row r="127" spans="1:38">
      <c r="A127" s="30"/>
      <c r="B127" s="31"/>
      <c r="C127" s="31"/>
      <c r="D127" s="31"/>
      <c r="E127" s="31"/>
      <c r="F127" s="31"/>
      <c r="G127" s="31"/>
      <c r="H127" s="31"/>
      <c r="I127" s="31"/>
      <c r="J127" s="31"/>
      <c r="K127" s="31"/>
      <c r="L127" s="31"/>
      <c r="M127" s="31"/>
      <c r="N127" s="31"/>
      <c r="O127" s="31"/>
      <c r="P127" s="31"/>
      <c r="Q127" s="31"/>
      <c r="R127" s="31"/>
      <c r="S127" s="32"/>
      <c r="T127" s="31"/>
      <c r="U127" s="31"/>
      <c r="V127" s="31"/>
      <c r="W127" s="31"/>
      <c r="X127" s="31"/>
      <c r="Y127" s="31"/>
      <c r="Z127" s="31"/>
      <c r="AA127" s="31"/>
      <c r="AB127" s="31"/>
      <c r="AC127" s="31"/>
      <c r="AD127" s="31"/>
      <c r="AE127" s="31"/>
      <c r="AF127" s="31"/>
      <c r="AG127" s="31"/>
      <c r="AH127" s="31"/>
      <c r="AI127" s="31"/>
      <c r="AJ127" s="31"/>
      <c r="AK127" s="31"/>
      <c r="AL127" s="32"/>
    </row>
    <row r="128" spans="1:38">
      <c r="A128" s="30"/>
      <c r="B128" s="31"/>
      <c r="C128" s="31"/>
      <c r="D128" s="31"/>
      <c r="E128" s="31"/>
      <c r="F128" s="31"/>
      <c r="G128" s="31"/>
      <c r="H128" s="31"/>
      <c r="I128" s="31"/>
      <c r="J128" s="31"/>
      <c r="K128" s="31"/>
      <c r="L128" s="31"/>
      <c r="M128" s="31"/>
      <c r="N128" s="31"/>
      <c r="O128" s="31"/>
      <c r="P128" s="31"/>
      <c r="Q128" s="31"/>
      <c r="R128" s="31"/>
      <c r="S128" s="32"/>
      <c r="T128" s="31"/>
      <c r="U128" s="31"/>
      <c r="V128" s="31"/>
      <c r="W128" s="31"/>
      <c r="X128" s="31"/>
      <c r="Y128" s="31"/>
      <c r="Z128" s="31"/>
      <c r="AA128" s="31"/>
      <c r="AB128" s="31"/>
      <c r="AC128" s="31"/>
      <c r="AD128" s="31"/>
      <c r="AE128" s="31"/>
      <c r="AF128" s="31"/>
      <c r="AG128" s="31"/>
      <c r="AH128" s="31"/>
      <c r="AI128" s="31"/>
      <c r="AJ128" s="31"/>
      <c r="AK128" s="31"/>
      <c r="AL128" s="32"/>
    </row>
    <row r="129" spans="1:38">
      <c r="A129" s="30"/>
      <c r="B129" s="31"/>
      <c r="C129" s="31"/>
      <c r="D129" s="31"/>
      <c r="E129" s="31"/>
      <c r="F129" s="31"/>
      <c r="G129" s="31"/>
      <c r="H129" s="31"/>
      <c r="I129" s="31"/>
      <c r="J129" s="31"/>
      <c r="K129" s="31"/>
      <c r="L129" s="31"/>
      <c r="M129" s="31"/>
      <c r="N129" s="31"/>
      <c r="O129" s="31"/>
      <c r="P129" s="31"/>
      <c r="Q129" s="31"/>
      <c r="R129" s="31"/>
      <c r="S129" s="32"/>
      <c r="T129" s="31"/>
      <c r="U129" s="31"/>
      <c r="V129" s="31"/>
      <c r="W129" s="31"/>
      <c r="X129" s="31"/>
      <c r="Y129" s="31"/>
      <c r="Z129" s="31"/>
      <c r="AA129" s="31"/>
      <c r="AB129" s="31"/>
      <c r="AC129" s="31"/>
      <c r="AD129" s="31"/>
      <c r="AE129" s="31"/>
      <c r="AF129" s="31"/>
      <c r="AG129" s="31"/>
      <c r="AH129" s="31"/>
      <c r="AI129" s="31"/>
      <c r="AJ129" s="31"/>
      <c r="AK129" s="31"/>
      <c r="AL129" s="32"/>
    </row>
    <row r="130" spans="1:38">
      <c r="A130" s="30"/>
      <c r="B130" s="31"/>
      <c r="C130" s="31"/>
      <c r="D130" s="31"/>
      <c r="E130" s="31"/>
      <c r="F130" s="31"/>
      <c r="G130" s="31"/>
      <c r="H130" s="31"/>
      <c r="I130" s="31"/>
      <c r="J130" s="31"/>
      <c r="K130" s="31"/>
      <c r="L130" s="31"/>
      <c r="M130" s="31"/>
      <c r="N130" s="31"/>
      <c r="O130" s="31"/>
      <c r="P130" s="31"/>
      <c r="Q130" s="31"/>
      <c r="R130" s="31"/>
      <c r="S130" s="32"/>
      <c r="T130" s="31"/>
      <c r="U130" s="31"/>
      <c r="V130" s="31"/>
      <c r="W130" s="31"/>
      <c r="X130" s="31"/>
      <c r="Y130" s="31"/>
      <c r="Z130" s="31"/>
      <c r="AA130" s="31"/>
      <c r="AB130" s="31"/>
      <c r="AC130" s="31"/>
      <c r="AD130" s="31"/>
      <c r="AE130" s="31"/>
      <c r="AF130" s="31"/>
      <c r="AG130" s="31"/>
      <c r="AH130" s="31"/>
      <c r="AI130" s="31"/>
      <c r="AJ130" s="31"/>
      <c r="AK130" s="31"/>
      <c r="AL130" s="32"/>
    </row>
    <row r="131" spans="1:38">
      <c r="A131" s="30"/>
      <c r="B131" s="31"/>
      <c r="C131" s="31"/>
      <c r="D131" s="31"/>
      <c r="E131" s="31"/>
      <c r="F131" s="31"/>
      <c r="G131" s="31"/>
      <c r="H131" s="31"/>
      <c r="I131" s="31"/>
      <c r="J131" s="31"/>
      <c r="K131" s="31"/>
      <c r="L131" s="31"/>
      <c r="M131" s="31"/>
      <c r="N131" s="31"/>
      <c r="O131" s="31"/>
      <c r="P131" s="31"/>
      <c r="Q131" s="31"/>
      <c r="R131" s="31"/>
      <c r="S131" s="32"/>
      <c r="T131" s="31"/>
      <c r="U131" s="31"/>
      <c r="V131" s="31"/>
      <c r="W131" s="31"/>
      <c r="X131" s="31"/>
      <c r="Y131" s="31"/>
      <c r="Z131" s="31"/>
      <c r="AA131" s="31"/>
      <c r="AB131" s="31"/>
      <c r="AC131" s="31"/>
      <c r="AD131" s="31"/>
      <c r="AE131" s="31"/>
      <c r="AF131" s="31"/>
      <c r="AG131" s="31"/>
      <c r="AH131" s="31"/>
      <c r="AI131" s="31"/>
      <c r="AJ131" s="31"/>
      <c r="AK131" s="31"/>
      <c r="AL131" s="32"/>
    </row>
    <row r="132" spans="1:38">
      <c r="A132" s="30"/>
      <c r="B132" s="31"/>
      <c r="C132" s="31"/>
      <c r="D132" s="31"/>
      <c r="E132" s="31"/>
      <c r="F132" s="31"/>
      <c r="G132" s="31"/>
      <c r="H132" s="31"/>
      <c r="I132" s="31"/>
      <c r="J132" s="31"/>
      <c r="K132" s="31"/>
      <c r="L132" s="31"/>
      <c r="M132" s="31"/>
      <c r="N132" s="31"/>
      <c r="O132" s="31"/>
      <c r="P132" s="31"/>
      <c r="Q132" s="31"/>
      <c r="R132" s="31"/>
      <c r="S132" s="32"/>
      <c r="T132" s="31"/>
      <c r="U132" s="31"/>
      <c r="V132" s="31"/>
      <c r="W132" s="31"/>
      <c r="X132" s="31"/>
      <c r="Y132" s="31"/>
      <c r="Z132" s="31"/>
      <c r="AA132" s="31"/>
      <c r="AB132" s="31"/>
      <c r="AC132" s="31"/>
      <c r="AD132" s="31"/>
      <c r="AE132" s="31"/>
      <c r="AF132" s="31"/>
      <c r="AG132" s="31"/>
      <c r="AH132" s="31"/>
      <c r="AI132" s="31"/>
      <c r="AJ132" s="31"/>
      <c r="AK132" s="31"/>
      <c r="AL132" s="32"/>
    </row>
    <row r="133" spans="1:38">
      <c r="A133" s="30"/>
      <c r="B133" s="31"/>
      <c r="C133" s="31"/>
      <c r="D133" s="31"/>
      <c r="E133" s="31"/>
      <c r="F133" s="31"/>
      <c r="G133" s="31"/>
      <c r="H133" s="31"/>
      <c r="I133" s="31"/>
      <c r="J133" s="31"/>
      <c r="K133" s="31"/>
      <c r="L133" s="31"/>
      <c r="M133" s="31"/>
      <c r="N133" s="31"/>
      <c r="O133" s="31"/>
      <c r="P133" s="31"/>
      <c r="Q133" s="31"/>
      <c r="R133" s="31"/>
      <c r="S133" s="32"/>
      <c r="T133" s="31"/>
      <c r="U133" s="31"/>
      <c r="V133" s="31"/>
      <c r="W133" s="31"/>
      <c r="X133" s="31"/>
      <c r="Y133" s="31"/>
      <c r="Z133" s="31"/>
      <c r="AA133" s="31"/>
      <c r="AB133" s="31"/>
      <c r="AC133" s="31"/>
      <c r="AD133" s="31"/>
      <c r="AE133" s="31"/>
      <c r="AF133" s="31"/>
      <c r="AG133" s="31"/>
      <c r="AH133" s="31"/>
      <c r="AI133" s="31"/>
      <c r="AJ133" s="31"/>
      <c r="AK133" s="31"/>
      <c r="AL133" s="32"/>
    </row>
    <row r="134" spans="1:38">
      <c r="A134" s="30"/>
      <c r="B134" s="31"/>
      <c r="C134" s="31"/>
      <c r="D134" s="31"/>
      <c r="E134" s="31"/>
      <c r="F134" s="31"/>
      <c r="G134" s="31"/>
      <c r="H134" s="31"/>
      <c r="I134" s="31"/>
      <c r="J134" s="31"/>
      <c r="K134" s="31"/>
      <c r="L134" s="31"/>
      <c r="M134" s="31"/>
      <c r="N134" s="31"/>
      <c r="O134" s="31"/>
      <c r="P134" s="31"/>
      <c r="Q134" s="31"/>
      <c r="R134" s="31"/>
      <c r="S134" s="32"/>
      <c r="T134" s="31"/>
      <c r="U134" s="31"/>
      <c r="V134" s="31"/>
      <c r="W134" s="31"/>
      <c r="X134" s="31"/>
      <c r="Y134" s="31"/>
      <c r="Z134" s="31"/>
      <c r="AA134" s="31"/>
      <c r="AB134" s="31"/>
      <c r="AC134" s="31"/>
      <c r="AD134" s="31"/>
      <c r="AE134" s="31"/>
      <c r="AF134" s="31"/>
      <c r="AG134" s="31"/>
      <c r="AH134" s="31"/>
      <c r="AI134" s="31"/>
      <c r="AJ134" s="31"/>
      <c r="AK134" s="31"/>
      <c r="AL134" s="32"/>
    </row>
    <row r="135" spans="1:38">
      <c r="A135" s="30"/>
      <c r="B135" s="31"/>
      <c r="C135" s="31"/>
      <c r="D135" s="31"/>
      <c r="E135" s="31"/>
      <c r="F135" s="31"/>
      <c r="G135" s="31"/>
      <c r="H135" s="31"/>
      <c r="I135" s="31"/>
      <c r="J135" s="31"/>
      <c r="K135" s="31"/>
      <c r="L135" s="31"/>
      <c r="M135" s="31"/>
      <c r="N135" s="31"/>
      <c r="O135" s="31"/>
      <c r="P135" s="31"/>
      <c r="Q135" s="31"/>
      <c r="R135" s="31"/>
      <c r="S135" s="32"/>
      <c r="T135" s="31"/>
      <c r="U135" s="31"/>
      <c r="V135" s="31"/>
      <c r="W135" s="31"/>
      <c r="X135" s="31"/>
      <c r="Y135" s="31"/>
      <c r="Z135" s="31"/>
      <c r="AA135" s="31"/>
      <c r="AB135" s="31"/>
      <c r="AC135" s="31"/>
      <c r="AD135" s="31"/>
      <c r="AE135" s="31"/>
      <c r="AF135" s="31"/>
      <c r="AG135" s="31"/>
      <c r="AH135" s="31"/>
      <c r="AI135" s="31"/>
      <c r="AJ135" s="31"/>
      <c r="AK135" s="31"/>
      <c r="AL135" s="32"/>
    </row>
    <row r="136" spans="1:38">
      <c r="A136" s="30"/>
      <c r="B136" s="31"/>
      <c r="C136" s="31"/>
      <c r="D136" s="31"/>
      <c r="E136" s="31"/>
      <c r="F136" s="31"/>
      <c r="G136" s="31"/>
      <c r="H136" s="31"/>
      <c r="I136" s="31"/>
      <c r="J136" s="31"/>
      <c r="K136" s="31"/>
      <c r="L136" s="31"/>
      <c r="M136" s="31"/>
      <c r="N136" s="31"/>
      <c r="O136" s="31"/>
      <c r="P136" s="31"/>
      <c r="Q136" s="31"/>
      <c r="R136" s="31"/>
      <c r="S136" s="32"/>
      <c r="T136" s="31"/>
      <c r="U136" s="31"/>
      <c r="V136" s="31"/>
      <c r="W136" s="31"/>
      <c r="X136" s="31"/>
      <c r="Y136" s="31"/>
      <c r="Z136" s="31"/>
      <c r="AA136" s="31"/>
      <c r="AB136" s="31"/>
      <c r="AC136" s="31"/>
      <c r="AD136" s="31"/>
      <c r="AE136" s="31"/>
      <c r="AF136" s="31"/>
      <c r="AG136" s="31"/>
      <c r="AH136" s="31"/>
      <c r="AI136" s="31"/>
      <c r="AJ136" s="31"/>
      <c r="AK136" s="31"/>
      <c r="AL136" s="32"/>
    </row>
    <row r="137" spans="1:38">
      <c r="A137" s="30"/>
      <c r="B137" s="31"/>
      <c r="C137" s="31"/>
      <c r="D137" s="31"/>
      <c r="E137" s="31"/>
      <c r="F137" s="31"/>
      <c r="G137" s="31"/>
      <c r="H137" s="31"/>
      <c r="I137" s="31"/>
      <c r="J137" s="31"/>
      <c r="K137" s="31"/>
      <c r="L137" s="31"/>
      <c r="M137" s="31"/>
      <c r="N137" s="31"/>
      <c r="O137" s="31"/>
      <c r="P137" s="31"/>
      <c r="Q137" s="31"/>
      <c r="R137" s="31"/>
      <c r="S137" s="32"/>
      <c r="T137" s="31"/>
      <c r="U137" s="31"/>
      <c r="V137" s="31"/>
      <c r="W137" s="31"/>
      <c r="X137" s="31"/>
      <c r="Y137" s="31"/>
      <c r="Z137" s="31"/>
      <c r="AA137" s="31"/>
      <c r="AB137" s="31"/>
      <c r="AC137" s="31"/>
      <c r="AD137" s="31"/>
      <c r="AE137" s="31"/>
      <c r="AF137" s="31"/>
      <c r="AG137" s="31"/>
      <c r="AH137" s="31"/>
      <c r="AI137" s="31"/>
      <c r="AJ137" s="31"/>
      <c r="AK137" s="31"/>
      <c r="AL137" s="32"/>
    </row>
    <row r="138" spans="1:38">
      <c r="A138" s="30"/>
      <c r="B138" s="31"/>
      <c r="C138" s="31"/>
      <c r="D138" s="31"/>
      <c r="E138" s="31"/>
      <c r="F138" s="31"/>
      <c r="G138" s="31"/>
      <c r="H138" s="31"/>
      <c r="I138" s="31"/>
      <c r="J138" s="31"/>
      <c r="K138" s="31"/>
      <c r="L138" s="31"/>
      <c r="M138" s="31"/>
      <c r="N138" s="31"/>
      <c r="O138" s="31"/>
      <c r="P138" s="31"/>
      <c r="Q138" s="31"/>
      <c r="R138" s="31"/>
      <c r="S138" s="32"/>
      <c r="T138" s="31"/>
      <c r="U138" s="31"/>
      <c r="V138" s="31"/>
      <c r="W138" s="31"/>
      <c r="X138" s="31"/>
      <c r="Y138" s="31"/>
      <c r="Z138" s="31"/>
      <c r="AA138" s="31"/>
      <c r="AB138" s="31"/>
      <c r="AC138" s="31"/>
      <c r="AD138" s="31"/>
      <c r="AE138" s="31"/>
      <c r="AF138" s="31"/>
      <c r="AG138" s="31"/>
      <c r="AH138" s="31"/>
      <c r="AI138" s="31"/>
      <c r="AJ138" s="31"/>
      <c r="AK138" s="31"/>
      <c r="AL138" s="32"/>
    </row>
    <row r="139" spans="1:38">
      <c r="A139" s="30"/>
      <c r="B139" s="31"/>
      <c r="C139" s="31"/>
      <c r="D139" s="31"/>
      <c r="E139" s="31"/>
      <c r="F139" s="31"/>
      <c r="G139" s="31"/>
      <c r="H139" s="31"/>
      <c r="I139" s="31"/>
      <c r="J139" s="31"/>
      <c r="K139" s="31"/>
      <c r="L139" s="31"/>
      <c r="M139" s="31"/>
      <c r="N139" s="31"/>
      <c r="O139" s="31"/>
      <c r="P139" s="31"/>
      <c r="Q139" s="31"/>
      <c r="R139" s="31"/>
      <c r="S139" s="32"/>
      <c r="T139" s="31"/>
      <c r="U139" s="31"/>
      <c r="V139" s="31"/>
      <c r="W139" s="31"/>
      <c r="X139" s="31"/>
      <c r="Y139" s="31"/>
      <c r="Z139" s="31"/>
      <c r="AA139" s="31"/>
      <c r="AB139" s="31"/>
      <c r="AC139" s="31"/>
      <c r="AD139" s="31"/>
      <c r="AE139" s="31"/>
      <c r="AF139" s="31"/>
      <c r="AG139" s="31"/>
      <c r="AH139" s="31"/>
      <c r="AI139" s="31"/>
      <c r="AJ139" s="31"/>
      <c r="AK139" s="31"/>
      <c r="AL139" s="32"/>
    </row>
    <row r="140" spans="1:38">
      <c r="A140" s="30"/>
      <c r="B140" s="31"/>
      <c r="C140" s="31"/>
      <c r="D140" s="31"/>
      <c r="E140" s="31"/>
      <c r="F140" s="31"/>
      <c r="G140" s="31"/>
      <c r="H140" s="31"/>
      <c r="I140" s="31"/>
      <c r="J140" s="31"/>
      <c r="K140" s="31"/>
      <c r="L140" s="31"/>
      <c r="M140" s="31"/>
      <c r="N140" s="31"/>
      <c r="O140" s="31"/>
      <c r="P140" s="31"/>
      <c r="Q140" s="31"/>
      <c r="R140" s="31"/>
      <c r="S140" s="32"/>
      <c r="T140" s="31"/>
      <c r="U140" s="31"/>
      <c r="V140" s="31"/>
      <c r="W140" s="31"/>
      <c r="X140" s="31"/>
      <c r="Y140" s="31"/>
      <c r="Z140" s="31"/>
      <c r="AA140" s="31"/>
      <c r="AB140" s="31"/>
      <c r="AC140" s="31"/>
      <c r="AD140" s="31"/>
      <c r="AE140" s="31"/>
      <c r="AF140" s="31"/>
      <c r="AG140" s="31"/>
      <c r="AH140" s="31"/>
      <c r="AI140" s="31"/>
      <c r="AJ140" s="31"/>
      <c r="AK140" s="31"/>
      <c r="AL140" s="32"/>
    </row>
    <row r="141" spans="1:38">
      <c r="A141" s="30"/>
      <c r="B141" s="31"/>
      <c r="C141" s="31"/>
      <c r="D141" s="31"/>
      <c r="E141" s="31"/>
      <c r="F141" s="31"/>
      <c r="G141" s="31"/>
      <c r="H141" s="31"/>
      <c r="I141" s="31"/>
      <c r="J141" s="31"/>
      <c r="K141" s="31"/>
      <c r="L141" s="31"/>
      <c r="M141" s="31"/>
      <c r="N141" s="31"/>
      <c r="O141" s="31"/>
      <c r="P141" s="31"/>
      <c r="Q141" s="31"/>
      <c r="R141" s="31"/>
      <c r="S141" s="32"/>
      <c r="T141" s="31"/>
      <c r="U141" s="31"/>
      <c r="V141" s="31"/>
      <c r="W141" s="31"/>
      <c r="X141" s="31"/>
      <c r="Y141" s="31"/>
      <c r="Z141" s="31"/>
      <c r="AA141" s="31"/>
      <c r="AB141" s="31"/>
      <c r="AC141" s="31"/>
      <c r="AD141" s="31"/>
      <c r="AE141" s="31"/>
      <c r="AF141" s="31"/>
      <c r="AG141" s="31"/>
      <c r="AH141" s="31"/>
      <c r="AI141" s="31"/>
      <c r="AJ141" s="31"/>
      <c r="AK141" s="31"/>
      <c r="AL141" s="32"/>
    </row>
    <row r="142" spans="1:38">
      <c r="A142" s="30"/>
      <c r="B142" s="31"/>
      <c r="C142" s="31"/>
      <c r="D142" s="31"/>
      <c r="E142" s="31"/>
      <c r="F142" s="31"/>
      <c r="G142" s="31"/>
      <c r="H142" s="31"/>
      <c r="I142" s="31"/>
      <c r="J142" s="31"/>
      <c r="K142" s="31"/>
      <c r="L142" s="31"/>
      <c r="M142" s="31"/>
      <c r="N142" s="31"/>
      <c r="O142" s="31"/>
      <c r="P142" s="31"/>
      <c r="Q142" s="31"/>
      <c r="R142" s="31"/>
      <c r="S142" s="32"/>
      <c r="T142" s="31"/>
      <c r="U142" s="31"/>
      <c r="V142" s="31"/>
      <c r="W142" s="31"/>
      <c r="X142" s="31"/>
      <c r="Y142" s="31"/>
      <c r="Z142" s="31"/>
      <c r="AA142" s="31"/>
      <c r="AB142" s="31"/>
      <c r="AC142" s="31"/>
      <c r="AD142" s="31"/>
      <c r="AE142" s="31"/>
      <c r="AF142" s="31"/>
      <c r="AG142" s="31"/>
      <c r="AH142" s="31"/>
      <c r="AI142" s="31"/>
      <c r="AJ142" s="31"/>
      <c r="AK142" s="31"/>
      <c r="AL142" s="32"/>
    </row>
    <row r="143" spans="1:38">
      <c r="A143" s="30"/>
      <c r="B143" s="31"/>
      <c r="C143" s="31"/>
      <c r="D143" s="31"/>
      <c r="E143" s="31"/>
      <c r="F143" s="31"/>
      <c r="G143" s="31"/>
      <c r="H143" s="31"/>
      <c r="I143" s="31"/>
      <c r="J143" s="31"/>
      <c r="K143" s="31"/>
      <c r="L143" s="31"/>
      <c r="M143" s="31"/>
      <c r="N143" s="31"/>
      <c r="O143" s="31"/>
      <c r="P143" s="31"/>
      <c r="Q143" s="31"/>
      <c r="R143" s="31"/>
      <c r="S143" s="32"/>
      <c r="T143" s="31"/>
      <c r="U143" s="31"/>
      <c r="V143" s="31"/>
      <c r="W143" s="31"/>
      <c r="X143" s="31"/>
      <c r="Y143" s="31"/>
      <c r="Z143" s="31"/>
      <c r="AA143" s="31"/>
      <c r="AB143" s="31"/>
      <c r="AC143" s="31"/>
      <c r="AD143" s="31"/>
      <c r="AE143" s="31"/>
      <c r="AF143" s="31"/>
      <c r="AG143" s="31"/>
      <c r="AH143" s="31"/>
      <c r="AI143" s="31"/>
      <c r="AJ143" s="31"/>
      <c r="AK143" s="31"/>
      <c r="AL143" s="32"/>
    </row>
    <row r="144" spans="1:38">
      <c r="A144" s="30"/>
      <c r="B144" s="31"/>
      <c r="C144" s="31"/>
      <c r="D144" s="31"/>
      <c r="E144" s="31"/>
      <c r="F144" s="31"/>
      <c r="G144" s="31"/>
      <c r="H144" s="31"/>
      <c r="I144" s="31"/>
      <c r="J144" s="31"/>
      <c r="K144" s="31"/>
      <c r="L144" s="31"/>
      <c r="M144" s="31"/>
      <c r="N144" s="31"/>
      <c r="O144" s="31"/>
      <c r="P144" s="31"/>
      <c r="Q144" s="31"/>
      <c r="R144" s="31"/>
      <c r="S144" s="32"/>
      <c r="T144" s="31"/>
      <c r="U144" s="31"/>
      <c r="V144" s="31"/>
      <c r="W144" s="31"/>
      <c r="X144" s="31"/>
      <c r="Y144" s="31"/>
      <c r="Z144" s="31"/>
      <c r="AA144" s="31"/>
      <c r="AB144" s="31"/>
      <c r="AC144" s="31"/>
      <c r="AD144" s="31"/>
      <c r="AE144" s="31"/>
      <c r="AF144" s="31"/>
      <c r="AG144" s="31"/>
      <c r="AH144" s="31"/>
      <c r="AI144" s="31"/>
      <c r="AJ144" s="31"/>
      <c r="AK144" s="31"/>
      <c r="AL144" s="32"/>
    </row>
    <row r="145" spans="1:38">
      <c r="A145" s="30"/>
      <c r="B145" s="31"/>
      <c r="C145" s="31"/>
      <c r="D145" s="31"/>
      <c r="E145" s="31"/>
      <c r="F145" s="31"/>
      <c r="G145" s="31"/>
      <c r="H145" s="31"/>
      <c r="I145" s="31"/>
      <c r="J145" s="31"/>
      <c r="K145" s="31"/>
      <c r="L145" s="31"/>
      <c r="M145" s="31"/>
      <c r="N145" s="31"/>
      <c r="O145" s="31"/>
      <c r="P145" s="31"/>
      <c r="Q145" s="31"/>
      <c r="R145" s="31"/>
      <c r="S145" s="32"/>
      <c r="T145" s="31"/>
      <c r="U145" s="31"/>
      <c r="V145" s="31"/>
      <c r="W145" s="31"/>
      <c r="X145" s="31"/>
      <c r="Y145" s="31"/>
      <c r="Z145" s="31"/>
      <c r="AA145" s="31"/>
      <c r="AB145" s="31"/>
      <c r="AC145" s="31"/>
      <c r="AD145" s="31"/>
      <c r="AE145" s="31"/>
      <c r="AF145" s="31"/>
      <c r="AG145" s="31"/>
      <c r="AH145" s="31"/>
      <c r="AI145" s="31"/>
      <c r="AJ145" s="31"/>
      <c r="AK145" s="31"/>
      <c r="AL145" s="32"/>
    </row>
    <row r="146" spans="1:38">
      <c r="A146" s="30"/>
      <c r="B146" s="31"/>
      <c r="C146" s="31"/>
      <c r="D146" s="31"/>
      <c r="E146" s="31"/>
      <c r="F146" s="31"/>
      <c r="G146" s="31"/>
      <c r="H146" s="31"/>
      <c r="I146" s="31"/>
      <c r="J146" s="31"/>
      <c r="K146" s="31"/>
      <c r="L146" s="31"/>
      <c r="M146" s="31"/>
      <c r="N146" s="31"/>
      <c r="O146" s="31"/>
      <c r="P146" s="31"/>
      <c r="Q146" s="31"/>
      <c r="R146" s="31"/>
      <c r="S146" s="32"/>
      <c r="T146" s="31"/>
      <c r="U146" s="31"/>
      <c r="V146" s="31"/>
      <c r="W146" s="31"/>
      <c r="X146" s="31"/>
      <c r="Y146" s="31"/>
      <c r="Z146" s="31"/>
      <c r="AA146" s="31"/>
      <c r="AB146" s="31"/>
      <c r="AC146" s="31"/>
      <c r="AD146" s="31"/>
      <c r="AE146" s="31"/>
      <c r="AF146" s="31"/>
      <c r="AG146" s="31"/>
      <c r="AH146" s="31"/>
      <c r="AI146" s="31"/>
      <c r="AJ146" s="31"/>
      <c r="AK146" s="31"/>
      <c r="AL146" s="32"/>
    </row>
    <row r="147" spans="1:38">
      <c r="A147" s="30"/>
      <c r="B147" s="31"/>
      <c r="C147" s="31"/>
      <c r="D147" s="31"/>
      <c r="E147" s="31"/>
      <c r="F147" s="31"/>
      <c r="G147" s="31"/>
      <c r="H147" s="31"/>
      <c r="I147" s="31"/>
      <c r="J147" s="31"/>
      <c r="K147" s="31"/>
      <c r="L147" s="31"/>
      <c r="M147" s="31"/>
      <c r="N147" s="31"/>
      <c r="O147" s="31"/>
      <c r="P147" s="31"/>
      <c r="Q147" s="31"/>
      <c r="R147" s="31"/>
      <c r="S147" s="32"/>
      <c r="T147" s="31"/>
      <c r="U147" s="31"/>
      <c r="V147" s="31"/>
      <c r="W147" s="31"/>
      <c r="X147" s="31"/>
      <c r="Y147" s="31"/>
      <c r="Z147" s="31"/>
      <c r="AA147" s="31"/>
      <c r="AB147" s="31"/>
      <c r="AC147" s="31"/>
      <c r="AD147" s="31"/>
      <c r="AE147" s="31"/>
      <c r="AF147" s="31"/>
      <c r="AG147" s="31"/>
      <c r="AH147" s="31"/>
      <c r="AI147" s="31"/>
      <c r="AJ147" s="31"/>
      <c r="AK147" s="31"/>
      <c r="AL147" s="32"/>
    </row>
    <row r="148" spans="1:38">
      <c r="A148" s="30"/>
      <c r="B148" s="31"/>
      <c r="C148" s="31"/>
      <c r="D148" s="31"/>
      <c r="E148" s="31"/>
      <c r="F148" s="31"/>
      <c r="G148" s="31"/>
      <c r="H148" s="31"/>
      <c r="I148" s="31"/>
      <c r="J148" s="31"/>
      <c r="K148" s="31"/>
      <c r="L148" s="31"/>
      <c r="M148" s="31"/>
      <c r="N148" s="31"/>
      <c r="O148" s="31"/>
      <c r="P148" s="31"/>
      <c r="Q148" s="31"/>
      <c r="R148" s="31"/>
      <c r="S148" s="32"/>
      <c r="T148" s="31"/>
      <c r="U148" s="31"/>
      <c r="V148" s="31"/>
      <c r="W148" s="31"/>
      <c r="X148" s="31"/>
      <c r="Y148" s="31"/>
      <c r="Z148" s="31"/>
      <c r="AA148" s="31"/>
      <c r="AB148" s="31"/>
      <c r="AC148" s="31"/>
      <c r="AD148" s="31"/>
      <c r="AE148" s="31"/>
      <c r="AF148" s="31"/>
      <c r="AG148" s="31"/>
      <c r="AH148" s="31"/>
      <c r="AI148" s="31"/>
      <c r="AJ148" s="31"/>
      <c r="AK148" s="31"/>
      <c r="AL148" s="32"/>
    </row>
    <row r="149" spans="1:38">
      <c r="A149" s="30"/>
      <c r="B149" s="31"/>
      <c r="C149" s="31"/>
      <c r="D149" s="31"/>
      <c r="E149" s="31"/>
      <c r="F149" s="31"/>
      <c r="G149" s="31"/>
      <c r="H149" s="31"/>
      <c r="I149" s="31"/>
      <c r="J149" s="31"/>
      <c r="K149" s="31"/>
      <c r="L149" s="31"/>
      <c r="M149" s="31"/>
      <c r="N149" s="31"/>
      <c r="O149" s="31"/>
      <c r="P149" s="31"/>
      <c r="Q149" s="31"/>
      <c r="R149" s="31"/>
      <c r="S149" s="32"/>
      <c r="T149" s="31"/>
      <c r="U149" s="31"/>
      <c r="V149" s="31"/>
      <c r="W149" s="31"/>
      <c r="X149" s="31"/>
      <c r="Y149" s="31"/>
      <c r="Z149" s="31"/>
      <c r="AA149" s="31"/>
      <c r="AB149" s="31"/>
      <c r="AC149" s="31"/>
      <c r="AD149" s="31"/>
      <c r="AE149" s="31"/>
      <c r="AF149" s="31"/>
      <c r="AG149" s="31"/>
      <c r="AH149" s="31"/>
      <c r="AI149" s="31"/>
      <c r="AJ149" s="31"/>
      <c r="AK149" s="31"/>
      <c r="AL149" s="32"/>
    </row>
    <row r="150" spans="1:38">
      <c r="A150" s="30"/>
      <c r="B150" s="31"/>
      <c r="C150" s="31"/>
      <c r="D150" s="31"/>
      <c r="E150" s="31"/>
      <c r="F150" s="31"/>
      <c r="G150" s="31"/>
      <c r="H150" s="31"/>
      <c r="I150" s="31"/>
      <c r="J150" s="31"/>
      <c r="K150" s="31"/>
      <c r="L150" s="31"/>
      <c r="M150" s="31"/>
      <c r="N150" s="31"/>
      <c r="O150" s="31"/>
      <c r="P150" s="31"/>
      <c r="Q150" s="31"/>
      <c r="R150" s="31"/>
      <c r="S150" s="32"/>
      <c r="T150" s="31"/>
      <c r="U150" s="31"/>
      <c r="V150" s="31"/>
      <c r="W150" s="31"/>
      <c r="X150" s="31"/>
      <c r="Y150" s="31"/>
      <c r="Z150" s="31"/>
      <c r="AA150" s="31"/>
      <c r="AB150" s="31"/>
      <c r="AC150" s="31"/>
      <c r="AD150" s="31"/>
      <c r="AE150" s="31"/>
      <c r="AF150" s="31"/>
      <c r="AG150" s="31"/>
      <c r="AH150" s="31"/>
      <c r="AI150" s="31"/>
      <c r="AJ150" s="31"/>
      <c r="AK150" s="31"/>
      <c r="AL150" s="32"/>
    </row>
    <row r="151" spans="1:38">
      <c r="A151" s="30"/>
      <c r="B151" s="31"/>
      <c r="C151" s="31"/>
      <c r="D151" s="31"/>
      <c r="E151" s="31"/>
      <c r="F151" s="31"/>
      <c r="G151" s="31"/>
      <c r="H151" s="31"/>
      <c r="I151" s="31"/>
      <c r="J151" s="31"/>
      <c r="K151" s="31"/>
      <c r="L151" s="31"/>
      <c r="M151" s="31"/>
      <c r="N151" s="31"/>
      <c r="O151" s="31"/>
      <c r="P151" s="31"/>
      <c r="Q151" s="31"/>
      <c r="R151" s="31"/>
      <c r="S151" s="32"/>
      <c r="T151" s="31"/>
      <c r="U151" s="31"/>
      <c r="V151" s="31"/>
      <c r="W151" s="31"/>
      <c r="X151" s="31"/>
      <c r="Y151" s="31"/>
      <c r="Z151" s="31"/>
      <c r="AA151" s="31"/>
      <c r="AB151" s="31"/>
      <c r="AC151" s="31"/>
      <c r="AD151" s="31"/>
      <c r="AE151" s="31"/>
      <c r="AF151" s="31"/>
      <c r="AG151" s="31"/>
      <c r="AH151" s="31"/>
      <c r="AI151" s="31"/>
      <c r="AJ151" s="31"/>
      <c r="AK151" s="31"/>
      <c r="AL151" s="32"/>
    </row>
    <row r="152" spans="1:38">
      <c r="A152" s="30"/>
      <c r="B152" s="31"/>
      <c r="C152" s="31"/>
      <c r="D152" s="31"/>
      <c r="E152" s="31"/>
      <c r="F152" s="31"/>
      <c r="G152" s="31"/>
      <c r="H152" s="31"/>
      <c r="I152" s="31"/>
      <c r="J152" s="31"/>
      <c r="K152" s="31"/>
      <c r="L152" s="31"/>
      <c r="M152" s="31"/>
      <c r="N152" s="31"/>
      <c r="O152" s="31"/>
      <c r="P152" s="31"/>
      <c r="Q152" s="31"/>
      <c r="R152" s="31"/>
      <c r="S152" s="32"/>
      <c r="T152" s="31"/>
      <c r="U152" s="31"/>
      <c r="V152" s="31"/>
      <c r="W152" s="31"/>
      <c r="X152" s="31"/>
      <c r="Y152" s="31"/>
      <c r="Z152" s="31"/>
      <c r="AA152" s="31"/>
      <c r="AB152" s="31"/>
      <c r="AC152" s="31"/>
      <c r="AD152" s="31"/>
      <c r="AE152" s="31"/>
      <c r="AF152" s="31"/>
      <c r="AG152" s="31"/>
      <c r="AH152" s="31"/>
      <c r="AI152" s="31"/>
      <c r="AJ152" s="31"/>
      <c r="AK152" s="31"/>
      <c r="AL152" s="32"/>
    </row>
    <row r="153" spans="1:38">
      <c r="A153" s="30"/>
      <c r="B153" s="31"/>
      <c r="C153" s="31"/>
      <c r="D153" s="31"/>
      <c r="E153" s="31"/>
      <c r="F153" s="31"/>
      <c r="G153" s="31"/>
      <c r="H153" s="31"/>
      <c r="I153" s="31"/>
      <c r="J153" s="31"/>
      <c r="K153" s="31"/>
      <c r="L153" s="31"/>
      <c r="M153" s="31"/>
      <c r="N153" s="31"/>
      <c r="O153" s="31"/>
      <c r="P153" s="31"/>
      <c r="Q153" s="31"/>
      <c r="R153" s="31"/>
      <c r="S153" s="32"/>
      <c r="T153" s="31"/>
      <c r="U153" s="31"/>
      <c r="V153" s="31"/>
      <c r="W153" s="31"/>
      <c r="X153" s="31"/>
      <c r="Y153" s="31"/>
      <c r="Z153" s="31"/>
      <c r="AA153" s="31"/>
      <c r="AB153" s="31"/>
      <c r="AC153" s="31"/>
      <c r="AD153" s="31"/>
      <c r="AE153" s="31"/>
      <c r="AF153" s="31"/>
      <c r="AG153" s="31"/>
      <c r="AH153" s="31"/>
      <c r="AI153" s="31"/>
      <c r="AJ153" s="31"/>
      <c r="AK153" s="31"/>
      <c r="AL153" s="32"/>
    </row>
    <row r="154" spans="1:38">
      <c r="A154" s="30"/>
      <c r="B154" s="31"/>
      <c r="C154" s="31"/>
      <c r="D154" s="31"/>
      <c r="E154" s="31"/>
      <c r="F154" s="31"/>
      <c r="G154" s="31"/>
      <c r="H154" s="31"/>
      <c r="I154" s="31"/>
      <c r="J154" s="31"/>
      <c r="K154" s="31"/>
      <c r="L154" s="31"/>
      <c r="M154" s="31"/>
      <c r="N154" s="31"/>
      <c r="O154" s="31"/>
      <c r="P154" s="31"/>
      <c r="Q154" s="31"/>
      <c r="R154" s="31"/>
      <c r="S154" s="32"/>
      <c r="T154" s="31"/>
      <c r="U154" s="31"/>
      <c r="V154" s="31"/>
      <c r="W154" s="31"/>
      <c r="X154" s="31"/>
      <c r="Y154" s="31"/>
      <c r="Z154" s="31"/>
      <c r="AA154" s="31"/>
      <c r="AB154" s="31"/>
      <c r="AC154" s="31"/>
      <c r="AD154" s="31"/>
      <c r="AE154" s="31"/>
      <c r="AF154" s="31"/>
      <c r="AG154" s="31"/>
      <c r="AH154" s="31"/>
      <c r="AI154" s="31"/>
      <c r="AJ154" s="31"/>
      <c r="AK154" s="31"/>
      <c r="AL154" s="32"/>
    </row>
    <row r="155" spans="1:38">
      <c r="A155" s="30"/>
      <c r="B155" s="31"/>
      <c r="C155" s="31"/>
      <c r="D155" s="31"/>
      <c r="E155" s="31"/>
      <c r="F155" s="31"/>
      <c r="G155" s="31"/>
      <c r="H155" s="31"/>
      <c r="I155" s="31"/>
      <c r="J155" s="31"/>
      <c r="K155" s="31"/>
      <c r="L155" s="31"/>
      <c r="M155" s="31"/>
      <c r="N155" s="31"/>
      <c r="O155" s="31"/>
      <c r="P155" s="31"/>
      <c r="Q155" s="31"/>
      <c r="R155" s="31"/>
      <c r="S155" s="32"/>
      <c r="T155" s="31"/>
      <c r="U155" s="31"/>
      <c r="V155" s="31"/>
      <c r="W155" s="31"/>
      <c r="X155" s="31"/>
      <c r="Y155" s="31"/>
      <c r="Z155" s="31"/>
      <c r="AA155" s="31"/>
      <c r="AB155" s="31"/>
      <c r="AC155" s="31"/>
      <c r="AD155" s="31"/>
      <c r="AE155" s="31"/>
      <c r="AF155" s="31"/>
      <c r="AG155" s="31"/>
      <c r="AH155" s="31"/>
      <c r="AI155" s="31"/>
      <c r="AJ155" s="31"/>
      <c r="AK155" s="31"/>
      <c r="AL155" s="32"/>
    </row>
    <row r="156" spans="1:38">
      <c r="A156" s="30"/>
      <c r="B156" s="31"/>
      <c r="C156" s="31"/>
      <c r="D156" s="31"/>
      <c r="E156" s="31"/>
      <c r="F156" s="31"/>
      <c r="G156" s="31"/>
      <c r="H156" s="31"/>
      <c r="I156" s="31"/>
      <c r="J156" s="31"/>
      <c r="K156" s="31"/>
      <c r="L156" s="31"/>
      <c r="M156" s="31"/>
      <c r="N156" s="31"/>
      <c r="O156" s="31"/>
      <c r="P156" s="31"/>
      <c r="Q156" s="31"/>
      <c r="R156" s="31"/>
      <c r="S156" s="32"/>
      <c r="T156" s="31"/>
      <c r="U156" s="31"/>
      <c r="V156" s="31"/>
      <c r="W156" s="31"/>
      <c r="X156" s="31"/>
      <c r="Y156" s="31"/>
      <c r="Z156" s="31"/>
      <c r="AA156" s="31"/>
      <c r="AB156" s="31"/>
      <c r="AC156" s="31"/>
      <c r="AD156" s="31"/>
      <c r="AE156" s="31"/>
      <c r="AF156" s="31"/>
      <c r="AG156" s="31"/>
      <c r="AH156" s="31"/>
      <c r="AI156" s="31"/>
      <c r="AJ156" s="31"/>
      <c r="AK156" s="31"/>
      <c r="AL156" s="32"/>
    </row>
    <row r="157" spans="1:38">
      <c r="A157" s="30"/>
      <c r="B157" s="31"/>
      <c r="C157" s="31"/>
      <c r="D157" s="31"/>
      <c r="E157" s="31"/>
      <c r="F157" s="31"/>
      <c r="G157" s="31"/>
      <c r="H157" s="31"/>
      <c r="I157" s="31"/>
      <c r="J157" s="31"/>
      <c r="K157" s="31"/>
      <c r="L157" s="31"/>
      <c r="M157" s="31"/>
      <c r="N157" s="31"/>
      <c r="O157" s="31"/>
      <c r="P157" s="31"/>
      <c r="Q157" s="31"/>
      <c r="R157" s="31"/>
      <c r="S157" s="32"/>
      <c r="T157" s="31"/>
      <c r="U157" s="31"/>
      <c r="V157" s="31"/>
      <c r="W157" s="31"/>
      <c r="X157" s="31"/>
      <c r="Y157" s="31"/>
      <c r="Z157" s="31"/>
      <c r="AA157" s="31"/>
      <c r="AB157" s="31"/>
      <c r="AC157" s="31"/>
      <c r="AD157" s="31"/>
      <c r="AE157" s="31"/>
      <c r="AF157" s="31"/>
      <c r="AG157" s="31"/>
      <c r="AH157" s="31"/>
      <c r="AI157" s="31"/>
      <c r="AJ157" s="31"/>
      <c r="AK157" s="31"/>
      <c r="AL157" s="32"/>
    </row>
    <row r="158" spans="1:38">
      <c r="A158" s="30"/>
      <c r="B158" s="31"/>
      <c r="C158" s="31"/>
      <c r="D158" s="31"/>
      <c r="E158" s="31"/>
      <c r="F158" s="31"/>
      <c r="G158" s="31"/>
      <c r="H158" s="31"/>
      <c r="I158" s="31"/>
      <c r="J158" s="31"/>
      <c r="K158" s="31"/>
      <c r="L158" s="31"/>
      <c r="M158" s="31"/>
      <c r="N158" s="31"/>
      <c r="O158" s="31"/>
      <c r="P158" s="31"/>
      <c r="Q158" s="31"/>
      <c r="R158" s="31"/>
      <c r="S158" s="32"/>
      <c r="T158" s="31"/>
      <c r="U158" s="31"/>
      <c r="V158" s="31"/>
      <c r="W158" s="31"/>
      <c r="X158" s="31"/>
      <c r="Y158" s="31"/>
      <c r="Z158" s="31"/>
      <c r="AA158" s="31"/>
      <c r="AB158" s="31"/>
      <c r="AC158" s="31"/>
      <c r="AD158" s="31"/>
      <c r="AE158" s="31"/>
      <c r="AF158" s="31"/>
      <c r="AG158" s="31"/>
      <c r="AH158" s="31"/>
      <c r="AI158" s="31"/>
      <c r="AJ158" s="31"/>
      <c r="AK158" s="31"/>
      <c r="AL158" s="32"/>
    </row>
    <row r="159" spans="1:38">
      <c r="A159" s="30"/>
      <c r="B159" s="31"/>
      <c r="C159" s="31"/>
      <c r="D159" s="31"/>
      <c r="E159" s="31"/>
      <c r="F159" s="31"/>
      <c r="G159" s="31"/>
      <c r="H159" s="31"/>
      <c r="I159" s="31"/>
      <c r="J159" s="31"/>
      <c r="K159" s="31"/>
      <c r="L159" s="31"/>
      <c r="M159" s="31"/>
      <c r="N159" s="31"/>
      <c r="O159" s="31"/>
      <c r="P159" s="31"/>
      <c r="Q159" s="31"/>
      <c r="R159" s="31"/>
      <c r="S159" s="32"/>
      <c r="T159" s="31"/>
      <c r="U159" s="31"/>
      <c r="V159" s="31"/>
      <c r="W159" s="31"/>
      <c r="X159" s="31"/>
      <c r="Y159" s="31"/>
      <c r="Z159" s="31"/>
      <c r="AA159" s="31"/>
      <c r="AB159" s="31"/>
      <c r="AC159" s="31"/>
      <c r="AD159" s="31"/>
      <c r="AE159" s="31"/>
      <c r="AF159" s="31"/>
      <c r="AG159" s="31"/>
      <c r="AH159" s="31"/>
      <c r="AI159" s="31"/>
      <c r="AJ159" s="31"/>
      <c r="AK159" s="31"/>
      <c r="AL159" s="32"/>
    </row>
    <row r="160" spans="1:38">
      <c r="A160" s="30"/>
      <c r="B160" s="31"/>
      <c r="C160" s="31"/>
      <c r="D160" s="31"/>
      <c r="E160" s="31"/>
      <c r="F160" s="31"/>
      <c r="G160" s="31"/>
      <c r="H160" s="31"/>
      <c r="I160" s="31"/>
      <c r="J160" s="31"/>
      <c r="K160" s="31"/>
      <c r="L160" s="31"/>
      <c r="M160" s="31"/>
      <c r="N160" s="31"/>
      <c r="O160" s="31"/>
      <c r="P160" s="31"/>
      <c r="Q160" s="31"/>
      <c r="R160" s="31"/>
      <c r="S160" s="32"/>
      <c r="T160" s="31"/>
      <c r="U160" s="31"/>
      <c r="V160" s="31"/>
      <c r="W160" s="31"/>
      <c r="X160" s="31"/>
      <c r="Y160" s="31"/>
      <c r="Z160" s="31"/>
      <c r="AA160" s="31"/>
      <c r="AB160" s="31"/>
      <c r="AC160" s="31"/>
      <c r="AD160" s="31"/>
      <c r="AE160" s="31"/>
      <c r="AF160" s="31"/>
      <c r="AG160" s="31"/>
      <c r="AH160" s="31"/>
      <c r="AI160" s="31"/>
      <c r="AJ160" s="31"/>
      <c r="AK160" s="31"/>
      <c r="AL160" s="32"/>
    </row>
    <row r="161" spans="1:38">
      <c r="A161" s="30"/>
      <c r="B161" s="31"/>
      <c r="C161" s="31"/>
      <c r="D161" s="31"/>
      <c r="E161" s="31"/>
      <c r="F161" s="31"/>
      <c r="G161" s="31"/>
      <c r="H161" s="31"/>
      <c r="I161" s="31"/>
      <c r="J161" s="31"/>
      <c r="K161" s="31"/>
      <c r="L161" s="31"/>
      <c r="M161" s="31"/>
      <c r="N161" s="31"/>
      <c r="O161" s="31"/>
      <c r="P161" s="31"/>
      <c r="Q161" s="31"/>
      <c r="R161" s="31"/>
      <c r="S161" s="32"/>
      <c r="T161" s="31"/>
      <c r="U161" s="31"/>
      <c r="V161" s="31"/>
      <c r="W161" s="31"/>
      <c r="X161" s="31"/>
      <c r="Y161" s="31"/>
      <c r="Z161" s="31"/>
      <c r="AA161" s="31"/>
      <c r="AB161" s="31"/>
      <c r="AC161" s="31"/>
      <c r="AD161" s="31"/>
      <c r="AE161" s="31"/>
      <c r="AF161" s="31"/>
      <c r="AG161" s="31"/>
      <c r="AH161" s="31"/>
      <c r="AI161" s="31"/>
      <c r="AJ161" s="31"/>
      <c r="AK161" s="31"/>
      <c r="AL161" s="32"/>
    </row>
    <row r="162" spans="1:38">
      <c r="A162" s="30"/>
      <c r="B162" s="31"/>
      <c r="C162" s="31"/>
      <c r="D162" s="31"/>
      <c r="E162" s="31"/>
      <c r="F162" s="31"/>
      <c r="G162" s="31"/>
      <c r="H162" s="31"/>
      <c r="I162" s="31"/>
      <c r="J162" s="31"/>
      <c r="K162" s="31"/>
      <c r="L162" s="31"/>
      <c r="M162" s="31"/>
      <c r="N162" s="31"/>
      <c r="O162" s="31"/>
      <c r="P162" s="31"/>
      <c r="Q162" s="31"/>
      <c r="R162" s="31"/>
      <c r="S162" s="32"/>
      <c r="T162" s="31"/>
      <c r="U162" s="31"/>
      <c r="V162" s="31"/>
      <c r="W162" s="31"/>
      <c r="X162" s="31"/>
      <c r="Y162" s="31"/>
      <c r="Z162" s="31"/>
      <c r="AA162" s="31"/>
      <c r="AB162" s="31"/>
      <c r="AC162" s="31"/>
      <c r="AD162" s="31"/>
      <c r="AE162" s="31"/>
      <c r="AF162" s="31"/>
      <c r="AG162" s="31"/>
      <c r="AH162" s="31"/>
      <c r="AI162" s="31"/>
      <c r="AJ162" s="31"/>
      <c r="AK162" s="31"/>
      <c r="AL162" s="32"/>
    </row>
    <row r="163" spans="1:38">
      <c r="A163" s="30"/>
      <c r="B163" s="31"/>
      <c r="C163" s="31"/>
      <c r="D163" s="31"/>
      <c r="E163" s="31"/>
      <c r="F163" s="31"/>
      <c r="G163" s="31"/>
      <c r="H163" s="31"/>
      <c r="I163" s="31"/>
      <c r="J163" s="31"/>
      <c r="K163" s="31"/>
      <c r="L163" s="31"/>
      <c r="M163" s="31"/>
      <c r="N163" s="31"/>
      <c r="O163" s="31"/>
      <c r="P163" s="31"/>
      <c r="Q163" s="31"/>
      <c r="R163" s="31"/>
      <c r="S163" s="32"/>
      <c r="T163" s="31"/>
      <c r="U163" s="31"/>
      <c r="V163" s="31"/>
      <c r="W163" s="31"/>
      <c r="X163" s="31"/>
      <c r="Y163" s="31"/>
      <c r="Z163" s="31"/>
      <c r="AA163" s="31"/>
      <c r="AB163" s="31"/>
      <c r="AC163" s="31"/>
      <c r="AD163" s="31"/>
      <c r="AE163" s="31"/>
      <c r="AF163" s="31"/>
      <c r="AG163" s="31"/>
      <c r="AH163" s="31"/>
      <c r="AI163" s="31"/>
      <c r="AJ163" s="31"/>
      <c r="AK163" s="31"/>
      <c r="AL163" s="32"/>
    </row>
    <row r="164" spans="1:38">
      <c r="A164" s="30"/>
      <c r="B164" s="31"/>
      <c r="C164" s="31"/>
      <c r="D164" s="31"/>
      <c r="E164" s="31"/>
      <c r="F164" s="31"/>
      <c r="G164" s="31"/>
      <c r="H164" s="31"/>
      <c r="I164" s="31"/>
      <c r="J164" s="31"/>
      <c r="K164" s="31"/>
      <c r="L164" s="31"/>
      <c r="M164" s="31"/>
      <c r="N164" s="31"/>
      <c r="O164" s="31"/>
      <c r="P164" s="31"/>
      <c r="Q164" s="31"/>
      <c r="R164" s="31"/>
      <c r="S164" s="32"/>
      <c r="T164" s="31"/>
      <c r="U164" s="31"/>
      <c r="V164" s="31"/>
      <c r="W164" s="31"/>
      <c r="X164" s="31"/>
      <c r="Y164" s="31"/>
      <c r="Z164" s="31"/>
      <c r="AA164" s="31"/>
      <c r="AB164" s="31"/>
      <c r="AC164" s="31"/>
      <c r="AD164" s="31"/>
      <c r="AE164" s="31"/>
      <c r="AF164" s="31"/>
      <c r="AG164" s="31"/>
      <c r="AH164" s="31"/>
      <c r="AI164" s="31"/>
      <c r="AJ164" s="31"/>
      <c r="AK164" s="31"/>
      <c r="AL164" s="32"/>
    </row>
    <row r="165" spans="1:38">
      <c r="A165" s="30"/>
      <c r="B165" s="31"/>
      <c r="C165" s="31"/>
      <c r="D165" s="31"/>
      <c r="E165" s="31"/>
      <c r="F165" s="31"/>
      <c r="G165" s="31"/>
      <c r="H165" s="31"/>
      <c r="I165" s="31"/>
      <c r="J165" s="31"/>
      <c r="K165" s="31"/>
      <c r="L165" s="31"/>
      <c r="M165" s="31"/>
      <c r="N165" s="31"/>
      <c r="O165" s="31"/>
      <c r="P165" s="31"/>
      <c r="Q165" s="31"/>
      <c r="R165" s="31"/>
      <c r="S165" s="32"/>
      <c r="T165" s="31"/>
      <c r="U165" s="31"/>
      <c r="V165" s="31"/>
      <c r="W165" s="31"/>
      <c r="X165" s="31"/>
      <c r="Y165" s="31"/>
      <c r="Z165" s="31"/>
      <c r="AA165" s="31"/>
      <c r="AB165" s="31"/>
      <c r="AC165" s="31"/>
      <c r="AD165" s="31"/>
      <c r="AE165" s="31"/>
      <c r="AF165" s="31"/>
      <c r="AG165" s="31"/>
      <c r="AH165" s="31"/>
      <c r="AI165" s="31"/>
      <c r="AJ165" s="31"/>
      <c r="AK165" s="31"/>
      <c r="AL165" s="32"/>
    </row>
    <row r="166" spans="1:38">
      <c r="A166" s="30"/>
      <c r="B166" s="31"/>
      <c r="C166" s="31"/>
      <c r="D166" s="31"/>
      <c r="E166" s="31"/>
      <c r="F166" s="31"/>
      <c r="G166" s="31"/>
      <c r="H166" s="31"/>
      <c r="I166" s="31"/>
      <c r="J166" s="31"/>
      <c r="K166" s="31"/>
      <c r="L166" s="31"/>
      <c r="M166" s="31"/>
      <c r="N166" s="31"/>
      <c r="O166" s="31"/>
      <c r="P166" s="31"/>
      <c r="Q166" s="31"/>
      <c r="R166" s="31"/>
      <c r="S166" s="32"/>
      <c r="T166" s="31"/>
      <c r="U166" s="31"/>
      <c r="V166" s="31"/>
      <c r="W166" s="31"/>
      <c r="X166" s="31"/>
      <c r="Y166" s="31"/>
      <c r="Z166" s="31"/>
      <c r="AA166" s="31"/>
      <c r="AB166" s="31"/>
      <c r="AC166" s="31"/>
      <c r="AD166" s="31"/>
      <c r="AE166" s="31"/>
      <c r="AF166" s="31"/>
      <c r="AG166" s="31"/>
      <c r="AH166" s="31"/>
      <c r="AI166" s="31"/>
      <c r="AJ166" s="31"/>
      <c r="AK166" s="31"/>
      <c r="AL166" s="32"/>
    </row>
    <row r="167" spans="1:38">
      <c r="A167" s="30"/>
      <c r="B167" s="31"/>
      <c r="C167" s="31"/>
      <c r="D167" s="31"/>
      <c r="E167" s="31"/>
      <c r="F167" s="31"/>
      <c r="G167" s="31"/>
      <c r="H167" s="31"/>
      <c r="I167" s="31"/>
      <c r="J167" s="31"/>
      <c r="K167" s="31"/>
      <c r="L167" s="31"/>
      <c r="M167" s="31"/>
      <c r="N167" s="31"/>
      <c r="O167" s="31"/>
      <c r="P167" s="31"/>
      <c r="Q167" s="31"/>
      <c r="R167" s="31"/>
      <c r="S167" s="32"/>
      <c r="T167" s="31"/>
      <c r="U167" s="31"/>
      <c r="V167" s="31"/>
      <c r="W167" s="31"/>
      <c r="X167" s="31"/>
      <c r="Y167" s="31"/>
      <c r="Z167" s="31"/>
      <c r="AA167" s="31"/>
      <c r="AB167" s="31"/>
      <c r="AC167" s="31"/>
      <c r="AD167" s="31"/>
      <c r="AE167" s="31"/>
      <c r="AF167" s="31"/>
      <c r="AG167" s="31"/>
      <c r="AH167" s="31"/>
      <c r="AI167" s="31"/>
      <c r="AJ167" s="31"/>
      <c r="AK167" s="31"/>
      <c r="AL167" s="32"/>
    </row>
    <row r="168" spans="1:38">
      <c r="A168" s="30"/>
      <c r="B168" s="31"/>
      <c r="C168" s="31"/>
      <c r="D168" s="31"/>
      <c r="E168" s="31"/>
      <c r="F168" s="31"/>
      <c r="G168" s="31"/>
      <c r="H168" s="31"/>
      <c r="I168" s="31"/>
      <c r="J168" s="31"/>
      <c r="K168" s="31"/>
      <c r="L168" s="31"/>
      <c r="M168" s="31"/>
      <c r="N168" s="31"/>
      <c r="O168" s="31"/>
      <c r="P168" s="31"/>
      <c r="Q168" s="31"/>
      <c r="R168" s="31"/>
      <c r="S168" s="32"/>
      <c r="T168" s="31"/>
      <c r="U168" s="31"/>
      <c r="V168" s="31"/>
      <c r="W168" s="31"/>
      <c r="X168" s="31"/>
      <c r="Y168" s="31"/>
      <c r="Z168" s="31"/>
      <c r="AA168" s="31"/>
      <c r="AB168" s="31"/>
      <c r="AC168" s="31"/>
      <c r="AD168" s="31"/>
      <c r="AE168" s="31"/>
      <c r="AF168" s="31"/>
      <c r="AG168" s="31"/>
      <c r="AH168" s="31"/>
      <c r="AI168" s="31"/>
      <c r="AJ168" s="31"/>
      <c r="AK168" s="31"/>
      <c r="AL168" s="32"/>
    </row>
    <row r="169" spans="1:38">
      <c r="A169" s="30"/>
      <c r="B169" s="31"/>
      <c r="C169" s="31"/>
      <c r="D169" s="31"/>
      <c r="E169" s="31"/>
      <c r="F169" s="31"/>
      <c r="G169" s="31"/>
      <c r="H169" s="31"/>
      <c r="I169" s="31"/>
      <c r="J169" s="31"/>
      <c r="K169" s="31"/>
      <c r="L169" s="31"/>
      <c r="M169" s="31"/>
      <c r="N169" s="31"/>
      <c r="O169" s="31"/>
      <c r="P169" s="31"/>
      <c r="Q169" s="31"/>
      <c r="R169" s="31"/>
      <c r="S169" s="32"/>
      <c r="T169" s="31"/>
      <c r="U169" s="31"/>
      <c r="V169" s="31"/>
      <c r="W169" s="31"/>
      <c r="X169" s="31"/>
      <c r="Y169" s="31"/>
      <c r="Z169" s="31"/>
      <c r="AA169" s="31"/>
      <c r="AB169" s="31"/>
      <c r="AC169" s="31"/>
      <c r="AD169" s="31"/>
      <c r="AE169" s="31"/>
      <c r="AF169" s="31"/>
      <c r="AG169" s="31"/>
      <c r="AH169" s="31"/>
      <c r="AI169" s="31"/>
      <c r="AJ169" s="31"/>
      <c r="AK169" s="31"/>
      <c r="AL169" s="32"/>
    </row>
    <row r="170" spans="1:38">
      <c r="A170" s="30"/>
      <c r="B170" s="31"/>
      <c r="C170" s="31"/>
      <c r="D170" s="31"/>
      <c r="E170" s="31"/>
      <c r="F170" s="31"/>
      <c r="G170" s="31"/>
      <c r="H170" s="31"/>
      <c r="I170" s="31"/>
      <c r="J170" s="31"/>
      <c r="K170" s="31"/>
      <c r="L170" s="31"/>
      <c r="M170" s="31"/>
      <c r="N170" s="31"/>
      <c r="O170" s="31"/>
      <c r="P170" s="31"/>
      <c r="Q170" s="31"/>
      <c r="R170" s="31"/>
      <c r="S170" s="32"/>
      <c r="T170" s="31"/>
      <c r="U170" s="31"/>
      <c r="V170" s="31"/>
      <c r="W170" s="31"/>
      <c r="X170" s="31"/>
      <c r="Y170" s="31"/>
      <c r="Z170" s="31"/>
      <c r="AA170" s="31"/>
      <c r="AB170" s="31"/>
      <c r="AC170" s="31"/>
      <c r="AD170" s="31"/>
      <c r="AE170" s="31"/>
      <c r="AF170" s="31"/>
      <c r="AG170" s="31"/>
      <c r="AH170" s="31"/>
      <c r="AI170" s="31"/>
      <c r="AJ170" s="31"/>
      <c r="AK170" s="31"/>
      <c r="AL170" s="32"/>
    </row>
    <row r="171" spans="1:38">
      <c r="A171" s="30"/>
      <c r="B171" s="31"/>
      <c r="C171" s="31"/>
      <c r="D171" s="31"/>
      <c r="E171" s="31"/>
      <c r="F171" s="31"/>
      <c r="G171" s="31"/>
      <c r="H171" s="31"/>
      <c r="I171" s="31"/>
      <c r="J171" s="31"/>
      <c r="K171" s="31"/>
      <c r="L171" s="31"/>
      <c r="M171" s="31"/>
      <c r="N171" s="31"/>
      <c r="O171" s="31"/>
      <c r="P171" s="31"/>
      <c r="Q171" s="31"/>
      <c r="R171" s="31"/>
      <c r="S171" s="32"/>
      <c r="T171" s="31"/>
      <c r="U171" s="31"/>
      <c r="V171" s="31"/>
      <c r="W171" s="31"/>
      <c r="X171" s="31"/>
      <c r="Y171" s="31"/>
      <c r="Z171" s="31"/>
      <c r="AA171" s="31"/>
      <c r="AB171" s="31"/>
      <c r="AC171" s="31"/>
      <c r="AD171" s="31"/>
      <c r="AE171" s="31"/>
      <c r="AF171" s="31"/>
      <c r="AG171" s="31"/>
      <c r="AH171" s="31"/>
      <c r="AI171" s="31"/>
      <c r="AJ171" s="31"/>
      <c r="AK171" s="31"/>
      <c r="AL171" s="32"/>
    </row>
    <row r="172" spans="1:38">
      <c r="A172" s="30"/>
      <c r="B172" s="31"/>
      <c r="C172" s="31"/>
      <c r="D172" s="31"/>
      <c r="E172" s="31"/>
      <c r="F172" s="31"/>
      <c r="G172" s="31"/>
      <c r="H172" s="31"/>
      <c r="I172" s="31"/>
      <c r="J172" s="31"/>
      <c r="K172" s="31"/>
      <c r="L172" s="31"/>
      <c r="M172" s="31"/>
      <c r="N172" s="31"/>
      <c r="O172" s="31"/>
      <c r="P172" s="31"/>
      <c r="Q172" s="31"/>
      <c r="R172" s="31"/>
      <c r="S172" s="32"/>
      <c r="T172" s="31"/>
      <c r="U172" s="31"/>
      <c r="V172" s="31"/>
      <c r="W172" s="31"/>
      <c r="X172" s="31"/>
      <c r="Y172" s="31"/>
      <c r="Z172" s="31"/>
      <c r="AA172" s="31"/>
      <c r="AB172" s="31"/>
      <c r="AC172" s="31"/>
      <c r="AD172" s="31"/>
      <c r="AE172" s="31"/>
      <c r="AF172" s="31"/>
      <c r="AG172" s="31"/>
      <c r="AH172" s="31"/>
      <c r="AI172" s="31"/>
      <c r="AJ172" s="31"/>
      <c r="AK172" s="31"/>
      <c r="AL172" s="32"/>
    </row>
    <row r="173" spans="1:38">
      <c r="A173" s="30"/>
      <c r="B173" s="31"/>
      <c r="C173" s="31"/>
      <c r="D173" s="31"/>
      <c r="E173" s="31"/>
      <c r="F173" s="31"/>
      <c r="G173" s="31"/>
      <c r="H173" s="31"/>
      <c r="I173" s="31"/>
      <c r="J173" s="31"/>
      <c r="K173" s="31"/>
      <c r="L173" s="31"/>
      <c r="M173" s="31"/>
      <c r="N173" s="31"/>
      <c r="O173" s="31"/>
      <c r="P173" s="31"/>
      <c r="Q173" s="31"/>
      <c r="R173" s="31"/>
      <c r="S173" s="32"/>
      <c r="T173" s="31"/>
      <c r="U173" s="31"/>
      <c r="V173" s="31"/>
      <c r="W173" s="31"/>
      <c r="X173" s="31"/>
      <c r="Y173" s="31"/>
      <c r="Z173" s="31"/>
      <c r="AA173" s="31"/>
      <c r="AB173" s="31"/>
      <c r="AC173" s="31"/>
      <c r="AD173" s="31"/>
      <c r="AE173" s="31"/>
      <c r="AF173" s="31"/>
      <c r="AG173" s="31"/>
      <c r="AH173" s="31"/>
      <c r="AI173" s="31"/>
      <c r="AJ173" s="31"/>
      <c r="AK173" s="31"/>
      <c r="AL173" s="32"/>
    </row>
    <row r="174" spans="1:38">
      <c r="A174" s="30"/>
      <c r="B174" s="31"/>
      <c r="C174" s="31"/>
      <c r="D174" s="31"/>
      <c r="E174" s="31"/>
      <c r="F174" s="31"/>
      <c r="G174" s="31"/>
      <c r="H174" s="31"/>
      <c r="I174" s="31"/>
      <c r="J174" s="31"/>
      <c r="K174" s="31"/>
      <c r="L174" s="31"/>
      <c r="M174" s="31"/>
      <c r="N174" s="31"/>
      <c r="O174" s="31"/>
      <c r="P174" s="31"/>
      <c r="Q174" s="31"/>
      <c r="R174" s="31"/>
      <c r="S174" s="32"/>
      <c r="T174" s="31"/>
      <c r="U174" s="31"/>
      <c r="V174" s="31"/>
      <c r="W174" s="31"/>
      <c r="X174" s="31"/>
      <c r="Y174" s="31"/>
      <c r="Z174" s="31"/>
      <c r="AA174" s="31"/>
      <c r="AB174" s="31"/>
      <c r="AC174" s="31"/>
      <c r="AD174" s="31"/>
      <c r="AE174" s="31"/>
      <c r="AF174" s="31"/>
      <c r="AG174" s="31"/>
      <c r="AH174" s="31"/>
      <c r="AI174" s="31"/>
      <c r="AJ174" s="31"/>
      <c r="AK174" s="31"/>
      <c r="AL174" s="32"/>
    </row>
    <row r="175" spans="1:38">
      <c r="A175" s="30"/>
      <c r="B175" s="31"/>
      <c r="C175" s="31"/>
      <c r="D175" s="31"/>
      <c r="E175" s="31"/>
      <c r="F175" s="31"/>
      <c r="G175" s="31"/>
      <c r="H175" s="31"/>
      <c r="I175" s="31"/>
      <c r="J175" s="31"/>
      <c r="K175" s="31"/>
      <c r="L175" s="31"/>
      <c r="M175" s="31"/>
      <c r="N175" s="31"/>
      <c r="O175" s="31"/>
      <c r="P175" s="31"/>
      <c r="Q175" s="31"/>
      <c r="R175" s="31"/>
      <c r="S175" s="32"/>
      <c r="T175" s="31"/>
      <c r="U175" s="31"/>
      <c r="V175" s="31"/>
      <c r="W175" s="31"/>
      <c r="X175" s="31"/>
      <c r="Y175" s="31"/>
      <c r="Z175" s="31"/>
      <c r="AA175" s="31"/>
      <c r="AB175" s="31"/>
      <c r="AC175" s="31"/>
      <c r="AD175" s="31"/>
      <c r="AE175" s="31"/>
      <c r="AF175" s="31"/>
      <c r="AG175" s="31"/>
      <c r="AH175" s="31"/>
      <c r="AI175" s="31"/>
      <c r="AJ175" s="31"/>
      <c r="AK175" s="31"/>
      <c r="AL175" s="32"/>
    </row>
    <row r="176" spans="1:38">
      <c r="A176" s="30"/>
      <c r="B176" s="31"/>
      <c r="C176" s="31"/>
      <c r="D176" s="31"/>
      <c r="E176" s="31"/>
      <c r="F176" s="31"/>
      <c r="G176" s="31"/>
      <c r="H176" s="31"/>
      <c r="I176" s="31"/>
      <c r="J176" s="31"/>
      <c r="K176" s="31"/>
      <c r="L176" s="31"/>
      <c r="M176" s="31"/>
      <c r="N176" s="31"/>
      <c r="O176" s="31"/>
      <c r="P176" s="31"/>
      <c r="Q176" s="31"/>
      <c r="R176" s="31"/>
      <c r="S176" s="32"/>
      <c r="T176" s="31"/>
      <c r="U176" s="31"/>
      <c r="V176" s="31"/>
      <c r="W176" s="31"/>
      <c r="X176" s="31"/>
      <c r="Y176" s="31"/>
      <c r="Z176" s="31"/>
      <c r="AA176" s="31"/>
      <c r="AB176" s="31"/>
      <c r="AC176" s="31"/>
      <c r="AD176" s="31"/>
      <c r="AE176" s="31"/>
      <c r="AF176" s="31"/>
      <c r="AG176" s="31"/>
      <c r="AH176" s="31"/>
      <c r="AI176" s="31"/>
      <c r="AJ176" s="31"/>
      <c r="AK176" s="31"/>
      <c r="AL176" s="32"/>
    </row>
    <row r="177" spans="1:38">
      <c r="A177" s="30"/>
      <c r="B177" s="31"/>
      <c r="C177" s="31"/>
      <c r="D177" s="31"/>
      <c r="E177" s="31"/>
      <c r="F177" s="31"/>
      <c r="G177" s="31"/>
      <c r="H177" s="31"/>
      <c r="I177" s="31"/>
      <c r="J177" s="31"/>
      <c r="K177" s="31"/>
      <c r="L177" s="31"/>
      <c r="M177" s="31"/>
      <c r="N177" s="31"/>
      <c r="O177" s="31"/>
      <c r="P177" s="31"/>
      <c r="Q177" s="31"/>
      <c r="R177" s="31"/>
      <c r="S177" s="32"/>
      <c r="T177" s="31"/>
      <c r="U177" s="31"/>
      <c r="V177" s="31"/>
      <c r="W177" s="31"/>
      <c r="X177" s="31"/>
      <c r="Y177" s="31"/>
      <c r="Z177" s="31"/>
      <c r="AA177" s="31"/>
      <c r="AB177" s="31"/>
      <c r="AC177" s="31"/>
      <c r="AD177" s="31"/>
      <c r="AE177" s="31"/>
      <c r="AF177" s="31"/>
      <c r="AG177" s="31"/>
      <c r="AH177" s="31"/>
      <c r="AI177" s="31"/>
      <c r="AJ177" s="31"/>
      <c r="AK177" s="31"/>
      <c r="AL177" s="32"/>
    </row>
    <row r="178" spans="1:38">
      <c r="A178" s="30"/>
      <c r="B178" s="31"/>
      <c r="C178" s="31"/>
      <c r="D178" s="31"/>
      <c r="E178" s="31"/>
      <c r="F178" s="31"/>
      <c r="G178" s="31"/>
      <c r="H178" s="31"/>
      <c r="I178" s="31"/>
      <c r="J178" s="31"/>
      <c r="K178" s="31"/>
      <c r="L178" s="31"/>
      <c r="M178" s="31"/>
      <c r="N178" s="31"/>
      <c r="O178" s="31"/>
      <c r="P178" s="31"/>
      <c r="Q178" s="31"/>
      <c r="R178" s="31"/>
      <c r="S178" s="32"/>
      <c r="T178" s="31"/>
      <c r="U178" s="31"/>
      <c r="V178" s="31"/>
      <c r="W178" s="31"/>
      <c r="X178" s="31"/>
      <c r="Y178" s="31"/>
      <c r="Z178" s="31"/>
      <c r="AA178" s="31"/>
      <c r="AB178" s="31"/>
      <c r="AC178" s="31"/>
      <c r="AD178" s="31"/>
      <c r="AE178" s="31"/>
      <c r="AF178" s="31"/>
      <c r="AG178" s="31"/>
      <c r="AH178" s="31"/>
      <c r="AI178" s="31"/>
      <c r="AJ178" s="31"/>
      <c r="AK178" s="31"/>
      <c r="AL178" s="32"/>
    </row>
    <row r="179" spans="1:38">
      <c r="A179" s="30"/>
      <c r="B179" s="31"/>
      <c r="C179" s="31"/>
      <c r="D179" s="31"/>
      <c r="E179" s="31"/>
      <c r="F179" s="31"/>
      <c r="G179" s="31"/>
      <c r="H179" s="31"/>
      <c r="I179" s="31"/>
      <c r="J179" s="31"/>
      <c r="K179" s="31"/>
      <c r="L179" s="31"/>
      <c r="M179" s="31"/>
      <c r="N179" s="31"/>
      <c r="O179" s="31"/>
      <c r="P179" s="31"/>
      <c r="Q179" s="31"/>
      <c r="R179" s="31"/>
      <c r="S179" s="32"/>
      <c r="T179" s="31"/>
      <c r="U179" s="31"/>
      <c r="V179" s="31"/>
      <c r="W179" s="31"/>
      <c r="X179" s="31"/>
      <c r="Y179" s="31"/>
      <c r="Z179" s="31"/>
      <c r="AA179" s="31"/>
      <c r="AB179" s="31"/>
      <c r="AC179" s="31"/>
      <c r="AD179" s="31"/>
      <c r="AE179" s="31"/>
      <c r="AF179" s="31"/>
      <c r="AG179" s="31"/>
      <c r="AH179" s="31"/>
      <c r="AI179" s="31"/>
      <c r="AJ179" s="31"/>
      <c r="AK179" s="31"/>
      <c r="AL179" s="32"/>
    </row>
    <row r="180" spans="1:38">
      <c r="A180" s="30"/>
      <c r="B180" s="31"/>
      <c r="C180" s="31"/>
      <c r="D180" s="31"/>
      <c r="E180" s="31"/>
      <c r="F180" s="31"/>
      <c r="G180" s="31"/>
      <c r="H180" s="31"/>
      <c r="I180" s="31"/>
      <c r="J180" s="31"/>
      <c r="K180" s="31"/>
      <c r="L180" s="31"/>
      <c r="M180" s="31"/>
      <c r="N180" s="31"/>
      <c r="O180" s="31"/>
      <c r="P180" s="31"/>
      <c r="Q180" s="31"/>
      <c r="R180" s="31"/>
      <c r="S180" s="32"/>
      <c r="T180" s="31"/>
      <c r="U180" s="31"/>
      <c r="V180" s="31"/>
      <c r="W180" s="31"/>
      <c r="X180" s="31"/>
      <c r="Y180" s="31"/>
      <c r="Z180" s="31"/>
      <c r="AA180" s="31"/>
      <c r="AB180" s="31"/>
      <c r="AC180" s="31"/>
      <c r="AD180" s="31"/>
      <c r="AE180" s="31"/>
      <c r="AF180" s="31"/>
      <c r="AG180" s="31"/>
      <c r="AH180" s="31"/>
      <c r="AI180" s="31"/>
      <c r="AJ180" s="31"/>
      <c r="AK180" s="31"/>
      <c r="AL180" s="32"/>
    </row>
    <row r="181" spans="1:38">
      <c r="A181" s="30"/>
      <c r="B181" s="31"/>
      <c r="C181" s="31"/>
      <c r="D181" s="31"/>
      <c r="E181" s="31"/>
      <c r="F181" s="31"/>
      <c r="G181" s="31"/>
      <c r="H181" s="31"/>
      <c r="I181" s="31"/>
      <c r="J181" s="31"/>
      <c r="K181" s="31"/>
      <c r="L181" s="31"/>
      <c r="M181" s="31"/>
      <c r="N181" s="31"/>
      <c r="O181" s="31"/>
      <c r="P181" s="31"/>
      <c r="Q181" s="31"/>
      <c r="R181" s="31"/>
      <c r="S181" s="32"/>
      <c r="T181" s="31"/>
      <c r="U181" s="31"/>
      <c r="V181" s="31"/>
      <c r="W181" s="31"/>
      <c r="X181" s="31"/>
      <c r="Y181" s="31"/>
      <c r="Z181" s="31"/>
      <c r="AA181" s="31"/>
      <c r="AB181" s="31"/>
      <c r="AC181" s="31"/>
      <c r="AD181" s="31"/>
      <c r="AE181" s="31"/>
      <c r="AF181" s="31"/>
      <c r="AG181" s="31"/>
      <c r="AH181" s="31"/>
      <c r="AI181" s="31"/>
      <c r="AJ181" s="31"/>
      <c r="AK181" s="31"/>
      <c r="AL181" s="32"/>
    </row>
    <row r="182" spans="1:38">
      <c r="A182" s="30"/>
      <c r="B182" s="31"/>
      <c r="C182" s="31"/>
      <c r="D182" s="31"/>
      <c r="E182" s="31"/>
      <c r="F182" s="31"/>
      <c r="G182" s="31"/>
      <c r="H182" s="31"/>
      <c r="I182" s="31"/>
      <c r="J182" s="31"/>
      <c r="K182" s="31"/>
      <c r="L182" s="31"/>
      <c r="M182" s="31"/>
      <c r="N182" s="31"/>
      <c r="O182" s="31"/>
      <c r="P182" s="31"/>
      <c r="Q182" s="31"/>
      <c r="R182" s="31"/>
      <c r="S182" s="32"/>
      <c r="T182" s="31"/>
      <c r="U182" s="31"/>
      <c r="V182" s="31"/>
      <c r="W182" s="31"/>
      <c r="X182" s="31"/>
      <c r="Y182" s="31"/>
      <c r="Z182" s="31"/>
      <c r="AA182" s="31"/>
      <c r="AB182" s="31"/>
      <c r="AC182" s="31"/>
      <c r="AD182" s="31"/>
      <c r="AE182" s="31"/>
      <c r="AF182" s="31"/>
      <c r="AG182" s="31"/>
      <c r="AH182" s="31"/>
      <c r="AI182" s="31"/>
      <c r="AJ182" s="31"/>
      <c r="AK182" s="31"/>
      <c r="AL182" s="32"/>
    </row>
    <row r="183" spans="1:38">
      <c r="A183" s="30"/>
      <c r="B183" s="31"/>
      <c r="C183" s="31"/>
      <c r="D183" s="31"/>
      <c r="E183" s="31"/>
      <c r="F183" s="31"/>
      <c r="G183" s="31"/>
      <c r="H183" s="31"/>
      <c r="I183" s="31"/>
      <c r="J183" s="31"/>
      <c r="K183" s="31"/>
      <c r="L183" s="31"/>
      <c r="M183" s="31"/>
      <c r="N183" s="31"/>
      <c r="O183" s="31"/>
      <c r="P183" s="31"/>
      <c r="Q183" s="31"/>
      <c r="R183" s="31"/>
      <c r="S183" s="32"/>
      <c r="T183" s="31"/>
      <c r="U183" s="31"/>
      <c r="V183" s="31"/>
      <c r="W183" s="31"/>
      <c r="X183" s="31"/>
      <c r="Y183" s="31"/>
      <c r="Z183" s="31"/>
      <c r="AA183" s="31"/>
      <c r="AB183" s="31"/>
      <c r="AC183" s="31"/>
      <c r="AD183" s="31"/>
      <c r="AE183" s="31"/>
      <c r="AF183" s="31"/>
      <c r="AG183" s="31"/>
      <c r="AH183" s="31"/>
      <c r="AI183" s="31"/>
      <c r="AJ183" s="31"/>
      <c r="AK183" s="31"/>
      <c r="AL183" s="32"/>
    </row>
    <row r="184" spans="1:38">
      <c r="A184" s="30"/>
      <c r="B184" s="31"/>
      <c r="C184" s="31"/>
      <c r="D184" s="31"/>
      <c r="E184" s="31"/>
      <c r="F184" s="31"/>
      <c r="G184" s="31"/>
      <c r="H184" s="31"/>
      <c r="I184" s="31"/>
      <c r="J184" s="31"/>
      <c r="K184" s="31"/>
      <c r="L184" s="31"/>
      <c r="M184" s="31"/>
      <c r="N184" s="31"/>
      <c r="O184" s="31"/>
      <c r="P184" s="31"/>
      <c r="Q184" s="31"/>
      <c r="R184" s="31"/>
      <c r="S184" s="32"/>
      <c r="T184" s="31"/>
      <c r="U184" s="31"/>
      <c r="V184" s="31"/>
      <c r="W184" s="31"/>
      <c r="X184" s="31"/>
      <c r="Y184" s="31"/>
      <c r="Z184" s="31"/>
      <c r="AA184" s="31"/>
      <c r="AB184" s="31"/>
      <c r="AC184" s="31"/>
      <c r="AD184" s="31"/>
      <c r="AE184" s="31"/>
      <c r="AF184" s="31"/>
      <c r="AG184" s="31"/>
      <c r="AH184" s="31"/>
      <c r="AI184" s="31"/>
      <c r="AJ184" s="31"/>
      <c r="AK184" s="31"/>
      <c r="AL184" s="32"/>
    </row>
    <row r="185" spans="1:38">
      <c r="A185" s="30"/>
      <c r="B185" s="31"/>
      <c r="C185" s="31"/>
      <c r="D185" s="31"/>
      <c r="E185" s="31"/>
      <c r="F185" s="31"/>
      <c r="G185" s="31"/>
      <c r="H185" s="31"/>
      <c r="I185" s="31"/>
      <c r="J185" s="31"/>
      <c r="K185" s="31"/>
      <c r="L185" s="31"/>
      <c r="M185" s="31"/>
      <c r="N185" s="31"/>
      <c r="O185" s="31"/>
      <c r="P185" s="31"/>
      <c r="Q185" s="31"/>
      <c r="R185" s="31"/>
      <c r="S185" s="32"/>
      <c r="T185" s="31"/>
      <c r="U185" s="31"/>
      <c r="V185" s="31"/>
      <c r="W185" s="31"/>
      <c r="X185" s="31"/>
      <c r="Y185" s="31"/>
      <c r="Z185" s="31"/>
      <c r="AA185" s="31"/>
      <c r="AB185" s="31"/>
      <c r="AC185" s="31"/>
      <c r="AD185" s="31"/>
      <c r="AE185" s="31"/>
      <c r="AF185" s="31"/>
      <c r="AG185" s="31"/>
      <c r="AH185" s="31"/>
      <c r="AI185" s="31"/>
      <c r="AJ185" s="31"/>
      <c r="AK185" s="31"/>
      <c r="AL185" s="32"/>
    </row>
    <row r="186" spans="1:38">
      <c r="A186" s="38"/>
      <c r="B186" s="36"/>
      <c r="C186" s="36"/>
      <c r="D186" s="36"/>
      <c r="E186" s="36"/>
      <c r="F186" s="36"/>
      <c r="G186" s="36"/>
      <c r="H186" s="36"/>
      <c r="I186" s="36"/>
      <c r="J186" s="36"/>
      <c r="K186" s="36"/>
      <c r="L186" s="36"/>
      <c r="M186" s="36"/>
      <c r="N186" s="36"/>
      <c r="O186" s="36"/>
      <c r="P186" s="36"/>
      <c r="Q186" s="36"/>
      <c r="R186" s="36"/>
      <c r="S186" s="39"/>
      <c r="T186" s="36"/>
      <c r="U186" s="36"/>
      <c r="V186" s="36"/>
      <c r="W186" s="36"/>
      <c r="X186" s="36"/>
      <c r="Y186" s="36"/>
      <c r="Z186" s="36"/>
      <c r="AA186" s="36"/>
      <c r="AB186" s="36"/>
      <c r="AC186" s="36"/>
      <c r="AD186" s="36"/>
      <c r="AE186" s="36"/>
      <c r="AF186" s="36"/>
      <c r="AG186" s="36"/>
      <c r="AH186" s="36"/>
      <c r="AI186" s="36"/>
      <c r="AJ186" s="36"/>
      <c r="AK186" s="36"/>
      <c r="AL186" s="39"/>
    </row>
  </sheetData>
  <sheetProtection algorithmName="SHA-512" hashValue="YhymKLLFBZq3xGJYTJKNN6rydO+MIzDH7ATM368cDpbZYWLewATpbbkXDPpRDAWGrciXz4YFvx+bDqcO2gj7Yw==" saltValue="OXVRkXsbZUqyLV/NTdUTbQ==" spinCount="100000" sheet="1" scenarios="1"/>
  <mergeCells count="50">
    <mergeCell ref="U56:AK57"/>
    <mergeCell ref="T5:AL5"/>
    <mergeCell ref="C60:D60"/>
    <mergeCell ref="A56:B56"/>
    <mergeCell ref="C56:D56"/>
    <mergeCell ref="A57:B57"/>
    <mergeCell ref="C57:D57"/>
    <mergeCell ref="C58:D58"/>
    <mergeCell ref="C59:D59"/>
    <mergeCell ref="A50:B50"/>
    <mergeCell ref="C50:D50"/>
    <mergeCell ref="V50:W50"/>
    <mergeCell ref="C55:D55"/>
    <mergeCell ref="AG50:AH50"/>
    <mergeCell ref="C51:D51"/>
    <mergeCell ref="V51:W51"/>
    <mergeCell ref="AG51:AH51"/>
    <mergeCell ref="V52:W52"/>
    <mergeCell ref="AG52:AH52"/>
    <mergeCell ref="C53:D53"/>
    <mergeCell ref="V53:W53"/>
    <mergeCell ref="A54:B54"/>
    <mergeCell ref="C54:D54"/>
    <mergeCell ref="A55:B55"/>
    <mergeCell ref="AG46:AH46"/>
    <mergeCell ref="A47:B47"/>
    <mergeCell ref="C47:D47"/>
    <mergeCell ref="E47:F47"/>
    <mergeCell ref="G47:H47"/>
    <mergeCell ref="T47:U47"/>
    <mergeCell ref="T46:U46"/>
    <mergeCell ref="V46:W46"/>
    <mergeCell ref="X46:Y46"/>
    <mergeCell ref="Z46:AA46"/>
    <mergeCell ref="V47:W47"/>
    <mergeCell ref="X47:Y47"/>
    <mergeCell ref="Z47:AA47"/>
    <mergeCell ref="A5:S5"/>
    <mergeCell ref="A46:B46"/>
    <mergeCell ref="C46:D46"/>
    <mergeCell ref="E46:F46"/>
    <mergeCell ref="G46:H46"/>
    <mergeCell ref="N46:O46"/>
    <mergeCell ref="P46:R46"/>
    <mergeCell ref="A1:S1"/>
    <mergeCell ref="T1:AL1"/>
    <mergeCell ref="D3:J3"/>
    <mergeCell ref="O3:S3"/>
    <mergeCell ref="W3:AC3"/>
    <mergeCell ref="AH3:AL3"/>
  </mergeCells>
  <phoneticPr fontId="46" type="noConversion"/>
  <conditionalFormatting sqref="AJ51">
    <cfRule type="cellIs" dxfId="216" priority="1" stopIfTrue="1" operator="greaterThanOrEqual">
      <formula>100</formula>
    </cfRule>
    <cfRule type="cellIs" dxfId="215" priority="2" stopIfTrue="1" operator="lessThan">
      <formula>75</formula>
    </cfRule>
    <cfRule type="cellIs" dxfId="214" priority="3" stopIfTrue="1" operator="greaterThanOrEqual">
      <formula>75</formula>
    </cfRule>
  </conditionalFormatting>
  <hyperlinks>
    <hyperlink ref="AM2" location="'Cover Sheet'!A1" display="BACK to COVER SHEET" xr:uid="{00000000-0004-0000-1300-000000000000}"/>
    <hyperlink ref="AM2:AO2" location="'Cover Sheet'!A1" display="BACK to COVER SHEET" xr:uid="{00000000-0004-0000-1300-000001000000}"/>
  </hyperlinks>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999FF"/>
  </sheetPr>
  <dimension ref="A1:AO186"/>
  <sheetViews>
    <sheetView showGridLines="0" zoomScaleNormal="100" zoomScaleSheetLayoutView="100" workbookViewId="0">
      <selection activeCell="A19" sqref="A19"/>
    </sheetView>
  </sheetViews>
  <sheetFormatPr defaultColWidth="11.42578125" defaultRowHeight="12.75"/>
  <cols>
    <col min="1" max="38" width="5" customWidth="1"/>
  </cols>
  <sheetData>
    <row r="1" spans="1:41">
      <c r="A1" s="1168" t="s">
        <v>499</v>
      </c>
      <c r="B1" s="1169"/>
      <c r="C1" s="1169"/>
      <c r="D1" s="1169"/>
      <c r="E1" s="1169"/>
      <c r="F1" s="1169"/>
      <c r="G1" s="1169"/>
      <c r="H1" s="1169"/>
      <c r="I1" s="1169"/>
      <c r="J1" s="1169"/>
      <c r="K1" s="1169"/>
      <c r="L1" s="1169"/>
      <c r="M1" s="1169"/>
      <c r="N1" s="1169"/>
      <c r="O1" s="1169"/>
      <c r="P1" s="1169"/>
      <c r="Q1" s="1169"/>
      <c r="R1" s="1169"/>
      <c r="S1" s="1170"/>
      <c r="T1" s="1168" t="s">
        <v>569</v>
      </c>
      <c r="U1" s="1169"/>
      <c r="V1" s="1169"/>
      <c r="W1" s="1169"/>
      <c r="X1" s="1169"/>
      <c r="Y1" s="1169"/>
      <c r="Z1" s="1169"/>
      <c r="AA1" s="1169"/>
      <c r="AB1" s="1169"/>
      <c r="AC1" s="1169"/>
      <c r="AD1" s="1169"/>
      <c r="AE1" s="1169"/>
      <c r="AF1" s="1169"/>
      <c r="AG1" s="1169"/>
      <c r="AH1" s="1169"/>
      <c r="AI1" s="1169"/>
      <c r="AJ1" s="1169"/>
      <c r="AK1" s="1169"/>
      <c r="AL1" s="1170"/>
    </row>
    <row r="2" spans="1:41">
      <c r="A2" s="8"/>
      <c r="B2" s="1"/>
      <c r="C2" s="1"/>
      <c r="D2" s="1"/>
      <c r="E2" s="1"/>
      <c r="F2" s="1"/>
      <c r="G2" s="1"/>
      <c r="H2" s="1"/>
      <c r="I2" s="1"/>
      <c r="J2" s="1"/>
      <c r="K2" s="1"/>
      <c r="L2" s="1"/>
      <c r="M2" s="1"/>
      <c r="N2" s="1"/>
      <c r="O2" s="1"/>
      <c r="P2" s="1"/>
      <c r="Q2" s="1"/>
      <c r="R2" s="1"/>
      <c r="S2" s="20"/>
      <c r="T2" s="8"/>
      <c r="U2" s="1"/>
      <c r="V2" s="1"/>
      <c r="W2" s="1"/>
      <c r="X2" s="1"/>
      <c r="Y2" s="1"/>
      <c r="Z2" s="1"/>
      <c r="AA2" s="1"/>
      <c r="AB2" s="1"/>
      <c r="AC2" s="1"/>
      <c r="AD2" s="1"/>
      <c r="AE2" s="1"/>
      <c r="AF2" s="1"/>
      <c r="AG2" s="1"/>
      <c r="AH2" s="1"/>
      <c r="AI2" s="1"/>
      <c r="AJ2" s="1"/>
      <c r="AK2" s="1"/>
      <c r="AL2" s="20"/>
      <c r="AM2" s="264" t="s">
        <v>485</v>
      </c>
      <c r="AN2" s="264"/>
      <c r="AO2" s="264"/>
    </row>
    <row r="3" spans="1:41">
      <c r="A3" t="s">
        <v>57</v>
      </c>
      <c r="D3" s="1149" t="str">
        <f>IF('Cover Sheet'!D14:J14&gt;0,'Cover Sheet'!D14:J14,"")</f>
        <v/>
      </c>
      <c r="E3" s="1149"/>
      <c r="F3" s="1149"/>
      <c r="G3" s="1149"/>
      <c r="H3" s="1149"/>
      <c r="I3" s="1149"/>
      <c r="J3" s="1149"/>
      <c r="K3" t="s">
        <v>58</v>
      </c>
      <c r="O3" s="1149" t="str">
        <f>IF('Cover Sheet'!O14:S14&gt;0,'Cover Sheet'!O14:S14,"")</f>
        <v/>
      </c>
      <c r="P3" s="1149"/>
      <c r="Q3" s="1149"/>
      <c r="R3" s="1149"/>
      <c r="S3" s="1149"/>
      <c r="T3" s="8" t="s">
        <v>57</v>
      </c>
      <c r="W3" s="1149" t="str">
        <f>IF('Cover Sheet'!W14:AC14&gt;0,'Cover Sheet'!W14:AC14,"")</f>
        <v/>
      </c>
      <c r="X3" s="1149"/>
      <c r="Y3" s="1149"/>
      <c r="Z3" s="1149"/>
      <c r="AA3" s="1149"/>
      <c r="AB3" s="1149"/>
      <c r="AC3" s="1149"/>
      <c r="AD3" t="s">
        <v>58</v>
      </c>
      <c r="AH3" s="1149" t="str">
        <f>IF('Cover Sheet'!AH14:AL14&gt;0,'Cover Sheet'!AH14:AL14,"")</f>
        <v/>
      </c>
      <c r="AI3" s="1149"/>
      <c r="AJ3" s="1149"/>
      <c r="AK3" s="1149"/>
      <c r="AL3" s="1179"/>
    </row>
    <row r="4" spans="1:41">
      <c r="A4" s="8"/>
      <c r="B4" s="1"/>
      <c r="C4" s="1"/>
      <c r="D4" s="1"/>
      <c r="E4" s="1"/>
      <c r="F4" s="1"/>
      <c r="G4" s="1"/>
      <c r="H4" s="1"/>
      <c r="I4" s="1"/>
      <c r="J4" s="1"/>
      <c r="K4" s="1"/>
      <c r="L4" s="1"/>
      <c r="M4" s="1"/>
      <c r="N4" s="1"/>
      <c r="O4" s="1"/>
      <c r="P4" s="1"/>
      <c r="Q4" s="1"/>
      <c r="R4" s="1"/>
      <c r="S4" s="20"/>
      <c r="T4" s="8"/>
      <c r="U4" s="1"/>
      <c r="V4" s="1"/>
      <c r="W4" s="1"/>
      <c r="X4" s="1"/>
      <c r="Y4" s="1"/>
      <c r="Z4" s="1"/>
      <c r="AA4" s="1"/>
      <c r="AB4" s="1"/>
      <c r="AC4" s="1"/>
      <c r="AD4" s="1"/>
      <c r="AE4" s="1"/>
      <c r="AF4" s="1"/>
      <c r="AG4" s="1"/>
      <c r="AH4" s="1"/>
      <c r="AI4" s="1"/>
      <c r="AJ4" s="1"/>
      <c r="AK4" s="1"/>
      <c r="AL4" s="20"/>
    </row>
    <row r="5" spans="1:41" ht="12.75" customHeight="1">
      <c r="A5" s="1190"/>
      <c r="B5" s="1191"/>
      <c r="C5" s="1191"/>
      <c r="D5" s="1191"/>
      <c r="E5" s="1191"/>
      <c r="F5" s="1191"/>
      <c r="G5" s="1191"/>
      <c r="H5" s="1191"/>
      <c r="I5" s="1191"/>
      <c r="J5" s="1191"/>
      <c r="K5" s="1191"/>
      <c r="L5" s="1191"/>
      <c r="M5" s="1191"/>
      <c r="N5" s="1191"/>
      <c r="O5" s="1191"/>
      <c r="P5" s="1191"/>
      <c r="Q5" s="1191"/>
      <c r="R5" s="1191"/>
      <c r="S5" s="1192"/>
      <c r="T5" s="1190"/>
      <c r="U5" s="1191"/>
      <c r="V5" s="1191"/>
      <c r="W5" s="1191"/>
      <c r="X5" s="1191"/>
      <c r="Y5" s="1191"/>
      <c r="Z5" s="1191"/>
      <c r="AA5" s="1191"/>
      <c r="AB5" s="1191"/>
      <c r="AC5" s="1191"/>
      <c r="AD5" s="1191"/>
      <c r="AE5" s="1191"/>
      <c r="AF5" s="1191"/>
      <c r="AG5" s="1191"/>
      <c r="AH5" s="1191"/>
      <c r="AI5" s="1191"/>
      <c r="AJ5" s="1191"/>
      <c r="AK5" s="1191"/>
      <c r="AL5" s="1192"/>
    </row>
    <row r="6" spans="1:41">
      <c r="A6" s="33"/>
      <c r="B6" s="33"/>
      <c r="C6" s="40"/>
      <c r="D6" s="33"/>
      <c r="E6" s="65"/>
      <c r="F6" s="65"/>
      <c r="G6" s="65"/>
      <c r="H6" s="65"/>
      <c r="I6" s="65"/>
      <c r="J6" s="65"/>
      <c r="K6" s="65"/>
      <c r="L6" s="65"/>
      <c r="M6" s="65"/>
      <c r="N6" s="65"/>
      <c r="O6" s="65"/>
      <c r="P6" s="65"/>
      <c r="Q6" s="65"/>
      <c r="R6" s="65"/>
      <c r="S6" s="275"/>
      <c r="T6" s="33"/>
      <c r="U6" s="33"/>
      <c r="V6" s="40"/>
      <c r="W6" s="33"/>
      <c r="X6" s="65"/>
      <c r="Y6" s="65"/>
      <c r="Z6" s="65"/>
      <c r="AA6" s="65"/>
      <c r="AB6" s="65"/>
      <c r="AC6" s="65"/>
      <c r="AD6" s="65"/>
      <c r="AE6" s="65"/>
      <c r="AF6" s="65"/>
      <c r="AG6" s="65"/>
      <c r="AH6" s="65"/>
      <c r="AI6" s="65"/>
      <c r="AJ6" s="65"/>
      <c r="AK6" s="65"/>
      <c r="AL6" s="275"/>
    </row>
    <row r="7" spans="1:41">
      <c r="A7" s="33"/>
      <c r="B7" s="718" t="s">
        <v>110</v>
      </c>
      <c r="C7" s="40"/>
      <c r="D7" s="33"/>
      <c r="E7" s="65"/>
      <c r="F7" s="65"/>
      <c r="G7" s="65"/>
      <c r="H7" s="65"/>
      <c r="I7" s="65"/>
      <c r="J7" s="65"/>
      <c r="K7" s="65"/>
      <c r="L7" s="65"/>
      <c r="M7" s="65"/>
      <c r="N7" s="65"/>
      <c r="O7" s="65"/>
      <c r="P7" s="65"/>
      <c r="Q7" s="65"/>
      <c r="R7" s="65"/>
      <c r="S7" s="275"/>
      <c r="T7" s="33"/>
      <c r="U7" s="718" t="s">
        <v>110</v>
      </c>
      <c r="V7" s="40"/>
      <c r="W7" s="33"/>
      <c r="X7" s="65"/>
      <c r="Y7" s="65"/>
      <c r="Z7" s="65"/>
      <c r="AA7" s="65"/>
      <c r="AB7" s="65"/>
      <c r="AC7" s="65"/>
      <c r="AD7" s="65"/>
      <c r="AE7" s="65"/>
      <c r="AF7" s="65"/>
      <c r="AG7" s="65"/>
      <c r="AH7" s="65"/>
      <c r="AI7" s="65"/>
      <c r="AJ7" s="65"/>
      <c r="AK7" s="65"/>
      <c r="AL7" s="275"/>
    </row>
    <row r="8" spans="1:41">
      <c r="A8" s="33"/>
      <c r="B8" s="447"/>
      <c r="C8" s="40"/>
      <c r="D8" s="33"/>
      <c r="E8" s="65"/>
      <c r="F8" s="65"/>
      <c r="G8" s="65"/>
      <c r="H8" s="65"/>
      <c r="I8" s="65"/>
      <c r="J8" s="65"/>
      <c r="K8" s="65"/>
      <c r="L8" s="65"/>
      <c r="M8" s="65"/>
      <c r="N8" s="65"/>
      <c r="O8" s="65"/>
      <c r="P8" s="65"/>
      <c r="Q8" s="65"/>
      <c r="R8" s="65"/>
      <c r="S8" s="275"/>
      <c r="T8" s="33"/>
      <c r="U8" s="447"/>
      <c r="V8" s="40"/>
      <c r="W8" s="33"/>
      <c r="X8" s="65"/>
      <c r="Y8" s="65"/>
      <c r="Z8" s="65"/>
      <c r="AA8" s="65"/>
      <c r="AB8" s="65"/>
      <c r="AC8" s="65"/>
      <c r="AD8" s="65"/>
      <c r="AE8" s="65"/>
      <c r="AF8" s="65"/>
      <c r="AG8" s="65"/>
      <c r="AH8" s="65"/>
      <c r="AI8" s="65"/>
      <c r="AJ8" s="65"/>
      <c r="AK8" s="65"/>
      <c r="AL8" s="275"/>
    </row>
    <row r="9" spans="1:41">
      <c r="A9" s="33"/>
      <c r="B9" s="718" t="s">
        <v>279</v>
      </c>
      <c r="C9" s="40"/>
      <c r="D9" s="33"/>
      <c r="E9" s="65"/>
      <c r="F9" s="65"/>
      <c r="G9" s="65"/>
      <c r="H9" s="65"/>
      <c r="I9" s="65"/>
      <c r="J9" s="65"/>
      <c r="K9" s="65"/>
      <c r="L9" s="65"/>
      <c r="M9" s="65"/>
      <c r="N9" s="65"/>
      <c r="O9" s="65"/>
      <c r="P9" s="65"/>
      <c r="Q9" s="65"/>
      <c r="R9" s="65"/>
      <c r="S9" s="275"/>
      <c r="T9" s="33"/>
      <c r="U9" s="718" t="s">
        <v>279</v>
      </c>
      <c r="V9" s="40"/>
      <c r="W9" s="33"/>
      <c r="X9" s="65"/>
      <c r="Y9" s="65"/>
      <c r="Z9" s="65"/>
      <c r="AA9" s="65"/>
      <c r="AB9" s="65"/>
      <c r="AC9" s="65"/>
      <c r="AD9" s="65"/>
      <c r="AE9" s="65"/>
      <c r="AF9" s="65"/>
      <c r="AG9" s="65"/>
      <c r="AH9" s="65"/>
      <c r="AI9" s="65"/>
      <c r="AJ9" s="65"/>
      <c r="AK9" s="65"/>
      <c r="AL9" s="275"/>
    </row>
    <row r="10" spans="1:41">
      <c r="A10" s="33"/>
      <c r="B10" s="447"/>
      <c r="C10" s="65"/>
      <c r="D10" s="65"/>
      <c r="E10" s="65"/>
      <c r="F10" s="65"/>
      <c r="G10" s="65"/>
      <c r="H10" s="65"/>
      <c r="I10" s="65"/>
      <c r="J10" s="65"/>
      <c r="K10" s="65"/>
      <c r="L10" s="65"/>
      <c r="M10" s="65"/>
      <c r="N10" s="65"/>
      <c r="O10" s="65"/>
      <c r="P10" s="65"/>
      <c r="Q10" s="65"/>
      <c r="R10" s="65"/>
      <c r="S10" s="275"/>
      <c r="T10" s="33"/>
      <c r="U10" s="447"/>
      <c r="V10" s="65"/>
      <c r="W10" s="65"/>
      <c r="X10" s="65"/>
      <c r="Y10" s="65"/>
      <c r="Z10" s="65"/>
      <c r="AA10" s="65"/>
      <c r="AB10" s="65"/>
      <c r="AC10" s="65"/>
      <c r="AD10" s="65"/>
      <c r="AE10" s="65"/>
      <c r="AF10" s="65"/>
      <c r="AG10" s="65"/>
      <c r="AH10" s="65"/>
      <c r="AI10" s="65"/>
      <c r="AJ10" s="65"/>
      <c r="AK10" s="65"/>
      <c r="AL10" s="275"/>
    </row>
    <row r="11" spans="1:41">
      <c r="A11" s="45"/>
      <c r="B11" s="718" t="s">
        <v>766</v>
      </c>
      <c r="C11" s="65"/>
      <c r="D11" s="65"/>
      <c r="E11" s="65"/>
      <c r="F11" s="65"/>
      <c r="G11" s="40"/>
      <c r="H11" s="65"/>
      <c r="I11" s="65"/>
      <c r="J11" s="65"/>
      <c r="K11" s="65"/>
      <c r="L11" s="65"/>
      <c r="M11" s="65"/>
      <c r="N11" s="65"/>
      <c r="O11" s="65"/>
      <c r="P11" s="65"/>
      <c r="Q11" s="65"/>
      <c r="R11" s="65"/>
      <c r="S11" s="275"/>
      <c r="T11" s="45"/>
      <c r="U11" s="718" t="s">
        <v>766</v>
      </c>
      <c r="V11" s="65"/>
      <c r="W11" s="65"/>
      <c r="X11" s="65"/>
      <c r="Y11" s="65"/>
      <c r="Z11" s="40"/>
      <c r="AA11" s="65"/>
      <c r="AB11" s="65"/>
      <c r="AC11" s="65"/>
      <c r="AD11" s="65"/>
      <c r="AE11" s="65"/>
      <c r="AF11" s="65"/>
      <c r="AG11" s="65"/>
      <c r="AH11" s="65"/>
      <c r="AI11" s="65"/>
      <c r="AJ11" s="65"/>
      <c r="AK11" s="65"/>
      <c r="AL11" s="275"/>
    </row>
    <row r="12" spans="1:41">
      <c r="A12" s="45"/>
      <c r="B12" s="65"/>
      <c r="C12" s="65"/>
      <c r="D12" s="65"/>
      <c r="E12" s="65"/>
      <c r="F12" s="65"/>
      <c r="G12" s="33"/>
      <c r="H12" s="65"/>
      <c r="I12" s="65"/>
      <c r="J12" s="65"/>
      <c r="K12" s="65"/>
      <c r="L12" s="65"/>
      <c r="M12" s="65"/>
      <c r="N12" s="65"/>
      <c r="O12" s="65"/>
      <c r="P12" s="65"/>
      <c r="Q12" s="65"/>
      <c r="R12" s="65"/>
      <c r="S12" s="275"/>
      <c r="T12" s="30"/>
      <c r="U12" s="31"/>
      <c r="V12" s="31"/>
      <c r="W12" s="31"/>
      <c r="X12" s="31"/>
      <c r="Y12" s="31"/>
      <c r="Z12" s="31"/>
      <c r="AA12" s="31"/>
      <c r="AB12" s="31"/>
      <c r="AC12" s="31"/>
      <c r="AD12" s="31"/>
      <c r="AE12" s="31"/>
      <c r="AF12" s="31"/>
      <c r="AG12" s="31"/>
      <c r="AH12" s="31"/>
      <c r="AI12" s="31"/>
      <c r="AJ12" s="31"/>
      <c r="AK12" s="31"/>
      <c r="AL12" s="32"/>
    </row>
    <row r="13" spans="1:41">
      <c r="A13" s="45"/>
      <c r="B13" s="65"/>
      <c r="C13" s="65"/>
      <c r="D13" s="65"/>
      <c r="E13" s="65"/>
      <c r="F13" s="65"/>
      <c r="G13" s="65"/>
      <c r="H13" s="65"/>
      <c r="I13" s="65"/>
      <c r="J13" s="65"/>
      <c r="K13" s="65"/>
      <c r="L13" s="65"/>
      <c r="M13" s="65"/>
      <c r="N13" s="65"/>
      <c r="O13" s="65"/>
      <c r="P13" s="65"/>
      <c r="Q13" s="65"/>
      <c r="R13" s="65"/>
      <c r="S13" s="275"/>
      <c r="T13" s="30"/>
      <c r="U13" s="31"/>
      <c r="V13" s="31"/>
      <c r="W13" s="31"/>
      <c r="X13" s="31"/>
      <c r="Y13" s="31"/>
      <c r="Z13" s="33"/>
      <c r="AA13" s="31"/>
      <c r="AB13" s="31"/>
      <c r="AC13" s="31"/>
      <c r="AD13" s="31"/>
      <c r="AE13" s="31"/>
      <c r="AF13" s="31"/>
      <c r="AG13" s="31"/>
      <c r="AH13" s="31"/>
      <c r="AI13" s="31"/>
      <c r="AJ13" s="31"/>
      <c r="AK13" s="31"/>
      <c r="AL13" s="32"/>
    </row>
    <row r="14" spans="1:41">
      <c r="A14" s="45"/>
      <c r="B14" s="65"/>
      <c r="C14" s="65"/>
      <c r="D14" s="65"/>
      <c r="E14" s="65"/>
      <c r="F14" s="65"/>
      <c r="G14" s="33"/>
      <c r="H14" s="65"/>
      <c r="I14" s="65"/>
      <c r="J14" s="65"/>
      <c r="K14" s="65"/>
      <c r="L14" s="65"/>
      <c r="M14" s="65"/>
      <c r="N14" s="65"/>
      <c r="O14" s="65"/>
      <c r="P14" s="65"/>
      <c r="Q14" s="65"/>
      <c r="R14" s="65"/>
      <c r="S14" s="275"/>
      <c r="T14" s="30"/>
      <c r="U14" s="31"/>
      <c r="V14" s="31"/>
      <c r="W14" s="31"/>
      <c r="X14" s="31"/>
      <c r="Y14" s="31"/>
      <c r="Z14" s="31"/>
      <c r="AA14" s="31"/>
      <c r="AB14" s="31"/>
      <c r="AC14" s="31"/>
      <c r="AD14" s="31"/>
      <c r="AE14" s="31"/>
      <c r="AF14" s="31"/>
      <c r="AG14" s="31"/>
      <c r="AH14" s="31"/>
      <c r="AI14" s="31"/>
      <c r="AJ14" s="31"/>
      <c r="AK14" s="31"/>
      <c r="AL14" s="32"/>
    </row>
    <row r="15" spans="1:41">
      <c r="A15" s="45"/>
      <c r="B15" s="65"/>
      <c r="C15" s="65"/>
      <c r="D15" s="65"/>
      <c r="E15" s="65"/>
      <c r="F15" s="65"/>
      <c r="G15" s="65"/>
      <c r="H15" s="65"/>
      <c r="I15" s="65"/>
      <c r="J15" s="65"/>
      <c r="K15" s="65"/>
      <c r="L15" s="65"/>
      <c r="M15" s="65"/>
      <c r="N15" s="65"/>
      <c r="O15" s="65"/>
      <c r="P15" s="65"/>
      <c r="Q15" s="65"/>
      <c r="R15" s="65"/>
      <c r="S15" s="275"/>
      <c r="T15" s="30"/>
      <c r="U15" s="31"/>
      <c r="V15" s="31"/>
      <c r="W15" s="31"/>
      <c r="X15" s="31"/>
      <c r="Y15" s="31"/>
      <c r="Z15" s="31"/>
      <c r="AA15" s="31"/>
      <c r="AB15" s="31"/>
      <c r="AC15" s="31"/>
      <c r="AD15" s="31"/>
      <c r="AE15" s="31"/>
      <c r="AF15" s="31"/>
      <c r="AG15" s="31"/>
      <c r="AH15" s="31"/>
      <c r="AI15" s="31"/>
      <c r="AJ15" s="31"/>
      <c r="AK15" s="31"/>
      <c r="AL15" s="32"/>
    </row>
    <row r="16" spans="1:41">
      <c r="A16" s="45"/>
      <c r="B16" s="65"/>
      <c r="C16" s="65"/>
      <c r="D16" s="65"/>
      <c r="E16" s="65"/>
      <c r="F16" s="65"/>
      <c r="G16" s="65"/>
      <c r="H16" s="65"/>
      <c r="I16" s="65"/>
      <c r="J16" s="65"/>
      <c r="K16" s="65"/>
      <c r="L16" s="65"/>
      <c r="M16" s="65"/>
      <c r="N16" s="65"/>
      <c r="O16" s="65"/>
      <c r="P16" s="65"/>
      <c r="Q16" s="65"/>
      <c r="R16" s="65"/>
      <c r="S16" s="275"/>
      <c r="T16" s="30"/>
      <c r="U16" s="31"/>
      <c r="V16" s="31"/>
      <c r="W16" s="31"/>
      <c r="X16" s="31"/>
      <c r="Y16" s="31"/>
      <c r="Z16" s="31"/>
      <c r="AA16" s="31"/>
      <c r="AB16" s="31"/>
      <c r="AC16" s="31"/>
      <c r="AD16" s="31"/>
      <c r="AE16" s="31"/>
      <c r="AF16" s="31"/>
      <c r="AG16" s="31"/>
      <c r="AH16" s="31"/>
      <c r="AI16" s="31"/>
      <c r="AJ16" s="31"/>
      <c r="AK16" s="31"/>
      <c r="AL16" s="32"/>
    </row>
    <row r="17" spans="1:38">
      <c r="A17" s="45"/>
      <c r="B17" s="65"/>
      <c r="C17" s="65"/>
      <c r="D17" s="65"/>
      <c r="E17" s="65"/>
      <c r="F17" s="65"/>
      <c r="G17" s="65"/>
      <c r="H17" s="65"/>
      <c r="I17" s="65"/>
      <c r="J17" s="65"/>
      <c r="K17" s="65"/>
      <c r="L17" s="65"/>
      <c r="M17" s="65"/>
      <c r="N17" s="65"/>
      <c r="O17" s="65"/>
      <c r="P17" s="65"/>
      <c r="Q17" s="65"/>
      <c r="R17" s="65"/>
      <c r="S17" s="275"/>
      <c r="T17" s="30"/>
      <c r="U17" s="31"/>
      <c r="V17" s="31"/>
      <c r="W17" s="31"/>
      <c r="X17" s="31"/>
      <c r="Y17" s="31"/>
      <c r="Z17" s="31"/>
      <c r="AA17" s="31"/>
      <c r="AB17" s="31"/>
      <c r="AC17" s="31"/>
      <c r="AD17" s="31"/>
      <c r="AE17" s="31"/>
      <c r="AF17" s="31"/>
      <c r="AG17" s="31"/>
      <c r="AH17" s="31"/>
      <c r="AI17" s="31"/>
      <c r="AJ17" s="31"/>
      <c r="AK17" s="31"/>
      <c r="AL17" s="32"/>
    </row>
    <row r="18" spans="1:38">
      <c r="A18" s="47"/>
      <c r="B18" s="48"/>
      <c r="C18" s="48"/>
      <c r="D18" s="48"/>
      <c r="E18" s="48"/>
      <c r="F18" s="48"/>
      <c r="G18" s="48"/>
      <c r="H18" s="48"/>
      <c r="I18" s="48"/>
      <c r="J18" s="48"/>
      <c r="K18" s="48"/>
      <c r="L18" s="48"/>
      <c r="M18" s="48"/>
      <c r="N18" s="48"/>
      <c r="O18" s="48"/>
      <c r="P18" s="48"/>
      <c r="Q18" s="48"/>
      <c r="R18" s="48"/>
      <c r="S18" s="276"/>
      <c r="T18" s="38"/>
      <c r="U18" s="36"/>
      <c r="V18" s="36"/>
      <c r="W18" s="36"/>
      <c r="X18" s="36"/>
      <c r="Y18" s="36"/>
      <c r="Z18" s="36"/>
      <c r="AA18" s="36"/>
      <c r="AB18" s="36"/>
      <c r="AC18" s="36"/>
      <c r="AD18" s="36"/>
      <c r="AE18" s="36"/>
      <c r="AF18" s="36"/>
      <c r="AG18" s="36"/>
      <c r="AH18" s="36"/>
      <c r="AI18" s="36"/>
      <c r="AJ18" s="36"/>
      <c r="AK18" s="36"/>
      <c r="AL18" s="39"/>
    </row>
    <row r="19" spans="1:38">
      <c r="A19" s="504" t="s">
        <v>625</v>
      </c>
      <c r="B19" s="10"/>
      <c r="C19" s="10"/>
      <c r="D19" s="10"/>
      <c r="E19" s="10"/>
      <c r="F19" s="10"/>
      <c r="G19" s="10"/>
      <c r="H19" s="10"/>
      <c r="I19" s="10"/>
      <c r="J19" s="10"/>
      <c r="K19" s="10"/>
      <c r="L19" s="10"/>
      <c r="M19" s="10"/>
      <c r="N19" s="10"/>
      <c r="O19" s="10"/>
      <c r="P19" s="10"/>
      <c r="Q19" s="10"/>
      <c r="R19" s="10"/>
      <c r="S19" s="11"/>
      <c r="T19" s="14" t="s">
        <v>155</v>
      </c>
      <c r="U19" s="1"/>
      <c r="V19" s="1"/>
      <c r="W19" s="1"/>
      <c r="X19" s="1"/>
      <c r="Y19" s="1"/>
      <c r="Z19" s="1"/>
      <c r="AA19" s="1"/>
      <c r="AB19" s="1"/>
      <c r="AC19" s="1"/>
      <c r="AD19" s="1"/>
      <c r="AE19" s="1"/>
      <c r="AF19" s="1"/>
      <c r="AG19" s="1"/>
      <c r="AH19" s="1"/>
      <c r="AI19" s="1"/>
      <c r="AJ19" s="1"/>
      <c r="AK19" s="1"/>
      <c r="AL19" s="20"/>
    </row>
    <row r="20" spans="1:38">
      <c r="A20" s="9"/>
      <c r="B20" s="10"/>
      <c r="C20" s="10"/>
      <c r="D20" s="10"/>
      <c r="E20" s="10"/>
      <c r="F20" s="10"/>
      <c r="G20" s="10"/>
      <c r="H20" s="10"/>
      <c r="I20" s="10"/>
      <c r="J20" s="10"/>
      <c r="K20" s="10"/>
      <c r="L20" s="10"/>
      <c r="M20" s="10"/>
      <c r="N20" s="10"/>
      <c r="O20" s="10"/>
      <c r="P20" s="10"/>
      <c r="Q20" s="10"/>
      <c r="R20" s="10"/>
      <c r="S20" s="11"/>
      <c r="T20" s="8"/>
      <c r="U20" s="1"/>
      <c r="V20" s="1"/>
      <c r="W20" s="1"/>
      <c r="X20" s="1"/>
      <c r="Y20" s="1"/>
      <c r="Z20" s="1"/>
      <c r="AA20" s="1"/>
      <c r="AB20" s="1"/>
      <c r="AC20" s="1"/>
      <c r="AD20" s="1"/>
      <c r="AE20" s="1"/>
      <c r="AF20" s="1"/>
      <c r="AG20" s="1"/>
      <c r="AH20" s="1"/>
      <c r="AI20" s="1"/>
      <c r="AJ20" s="1"/>
      <c r="AK20" s="1"/>
      <c r="AL20" s="20"/>
    </row>
    <row r="21" spans="1:38">
      <c r="A21" s="277"/>
      <c r="B21" s="278"/>
      <c r="C21" s="278"/>
      <c r="D21" s="278"/>
      <c r="E21" s="278"/>
      <c r="F21" s="278"/>
      <c r="G21" s="278"/>
      <c r="H21" s="278"/>
      <c r="I21" s="278"/>
      <c r="J21" s="278"/>
      <c r="K21" s="278"/>
      <c r="L21" s="278"/>
      <c r="M21" s="278"/>
      <c r="N21" s="278"/>
      <c r="O21" s="278"/>
      <c r="P21" s="278"/>
      <c r="Q21" s="278"/>
      <c r="R21" s="278"/>
      <c r="S21" s="279"/>
      <c r="T21" s="277"/>
      <c r="U21" s="278"/>
      <c r="V21" s="278"/>
      <c r="W21" s="278"/>
      <c r="X21" s="278"/>
      <c r="Y21" s="278"/>
      <c r="Z21" s="278"/>
      <c r="AA21" s="278"/>
      <c r="AB21" s="278"/>
      <c r="AC21" s="278"/>
      <c r="AD21" s="278"/>
      <c r="AE21" s="278"/>
      <c r="AF21" s="278"/>
      <c r="AG21" s="278"/>
      <c r="AH21" s="278"/>
      <c r="AI21" s="278"/>
      <c r="AJ21" s="278"/>
      <c r="AK21" s="278"/>
      <c r="AL21" s="279"/>
    </row>
    <row r="22" spans="1:38">
      <c r="A22" s="45"/>
      <c r="B22" s="65"/>
      <c r="C22" s="65"/>
      <c r="D22" s="65"/>
      <c r="E22" s="65"/>
      <c r="F22" s="65"/>
      <c r="G22" s="65"/>
      <c r="H22" s="65"/>
      <c r="I22" s="65"/>
      <c r="J22" s="65"/>
      <c r="K22" s="65"/>
      <c r="L22" s="65"/>
      <c r="M22" s="65"/>
      <c r="N22" s="65"/>
      <c r="O22" s="65"/>
      <c r="P22" s="65"/>
      <c r="Q22" s="65"/>
      <c r="R22" s="65"/>
      <c r="S22" s="275"/>
      <c r="T22" s="45"/>
      <c r="U22" s="65"/>
      <c r="V22" s="65"/>
      <c r="W22" s="65"/>
      <c r="X22" s="65"/>
      <c r="Y22" s="65"/>
      <c r="Z22" s="65"/>
      <c r="AA22" s="65"/>
      <c r="AB22" s="65"/>
      <c r="AC22" s="65"/>
      <c r="AD22" s="65"/>
      <c r="AE22" s="65"/>
      <c r="AF22" s="65"/>
      <c r="AG22" s="65"/>
      <c r="AH22" s="65"/>
      <c r="AI22" s="65"/>
      <c r="AJ22" s="65"/>
      <c r="AK22" s="65"/>
      <c r="AL22" s="275"/>
    </row>
    <row r="23" spans="1:38">
      <c r="A23" s="45"/>
      <c r="B23" s="718" t="s">
        <v>111</v>
      </c>
      <c r="C23" s="65"/>
      <c r="D23" s="65"/>
      <c r="E23" s="65"/>
      <c r="F23" s="65"/>
      <c r="G23" s="65"/>
      <c r="H23" s="65"/>
      <c r="I23" s="65"/>
      <c r="J23" s="65"/>
      <c r="K23" s="65"/>
      <c r="L23" s="65"/>
      <c r="M23" s="65"/>
      <c r="N23" s="65"/>
      <c r="O23" s="65"/>
      <c r="P23" s="65"/>
      <c r="Q23" s="65"/>
      <c r="R23" s="65"/>
      <c r="S23" s="275"/>
      <c r="T23" s="45"/>
      <c r="U23" s="718" t="s">
        <v>111</v>
      </c>
      <c r="V23" s="65"/>
      <c r="W23" s="65"/>
      <c r="X23" s="65"/>
      <c r="Y23" s="65"/>
      <c r="Z23" s="65"/>
      <c r="AA23" s="65"/>
      <c r="AB23" s="65"/>
      <c r="AC23" s="65"/>
      <c r="AD23" s="65"/>
      <c r="AE23" s="65"/>
      <c r="AF23" s="65"/>
      <c r="AG23" s="65"/>
      <c r="AH23" s="65"/>
      <c r="AI23" s="65"/>
      <c r="AJ23" s="65"/>
      <c r="AK23" s="65"/>
      <c r="AL23" s="275"/>
    </row>
    <row r="24" spans="1:38">
      <c r="A24" s="45"/>
      <c r="B24" s="448"/>
      <c r="C24" s="65"/>
      <c r="D24" s="65"/>
      <c r="E24" s="65"/>
      <c r="F24" s="65"/>
      <c r="G24" s="65"/>
      <c r="H24" s="65"/>
      <c r="I24" s="65"/>
      <c r="J24" s="65"/>
      <c r="K24" s="65"/>
      <c r="L24" s="65"/>
      <c r="M24" s="65"/>
      <c r="N24" s="65"/>
      <c r="O24" s="65"/>
      <c r="P24" s="65"/>
      <c r="Q24" s="65"/>
      <c r="R24" s="65"/>
      <c r="S24" s="275"/>
      <c r="T24" s="45"/>
      <c r="U24" s="448"/>
      <c r="V24" s="65"/>
      <c r="W24" s="65"/>
      <c r="X24" s="65"/>
      <c r="Y24" s="65"/>
      <c r="Z24" s="65"/>
      <c r="AA24" s="65"/>
      <c r="AB24" s="65"/>
      <c r="AC24" s="65"/>
      <c r="AD24" s="65"/>
      <c r="AE24" s="65"/>
      <c r="AF24" s="65"/>
      <c r="AG24" s="65"/>
      <c r="AH24" s="65"/>
      <c r="AI24" s="65"/>
      <c r="AJ24" s="65"/>
      <c r="AK24" s="65"/>
      <c r="AL24" s="275"/>
    </row>
    <row r="25" spans="1:38">
      <c r="A25" s="45"/>
      <c r="B25" s="718" t="s">
        <v>339</v>
      </c>
      <c r="C25" s="65"/>
      <c r="D25" s="65"/>
      <c r="E25" s="65"/>
      <c r="F25" s="65"/>
      <c r="G25" s="65"/>
      <c r="H25" s="65"/>
      <c r="I25" s="65"/>
      <c r="J25" s="65"/>
      <c r="K25" s="65"/>
      <c r="L25" s="65"/>
      <c r="M25" s="65"/>
      <c r="N25" s="65"/>
      <c r="O25" s="65"/>
      <c r="P25" s="65"/>
      <c r="Q25" s="65"/>
      <c r="R25" s="65"/>
      <c r="S25" s="275"/>
      <c r="T25" s="45"/>
      <c r="U25" s="718" t="s">
        <v>339</v>
      </c>
      <c r="V25" s="65"/>
      <c r="W25" s="65"/>
      <c r="X25" s="65"/>
      <c r="Y25" s="65"/>
      <c r="Z25" s="65"/>
      <c r="AA25" s="65"/>
      <c r="AB25" s="65"/>
      <c r="AC25" s="65"/>
      <c r="AD25" s="65"/>
      <c r="AE25" s="65"/>
      <c r="AF25" s="65"/>
      <c r="AG25" s="65"/>
      <c r="AH25" s="65"/>
      <c r="AI25" s="65"/>
      <c r="AJ25" s="65"/>
      <c r="AK25" s="65"/>
      <c r="AL25" s="275"/>
    </row>
    <row r="26" spans="1:38">
      <c r="A26" s="45"/>
      <c r="B26" s="448"/>
      <c r="C26" s="65"/>
      <c r="D26" s="65"/>
      <c r="E26" s="65"/>
      <c r="F26" s="65"/>
      <c r="G26" s="65"/>
      <c r="H26" s="65"/>
      <c r="I26" s="65"/>
      <c r="J26" s="65"/>
      <c r="K26" s="65"/>
      <c r="L26" s="65"/>
      <c r="M26" s="65"/>
      <c r="N26" s="65"/>
      <c r="O26" s="65"/>
      <c r="P26" s="65"/>
      <c r="Q26" s="65"/>
      <c r="R26" s="65"/>
      <c r="S26" s="275"/>
      <c r="T26" s="45"/>
      <c r="U26" s="448"/>
      <c r="V26" s="65"/>
      <c r="W26" s="65"/>
      <c r="X26" s="65"/>
      <c r="Y26" s="65"/>
      <c r="Z26" s="65"/>
      <c r="AA26" s="65"/>
      <c r="AB26" s="65"/>
      <c r="AC26" s="65"/>
      <c r="AD26" s="65"/>
      <c r="AE26" s="65"/>
      <c r="AF26" s="65"/>
      <c r="AG26" s="65"/>
      <c r="AH26" s="65"/>
      <c r="AI26" s="65"/>
      <c r="AJ26" s="65"/>
      <c r="AK26" s="65"/>
      <c r="AL26" s="275"/>
    </row>
    <row r="27" spans="1:38">
      <c r="A27" s="45"/>
      <c r="B27" s="718" t="s">
        <v>767</v>
      </c>
      <c r="C27" s="65"/>
      <c r="D27" s="65"/>
      <c r="E27" s="65"/>
      <c r="F27" s="65"/>
      <c r="G27" s="65"/>
      <c r="H27" s="65"/>
      <c r="I27" s="65"/>
      <c r="J27" s="65"/>
      <c r="K27" s="65"/>
      <c r="L27" s="65"/>
      <c r="M27" s="65"/>
      <c r="N27" s="65"/>
      <c r="O27" s="65"/>
      <c r="P27" s="65"/>
      <c r="Q27" s="65"/>
      <c r="R27" s="65"/>
      <c r="S27" s="275"/>
      <c r="T27" s="45"/>
      <c r="U27" s="718" t="s">
        <v>767</v>
      </c>
      <c r="V27" s="65"/>
      <c r="W27" s="65"/>
      <c r="X27" s="65"/>
      <c r="Y27" s="65"/>
      <c r="Z27" s="65"/>
      <c r="AA27" s="65"/>
      <c r="AB27" s="65"/>
      <c r="AC27" s="65"/>
      <c r="AD27" s="65"/>
      <c r="AE27" s="65"/>
      <c r="AF27" s="65"/>
      <c r="AG27" s="65"/>
      <c r="AH27" s="65"/>
      <c r="AI27" s="65"/>
      <c r="AJ27" s="65"/>
      <c r="AK27" s="65"/>
      <c r="AL27" s="275"/>
    </row>
    <row r="28" spans="1:38">
      <c r="A28" s="45"/>
      <c r="B28" s="448"/>
      <c r="C28" s="65"/>
      <c r="D28" s="65"/>
      <c r="E28" s="65"/>
      <c r="F28" s="65"/>
      <c r="G28" s="65"/>
      <c r="H28" s="65"/>
      <c r="I28" s="65"/>
      <c r="J28" s="65"/>
      <c r="K28" s="65"/>
      <c r="L28" s="65"/>
      <c r="M28" s="65"/>
      <c r="N28" s="65"/>
      <c r="O28" s="65"/>
      <c r="P28" s="65"/>
      <c r="Q28" s="65"/>
      <c r="R28" s="65"/>
      <c r="S28" s="275"/>
      <c r="T28" s="30"/>
      <c r="U28" s="444"/>
      <c r="V28" s="31"/>
      <c r="W28" s="31"/>
      <c r="X28" s="31"/>
      <c r="Y28" s="31"/>
      <c r="Z28" s="31"/>
      <c r="AA28" s="31"/>
      <c r="AB28" s="31"/>
      <c r="AC28" s="31"/>
      <c r="AD28" s="31"/>
      <c r="AE28" s="31"/>
      <c r="AF28" s="31"/>
      <c r="AG28" s="31"/>
      <c r="AH28" s="31"/>
      <c r="AI28" s="31"/>
      <c r="AJ28" s="31"/>
      <c r="AK28" s="31"/>
      <c r="AL28" s="32"/>
    </row>
    <row r="29" spans="1:38">
      <c r="A29" s="45"/>
      <c r="B29" s="718" t="s">
        <v>777</v>
      </c>
      <c r="C29" s="65"/>
      <c r="D29" s="65"/>
      <c r="E29" s="65"/>
      <c r="F29" s="65"/>
      <c r="G29" s="65"/>
      <c r="H29" s="65"/>
      <c r="I29" s="65"/>
      <c r="J29" s="65"/>
      <c r="K29" s="65"/>
      <c r="L29" s="65"/>
      <c r="M29" s="65"/>
      <c r="N29" s="65"/>
      <c r="O29" s="65"/>
      <c r="P29" s="65"/>
      <c r="Q29" s="65"/>
      <c r="R29" s="65"/>
      <c r="S29" s="275"/>
      <c r="T29" s="30"/>
      <c r="U29" s="718" t="s">
        <v>777</v>
      </c>
      <c r="V29" s="31"/>
      <c r="W29" s="31"/>
      <c r="X29" s="31"/>
      <c r="Y29" s="31"/>
      <c r="Z29" s="31"/>
      <c r="AA29" s="31"/>
      <c r="AB29" s="31"/>
      <c r="AC29" s="31"/>
      <c r="AD29" s="31"/>
      <c r="AE29" s="31"/>
      <c r="AF29" s="31"/>
      <c r="AG29" s="31"/>
      <c r="AH29" s="31"/>
      <c r="AI29" s="31"/>
      <c r="AJ29" s="31"/>
      <c r="AK29" s="31"/>
      <c r="AL29" s="32"/>
    </row>
    <row r="30" spans="1:38">
      <c r="A30" s="45"/>
      <c r="B30" s="718" t="s">
        <v>778</v>
      </c>
      <c r="C30" s="65"/>
      <c r="D30" s="65"/>
      <c r="E30" s="65"/>
      <c r="F30" s="65"/>
      <c r="G30" s="65"/>
      <c r="H30" s="65"/>
      <c r="I30" s="65"/>
      <c r="J30" s="65"/>
      <c r="K30" s="65"/>
      <c r="L30" s="65"/>
      <c r="M30" s="65"/>
      <c r="N30" s="65"/>
      <c r="O30" s="65"/>
      <c r="P30" s="65"/>
      <c r="Q30" s="65"/>
      <c r="R30" s="65"/>
      <c r="S30" s="275"/>
      <c r="T30" s="30"/>
      <c r="U30" s="718" t="s">
        <v>778</v>
      </c>
      <c r="V30" s="31"/>
      <c r="W30" s="31"/>
      <c r="X30" s="31"/>
      <c r="Y30" s="31"/>
      <c r="Z30" s="31"/>
      <c r="AA30" s="31"/>
      <c r="AB30" s="31"/>
      <c r="AC30" s="31"/>
      <c r="AD30" s="31"/>
      <c r="AE30" s="31"/>
      <c r="AF30" s="31"/>
      <c r="AG30" s="31"/>
      <c r="AH30" s="31"/>
      <c r="AI30" s="31"/>
      <c r="AJ30" s="31"/>
      <c r="AK30" s="31"/>
      <c r="AL30" s="32"/>
    </row>
    <row r="31" spans="1:38">
      <c r="A31" s="45"/>
      <c r="B31" s="65"/>
      <c r="C31" s="65"/>
      <c r="D31" s="65"/>
      <c r="E31" s="65"/>
      <c r="F31" s="65"/>
      <c r="G31" s="65"/>
      <c r="H31" s="65"/>
      <c r="I31" s="65"/>
      <c r="J31" s="65"/>
      <c r="K31" s="65"/>
      <c r="L31" s="65"/>
      <c r="M31" s="65"/>
      <c r="N31" s="65"/>
      <c r="O31" s="65"/>
      <c r="P31" s="65"/>
      <c r="Q31" s="65"/>
      <c r="R31" s="65"/>
      <c r="S31" s="275"/>
      <c r="T31" s="30"/>
      <c r="U31" s="65"/>
      <c r="V31" s="31"/>
      <c r="W31" s="31"/>
      <c r="X31" s="31"/>
      <c r="Y31" s="31"/>
      <c r="Z31" s="31"/>
      <c r="AA31" s="31"/>
      <c r="AB31" s="31"/>
      <c r="AC31" s="31"/>
      <c r="AD31" s="31"/>
      <c r="AE31" s="31"/>
      <c r="AF31" s="31"/>
      <c r="AG31" s="31"/>
      <c r="AH31" s="31"/>
      <c r="AI31" s="31"/>
      <c r="AJ31" s="31"/>
      <c r="AK31" s="31"/>
      <c r="AL31" s="32"/>
    </row>
    <row r="32" spans="1:38">
      <c r="A32" s="45"/>
      <c r="B32" s="65"/>
      <c r="C32" s="65"/>
      <c r="D32" s="65"/>
      <c r="E32" s="65"/>
      <c r="F32" s="65"/>
      <c r="G32" s="33"/>
      <c r="H32" s="65"/>
      <c r="I32" s="65"/>
      <c r="J32" s="65"/>
      <c r="K32" s="65"/>
      <c r="L32" s="65"/>
      <c r="M32" s="65"/>
      <c r="N32" s="65"/>
      <c r="O32" s="65"/>
      <c r="P32" s="65"/>
      <c r="Q32" s="65"/>
      <c r="R32" s="65"/>
      <c r="S32" s="275"/>
      <c r="T32" s="30"/>
      <c r="U32" s="31"/>
      <c r="V32" s="31"/>
      <c r="W32" s="31"/>
      <c r="X32" s="31"/>
      <c r="Y32" s="31"/>
      <c r="Z32" s="33"/>
      <c r="AA32" s="31"/>
      <c r="AB32" s="31"/>
      <c r="AC32" s="31"/>
      <c r="AD32" s="31"/>
      <c r="AE32" s="31"/>
      <c r="AF32" s="31"/>
      <c r="AG32" s="31"/>
      <c r="AH32" s="31"/>
      <c r="AI32" s="31"/>
      <c r="AJ32" s="31"/>
      <c r="AK32" s="31"/>
      <c r="AL32" s="32"/>
    </row>
    <row r="33" spans="1:38">
      <c r="A33" s="45"/>
      <c r="B33" s="65"/>
      <c r="C33" s="65"/>
      <c r="D33" s="33"/>
      <c r="E33" s="65"/>
      <c r="F33" s="65"/>
      <c r="G33" s="65"/>
      <c r="H33" s="65"/>
      <c r="I33" s="65"/>
      <c r="J33" s="65"/>
      <c r="K33" s="65"/>
      <c r="L33" s="65"/>
      <c r="M33" s="65"/>
      <c r="N33" s="65"/>
      <c r="O33" s="65"/>
      <c r="P33" s="65"/>
      <c r="Q33" s="65"/>
      <c r="R33" s="65"/>
      <c r="S33" s="275"/>
      <c r="T33" s="30"/>
      <c r="U33" s="31"/>
      <c r="V33" s="31"/>
      <c r="W33" s="31"/>
      <c r="X33" s="31"/>
      <c r="Y33" s="31"/>
      <c r="Z33" s="31"/>
      <c r="AA33" s="31"/>
      <c r="AB33" s="31"/>
      <c r="AC33" s="31"/>
      <c r="AD33" s="31"/>
      <c r="AE33" s="31"/>
      <c r="AF33" s="31"/>
      <c r="AG33" s="31"/>
      <c r="AH33" s="31"/>
      <c r="AI33" s="31"/>
      <c r="AJ33" s="31"/>
      <c r="AK33" s="31"/>
      <c r="AL33" s="32"/>
    </row>
    <row r="34" spans="1:38">
      <c r="A34" s="45"/>
      <c r="B34" s="65"/>
      <c r="C34" s="65"/>
      <c r="D34" s="65"/>
      <c r="E34" s="65"/>
      <c r="F34" s="65"/>
      <c r="G34" s="33"/>
      <c r="H34" s="33"/>
      <c r="I34" s="65"/>
      <c r="J34" s="65"/>
      <c r="K34" s="65"/>
      <c r="L34" s="65"/>
      <c r="M34" s="65"/>
      <c r="N34" s="65"/>
      <c r="O34" s="65"/>
      <c r="P34" s="65"/>
      <c r="Q34" s="65"/>
      <c r="R34" s="65"/>
      <c r="S34" s="275"/>
      <c r="T34" s="30"/>
      <c r="U34" s="31"/>
      <c r="V34" s="31"/>
      <c r="W34" s="31"/>
      <c r="X34" s="31"/>
      <c r="Y34" s="31"/>
      <c r="Z34" s="33"/>
      <c r="AA34" s="31"/>
      <c r="AB34" s="31"/>
      <c r="AC34" s="31"/>
      <c r="AD34" s="31"/>
      <c r="AE34" s="31"/>
      <c r="AF34" s="31"/>
      <c r="AG34" s="31"/>
      <c r="AH34" s="31"/>
      <c r="AI34" s="31"/>
      <c r="AJ34" s="31"/>
      <c r="AK34" s="31"/>
      <c r="AL34" s="32"/>
    </row>
    <row r="35" spans="1:38">
      <c r="A35" s="45"/>
      <c r="B35" s="65"/>
      <c r="C35" s="65"/>
      <c r="D35" s="65"/>
      <c r="E35" s="65"/>
      <c r="F35" s="65"/>
      <c r="G35" s="65"/>
      <c r="H35" s="65"/>
      <c r="I35" s="65"/>
      <c r="J35" s="65"/>
      <c r="K35" s="65"/>
      <c r="L35" s="65"/>
      <c r="M35" s="65"/>
      <c r="N35" s="65"/>
      <c r="O35" s="65"/>
      <c r="P35" s="65"/>
      <c r="Q35" s="65"/>
      <c r="R35" s="65"/>
      <c r="S35" s="275"/>
      <c r="T35" s="30"/>
      <c r="U35" s="31"/>
      <c r="V35" s="31"/>
      <c r="W35" s="31"/>
      <c r="X35" s="31"/>
      <c r="Y35" s="31"/>
      <c r="Z35" s="31"/>
      <c r="AA35" s="31"/>
      <c r="AB35" s="31"/>
      <c r="AC35" s="31"/>
      <c r="AD35" s="31"/>
      <c r="AE35" s="31"/>
      <c r="AF35" s="31"/>
      <c r="AG35" s="31"/>
      <c r="AH35" s="31"/>
      <c r="AI35" s="31"/>
      <c r="AJ35" s="31"/>
      <c r="AK35" s="31"/>
      <c r="AL35" s="32"/>
    </row>
    <row r="36" spans="1:38">
      <c r="A36" s="45"/>
      <c r="B36" s="65"/>
      <c r="C36" s="65"/>
      <c r="D36" s="65"/>
      <c r="E36" s="65"/>
      <c r="F36" s="65"/>
      <c r="G36" s="65"/>
      <c r="H36" s="65"/>
      <c r="I36" s="65"/>
      <c r="J36" s="65"/>
      <c r="K36" s="65"/>
      <c r="L36" s="65"/>
      <c r="M36" s="65"/>
      <c r="N36" s="65"/>
      <c r="O36" s="65"/>
      <c r="P36" s="65"/>
      <c r="Q36" s="65"/>
      <c r="R36" s="65"/>
      <c r="S36" s="275"/>
      <c r="T36" s="30"/>
      <c r="U36" s="31"/>
      <c r="V36" s="31"/>
      <c r="W36" s="31"/>
      <c r="X36" s="31"/>
      <c r="Y36" s="31"/>
      <c r="Z36" s="31"/>
      <c r="AA36" s="31"/>
      <c r="AB36" s="31"/>
      <c r="AC36" s="31"/>
      <c r="AD36" s="31"/>
      <c r="AE36" s="31"/>
      <c r="AF36" s="31"/>
      <c r="AG36" s="31"/>
      <c r="AH36" s="31"/>
      <c r="AI36" s="31"/>
      <c r="AJ36" s="31"/>
      <c r="AK36" s="31"/>
      <c r="AL36" s="32"/>
    </row>
    <row r="37" spans="1:38">
      <c r="A37" s="45"/>
      <c r="B37" s="65"/>
      <c r="C37" s="65"/>
      <c r="D37" s="65"/>
      <c r="E37" s="65"/>
      <c r="F37" s="65"/>
      <c r="G37" s="65"/>
      <c r="H37" s="65"/>
      <c r="I37" s="65"/>
      <c r="J37" s="65"/>
      <c r="K37" s="65"/>
      <c r="L37" s="65"/>
      <c r="M37" s="65"/>
      <c r="N37" s="65"/>
      <c r="O37" s="65"/>
      <c r="P37" s="65"/>
      <c r="Q37" s="65"/>
      <c r="R37" s="65"/>
      <c r="S37" s="275"/>
      <c r="T37" s="30"/>
      <c r="U37" s="31"/>
      <c r="V37" s="31"/>
      <c r="W37" s="31"/>
      <c r="X37" s="31"/>
      <c r="Y37" s="31"/>
      <c r="Z37" s="31"/>
      <c r="AA37" s="31"/>
      <c r="AB37" s="31"/>
      <c r="AC37" s="31"/>
      <c r="AD37" s="31"/>
      <c r="AE37" s="31"/>
      <c r="AF37" s="31"/>
      <c r="AG37" s="31"/>
      <c r="AH37" s="31"/>
      <c r="AI37" s="31"/>
      <c r="AJ37" s="31"/>
      <c r="AK37" s="31"/>
      <c r="AL37" s="32"/>
    </row>
    <row r="38" spans="1:38">
      <c r="A38" s="45"/>
      <c r="B38" s="65"/>
      <c r="C38" s="65"/>
      <c r="D38" s="65"/>
      <c r="E38" s="65"/>
      <c r="F38" s="65"/>
      <c r="G38" s="65"/>
      <c r="H38" s="65"/>
      <c r="I38" s="65"/>
      <c r="J38" s="65"/>
      <c r="K38" s="65"/>
      <c r="L38" s="65"/>
      <c r="M38" s="65"/>
      <c r="N38" s="65"/>
      <c r="O38" s="65"/>
      <c r="P38" s="65"/>
      <c r="Q38" s="65"/>
      <c r="R38" s="65"/>
      <c r="S38" s="275"/>
      <c r="T38" s="30"/>
      <c r="U38" s="31"/>
      <c r="V38" s="31"/>
      <c r="W38" s="31"/>
      <c r="X38" s="31"/>
      <c r="Y38" s="31"/>
      <c r="Z38" s="31"/>
      <c r="AA38" s="31"/>
      <c r="AB38" s="31"/>
      <c r="AC38" s="31"/>
      <c r="AD38" s="31"/>
      <c r="AE38" s="31"/>
      <c r="AF38" s="31"/>
      <c r="AG38" s="31"/>
      <c r="AH38" s="31"/>
      <c r="AI38" s="31"/>
      <c r="AJ38" s="31"/>
      <c r="AK38" s="31"/>
      <c r="AL38" s="32"/>
    </row>
    <row r="39" spans="1:38">
      <c r="A39" s="45"/>
      <c r="B39" s="65"/>
      <c r="C39" s="65"/>
      <c r="D39" s="65"/>
      <c r="E39" s="65"/>
      <c r="F39" s="65"/>
      <c r="G39" s="65"/>
      <c r="H39" s="65"/>
      <c r="I39" s="65"/>
      <c r="J39" s="65"/>
      <c r="K39" s="65"/>
      <c r="L39" s="65"/>
      <c r="M39" s="65"/>
      <c r="N39" s="65"/>
      <c r="O39" s="65"/>
      <c r="P39" s="65"/>
      <c r="Q39" s="65"/>
      <c r="R39" s="65"/>
      <c r="S39" s="275"/>
      <c r="T39" s="30"/>
      <c r="U39" s="31"/>
      <c r="V39" s="31"/>
      <c r="W39" s="31"/>
      <c r="X39" s="31"/>
      <c r="Y39" s="31"/>
      <c r="Z39" s="31"/>
      <c r="AA39" s="31"/>
      <c r="AB39" s="31"/>
      <c r="AC39" s="31"/>
      <c r="AD39" s="31"/>
      <c r="AE39" s="31"/>
      <c r="AF39" s="31"/>
      <c r="AG39" s="31"/>
      <c r="AH39" s="31"/>
      <c r="AI39" s="31"/>
      <c r="AJ39" s="31"/>
      <c r="AK39" s="31"/>
      <c r="AL39" s="32"/>
    </row>
    <row r="40" spans="1:38">
      <c r="A40" s="45"/>
      <c r="B40" s="65"/>
      <c r="C40" s="65"/>
      <c r="D40" s="65"/>
      <c r="E40" s="65"/>
      <c r="F40" s="65"/>
      <c r="G40" s="65"/>
      <c r="H40" s="65"/>
      <c r="I40" s="65"/>
      <c r="J40" s="65"/>
      <c r="K40" s="65"/>
      <c r="L40" s="65"/>
      <c r="M40" s="65"/>
      <c r="N40" s="65"/>
      <c r="O40" s="65"/>
      <c r="P40" s="65"/>
      <c r="Q40" s="65"/>
      <c r="R40" s="65"/>
      <c r="S40" s="275"/>
      <c r="T40" s="30"/>
      <c r="U40" s="31"/>
      <c r="V40" s="31"/>
      <c r="W40" s="31"/>
      <c r="X40" s="31"/>
      <c r="Y40" s="31"/>
      <c r="Z40" s="31"/>
      <c r="AA40" s="31"/>
      <c r="AB40" s="31"/>
      <c r="AC40" s="31"/>
      <c r="AD40" s="31"/>
      <c r="AE40" s="31"/>
      <c r="AF40" s="31"/>
      <c r="AG40" s="31"/>
      <c r="AH40" s="31"/>
      <c r="AI40" s="31"/>
      <c r="AJ40" s="31"/>
      <c r="AK40" s="31"/>
      <c r="AL40" s="32"/>
    </row>
    <row r="41" spans="1:38">
      <c r="A41" s="45"/>
      <c r="B41" s="65"/>
      <c r="C41" s="65"/>
      <c r="D41" s="65"/>
      <c r="E41" s="65"/>
      <c r="F41" s="65"/>
      <c r="G41" s="65"/>
      <c r="H41" s="65"/>
      <c r="I41" s="65"/>
      <c r="J41" s="65"/>
      <c r="K41" s="65"/>
      <c r="L41" s="65"/>
      <c r="M41" s="65"/>
      <c r="N41" s="65"/>
      <c r="O41" s="65"/>
      <c r="P41" s="65"/>
      <c r="Q41" s="65"/>
      <c r="R41" s="65"/>
      <c r="S41" s="275"/>
      <c r="T41" s="30"/>
      <c r="U41" s="31"/>
      <c r="V41" s="31"/>
      <c r="W41" s="31"/>
      <c r="X41" s="31"/>
      <c r="Y41" s="31"/>
      <c r="Z41" s="31"/>
      <c r="AA41" s="31"/>
      <c r="AB41" s="31"/>
      <c r="AC41" s="31"/>
      <c r="AD41" s="31"/>
      <c r="AE41" s="31"/>
      <c r="AF41" s="31"/>
      <c r="AG41" s="31"/>
      <c r="AH41" s="31"/>
      <c r="AI41" s="31"/>
      <c r="AJ41" s="31"/>
      <c r="AK41" s="31"/>
      <c r="AL41" s="32"/>
    </row>
    <row r="42" spans="1:38">
      <c r="A42" s="47"/>
      <c r="B42" s="48"/>
      <c r="C42" s="48"/>
      <c r="D42" s="48"/>
      <c r="E42" s="48"/>
      <c r="F42" s="48"/>
      <c r="G42" s="48"/>
      <c r="H42" s="48"/>
      <c r="I42" s="48"/>
      <c r="J42" s="48"/>
      <c r="K42" s="48"/>
      <c r="L42" s="48"/>
      <c r="M42" s="48"/>
      <c r="N42" s="48"/>
      <c r="O42" s="48"/>
      <c r="P42" s="48"/>
      <c r="Q42" s="48"/>
      <c r="R42" s="48"/>
      <c r="S42" s="276"/>
      <c r="T42" s="38"/>
      <c r="U42" s="36"/>
      <c r="V42" s="36"/>
      <c r="W42" s="36"/>
      <c r="X42" s="36"/>
      <c r="Y42" s="36"/>
      <c r="Z42" s="36"/>
      <c r="AA42" s="36"/>
      <c r="AB42" s="36"/>
      <c r="AC42" s="36"/>
      <c r="AD42" s="36"/>
      <c r="AE42" s="36"/>
      <c r="AF42" s="36"/>
      <c r="AG42" s="36"/>
      <c r="AH42" s="36"/>
      <c r="AI42" s="36"/>
      <c r="AJ42" s="36"/>
      <c r="AK42" s="36"/>
      <c r="AL42" s="39"/>
    </row>
    <row r="43" spans="1:38">
      <c r="A43" s="505" t="s">
        <v>623</v>
      </c>
      <c r="B43" s="123"/>
      <c r="C43" s="123"/>
      <c r="D43" s="123"/>
      <c r="E43" s="123"/>
      <c r="F43" s="123"/>
      <c r="G43" s="123"/>
      <c r="H43" s="123"/>
      <c r="I43" s="123"/>
      <c r="J43" s="123"/>
      <c r="K43" s="123"/>
      <c r="L43" s="123"/>
      <c r="M43" s="123"/>
      <c r="N43" s="123"/>
      <c r="O43" s="123"/>
      <c r="P43" s="123"/>
      <c r="Q43" s="123"/>
      <c r="R43" s="123"/>
      <c r="S43" s="124"/>
      <c r="T43" s="122" t="s">
        <v>152</v>
      </c>
      <c r="U43" s="125"/>
      <c r="V43" s="125"/>
      <c r="W43" s="125"/>
      <c r="X43" s="125"/>
      <c r="Y43" s="125"/>
      <c r="Z43" s="125"/>
      <c r="AA43" s="125"/>
      <c r="AB43" s="125"/>
      <c r="AC43" s="125"/>
      <c r="AD43" s="125"/>
      <c r="AE43" s="125"/>
      <c r="AF43" s="125"/>
      <c r="AG43" s="125"/>
      <c r="AH43" s="125"/>
      <c r="AI43" s="125"/>
      <c r="AJ43" s="125"/>
      <c r="AK43" s="125"/>
      <c r="AL43" s="126"/>
    </row>
    <row r="44" spans="1:38">
      <c r="A44" s="122"/>
      <c r="B44" s="123"/>
      <c r="C44" s="123"/>
      <c r="D44" s="123"/>
      <c r="E44" s="123"/>
      <c r="F44" s="123"/>
      <c r="G44" s="123"/>
      <c r="H44" s="123"/>
      <c r="I44" s="123"/>
      <c r="J44" s="123"/>
      <c r="K44" s="123"/>
      <c r="L44" s="123"/>
      <c r="M44" s="123"/>
      <c r="N44" s="123"/>
      <c r="O44" s="123"/>
      <c r="P44" s="123"/>
      <c r="Q44" s="123"/>
      <c r="R44" s="123"/>
      <c r="S44" s="124"/>
      <c r="T44" s="122"/>
      <c r="U44" s="125"/>
      <c r="V44" s="125"/>
      <c r="W44" s="125"/>
      <c r="X44" s="125"/>
      <c r="Y44" s="125"/>
      <c r="Z44" s="125"/>
      <c r="AA44" s="125"/>
      <c r="AB44" s="125"/>
      <c r="AC44" s="125"/>
      <c r="AD44" s="125"/>
      <c r="AE44" s="125"/>
      <c r="AF44" s="125"/>
      <c r="AG44" s="125"/>
      <c r="AH44" s="125"/>
      <c r="AI44" s="125"/>
      <c r="AJ44" s="125"/>
      <c r="AK44" s="125"/>
      <c r="AL44" s="126"/>
    </row>
    <row r="45" spans="1:38">
      <c r="A45" s="127" t="s">
        <v>113</v>
      </c>
      <c r="B45" s="128"/>
      <c r="C45" s="128"/>
      <c r="D45" s="128"/>
      <c r="E45" s="128"/>
      <c r="F45" s="128"/>
      <c r="G45" s="128"/>
      <c r="H45" s="128"/>
      <c r="I45" s="128"/>
      <c r="J45" s="128"/>
      <c r="K45" s="128"/>
      <c r="L45" s="128"/>
      <c r="M45" s="128"/>
      <c r="N45" s="128"/>
      <c r="O45" s="128"/>
      <c r="P45" s="128"/>
      <c r="Q45" s="128"/>
      <c r="R45" s="128"/>
      <c r="S45" s="129"/>
      <c r="T45" s="127" t="s">
        <v>113</v>
      </c>
      <c r="U45" s="128"/>
      <c r="V45" s="128"/>
      <c r="W45" s="128"/>
      <c r="X45" s="128"/>
      <c r="Y45" s="128"/>
      <c r="Z45" s="128"/>
      <c r="AA45" s="128"/>
      <c r="AB45" s="128"/>
      <c r="AC45" s="128"/>
      <c r="AD45" s="128"/>
      <c r="AE45" s="128"/>
      <c r="AF45" s="128"/>
      <c r="AG45" s="128"/>
      <c r="AH45" s="128"/>
      <c r="AI45" s="128"/>
      <c r="AJ45" s="128"/>
      <c r="AK45" s="128"/>
      <c r="AL45" s="129"/>
    </row>
    <row r="46" spans="1:38" ht="14.25" customHeight="1">
      <c r="A46" s="1158" t="s">
        <v>119</v>
      </c>
      <c r="B46" s="1150"/>
      <c r="C46" s="1156"/>
      <c r="D46" s="1157"/>
      <c r="E46" s="1150" t="s">
        <v>120</v>
      </c>
      <c r="F46" s="1150"/>
      <c r="G46" s="1156"/>
      <c r="H46" s="1157"/>
      <c r="I46" s="130"/>
      <c r="J46" s="128"/>
      <c r="K46" s="128"/>
      <c r="L46" s="128"/>
      <c r="M46" s="131" t="s">
        <v>154</v>
      </c>
      <c r="N46" s="1193">
        <f>IF(C47&gt;0,(((G47-G46)/(C47-C46))^-1-IF(AG52&gt;0,AG52^-1,0))^-1,0)</f>
        <v>0</v>
      </c>
      <c r="O46" s="1194"/>
      <c r="P46" s="1195"/>
      <c r="Q46" s="1196"/>
      <c r="R46" s="1196"/>
      <c r="S46" s="129"/>
      <c r="T46" s="1158" t="s">
        <v>119</v>
      </c>
      <c r="U46" s="1150"/>
      <c r="V46" s="1156"/>
      <c r="W46" s="1157"/>
      <c r="X46" s="1150" t="s">
        <v>120</v>
      </c>
      <c r="Y46" s="1150"/>
      <c r="Z46" s="1156"/>
      <c r="AA46" s="1157"/>
      <c r="AB46" s="130"/>
      <c r="AC46" s="128"/>
      <c r="AD46" s="128"/>
      <c r="AE46" s="128"/>
      <c r="AF46" s="131" t="s">
        <v>154</v>
      </c>
      <c r="AG46" s="1159">
        <f>IF((V47-V46)&gt;0,(Z47-Z46)/(V47-V46),0)</f>
        <v>0</v>
      </c>
      <c r="AH46" s="1160"/>
      <c r="AI46" s="128"/>
      <c r="AJ46" s="128"/>
      <c r="AK46" s="128"/>
      <c r="AL46" s="129"/>
    </row>
    <row r="47" spans="1:38" ht="14.25" customHeight="1">
      <c r="A47" s="1158" t="s">
        <v>121</v>
      </c>
      <c r="B47" s="1150"/>
      <c r="C47" s="1156"/>
      <c r="D47" s="1157"/>
      <c r="E47" s="1150" t="s">
        <v>122</v>
      </c>
      <c r="F47" s="1150"/>
      <c r="G47" s="1156"/>
      <c r="H47" s="1157"/>
      <c r="I47" s="125"/>
      <c r="J47" s="97"/>
      <c r="K47" s="97"/>
      <c r="L47" s="97"/>
      <c r="M47" s="97"/>
      <c r="N47" s="97"/>
      <c r="O47" s="97"/>
      <c r="P47" s="128"/>
      <c r="Q47" s="128"/>
      <c r="R47" s="128"/>
      <c r="S47" s="129"/>
      <c r="T47" s="1158" t="s">
        <v>121</v>
      </c>
      <c r="U47" s="1150"/>
      <c r="V47" s="1156"/>
      <c r="W47" s="1157"/>
      <c r="X47" s="1150" t="s">
        <v>122</v>
      </c>
      <c r="Y47" s="1150"/>
      <c r="Z47" s="1156"/>
      <c r="AA47" s="1157"/>
      <c r="AB47" s="125"/>
      <c r="AC47" s="125"/>
      <c r="AD47" s="125"/>
      <c r="AE47" s="125"/>
      <c r="AF47" s="125"/>
      <c r="AG47" s="125"/>
      <c r="AH47" s="125"/>
      <c r="AI47" s="128"/>
      <c r="AJ47" s="128"/>
      <c r="AK47" s="128"/>
      <c r="AL47" s="129"/>
    </row>
    <row r="48" spans="1:38">
      <c r="A48" s="132"/>
      <c r="B48" s="128"/>
      <c r="C48" s="128"/>
      <c r="D48" s="128"/>
      <c r="E48" s="128"/>
      <c r="F48" s="128"/>
      <c r="G48" s="128"/>
      <c r="H48" s="128"/>
      <c r="I48" s="128"/>
      <c r="J48" s="128"/>
      <c r="K48" s="128"/>
      <c r="L48" s="128"/>
      <c r="M48" s="128"/>
      <c r="N48" s="128"/>
      <c r="O48" s="128"/>
      <c r="P48" s="128"/>
      <c r="Q48" s="128"/>
      <c r="R48" s="128"/>
      <c r="S48" s="129"/>
      <c r="T48" s="122"/>
      <c r="U48" s="125"/>
      <c r="V48" s="125"/>
      <c r="W48" s="125"/>
      <c r="X48" s="125"/>
      <c r="Y48" s="125"/>
      <c r="Z48" s="125"/>
      <c r="AA48" s="125"/>
      <c r="AB48" s="125"/>
      <c r="AC48" s="125"/>
      <c r="AD48" s="125"/>
      <c r="AE48" s="125"/>
      <c r="AF48" s="125"/>
      <c r="AG48" s="125"/>
      <c r="AH48" s="125"/>
      <c r="AI48" s="125"/>
      <c r="AJ48" s="125"/>
      <c r="AK48" s="125"/>
      <c r="AL48" s="126"/>
    </row>
    <row r="49" spans="1:38">
      <c r="A49" s="122" t="s">
        <v>0</v>
      </c>
      <c r="B49" s="128"/>
      <c r="C49" s="128"/>
      <c r="D49" s="128"/>
      <c r="E49" s="128"/>
      <c r="F49" s="128"/>
      <c r="G49" s="128"/>
      <c r="H49" s="128"/>
      <c r="I49" s="128"/>
      <c r="J49" s="128"/>
      <c r="K49" s="128"/>
      <c r="L49" s="128"/>
      <c r="M49" s="128"/>
      <c r="N49" s="128"/>
      <c r="O49" s="128"/>
      <c r="P49" s="128"/>
      <c r="Q49" s="128"/>
      <c r="R49" s="128"/>
      <c r="S49" s="129"/>
      <c r="T49" s="122" t="s">
        <v>139</v>
      </c>
      <c r="U49" s="125"/>
      <c r="V49" s="125"/>
      <c r="W49" s="125"/>
      <c r="X49" s="125"/>
      <c r="Y49" s="125"/>
      <c r="Z49" s="125"/>
      <c r="AA49" s="125"/>
      <c r="AB49" s="125"/>
      <c r="AC49" s="125"/>
      <c r="AD49" s="125"/>
      <c r="AE49" s="125"/>
      <c r="AF49" s="125"/>
      <c r="AG49" s="125"/>
      <c r="AH49" s="125"/>
      <c r="AI49" s="125"/>
      <c r="AJ49" s="125"/>
      <c r="AK49" s="125"/>
      <c r="AL49" s="126"/>
    </row>
    <row r="50" spans="1:38" ht="15">
      <c r="A50" s="1158" t="s">
        <v>123</v>
      </c>
      <c r="B50" s="1150"/>
      <c r="C50" s="1177"/>
      <c r="D50" s="1178"/>
      <c r="E50" s="130"/>
      <c r="F50" s="128"/>
      <c r="G50" s="128"/>
      <c r="H50" s="128"/>
      <c r="I50" s="128"/>
      <c r="J50" s="128"/>
      <c r="K50" s="128"/>
      <c r="L50" s="128"/>
      <c r="M50" s="128"/>
      <c r="N50" s="128"/>
      <c r="O50" s="128"/>
      <c r="P50" s="128"/>
      <c r="Q50" s="128"/>
      <c r="R50" s="128"/>
      <c r="S50" s="129"/>
      <c r="T50" s="122"/>
      <c r="U50" s="133" t="s">
        <v>147</v>
      </c>
      <c r="V50" s="1183">
        <f>C53</f>
        <v>400</v>
      </c>
      <c r="W50" s="1184"/>
      <c r="X50" s="134" t="s">
        <v>150</v>
      </c>
      <c r="Y50" s="134"/>
      <c r="Z50" s="134"/>
      <c r="AA50" s="134"/>
      <c r="AB50" s="125"/>
      <c r="AC50" s="125"/>
      <c r="AD50" s="125"/>
      <c r="AE50" s="125"/>
      <c r="AF50" s="131" t="s">
        <v>149</v>
      </c>
      <c r="AG50" s="1181">
        <f>V51*(1/64)*PI()*(V52^4-V53^4)*200000</f>
        <v>1339009872.1404533</v>
      </c>
      <c r="AH50" s="1182"/>
      <c r="AI50" s="301">
        <f>AG50*48/V50^3</f>
        <v>1004.25740410534</v>
      </c>
      <c r="AJ50" s="125"/>
      <c r="AK50" s="125"/>
      <c r="AL50" s="126"/>
    </row>
    <row r="51" spans="1:38" ht="15">
      <c r="A51" s="132"/>
      <c r="B51" s="128"/>
      <c r="C51" s="1189"/>
      <c r="D51" s="1189"/>
      <c r="E51" s="128"/>
      <c r="F51" s="128"/>
      <c r="G51" s="128"/>
      <c r="H51" s="128"/>
      <c r="I51" s="128"/>
      <c r="J51" s="128"/>
      <c r="K51" s="128"/>
      <c r="L51" s="128"/>
      <c r="M51" s="128"/>
      <c r="N51" s="128"/>
      <c r="O51" s="128"/>
      <c r="P51" s="128"/>
      <c r="Q51" s="128"/>
      <c r="R51" s="128"/>
      <c r="S51" s="129"/>
      <c r="T51" s="122"/>
      <c r="U51" s="131" t="s">
        <v>140</v>
      </c>
      <c r="V51" s="1173">
        <v>1</v>
      </c>
      <c r="W51" s="1174"/>
      <c r="X51" s="125" t="s">
        <v>153</v>
      </c>
      <c r="Y51" s="125"/>
      <c r="Z51" s="125"/>
      <c r="AA51" s="125"/>
      <c r="AB51" s="125"/>
      <c r="AC51" s="125"/>
      <c r="AD51" s="125"/>
      <c r="AE51" s="125"/>
      <c r="AF51" s="131" t="s">
        <v>151</v>
      </c>
      <c r="AG51" s="1181">
        <f>IF(AG46&gt;0,(AG46*V50^3)/48,AG50)</f>
        <v>1339009872.1404533</v>
      </c>
      <c r="AH51" s="1182"/>
      <c r="AI51" s="301">
        <f>AG51*48/V50^3</f>
        <v>1004.25740410534</v>
      </c>
      <c r="AJ51" s="523">
        <f>100*AG51/AG50</f>
        <v>100</v>
      </c>
      <c r="AK51" s="125" t="s">
        <v>642</v>
      </c>
      <c r="AL51" s="126"/>
    </row>
    <row r="52" spans="1:38" ht="14.25">
      <c r="A52" s="127" t="s">
        <v>146</v>
      </c>
      <c r="B52" s="128"/>
      <c r="C52" s="128"/>
      <c r="D52" s="128"/>
      <c r="E52" s="128"/>
      <c r="F52" s="128"/>
      <c r="G52" s="128"/>
      <c r="H52" s="128"/>
      <c r="I52" s="128"/>
      <c r="J52" s="128"/>
      <c r="K52" s="128"/>
      <c r="L52" s="128"/>
      <c r="M52" s="128"/>
      <c r="N52" s="128"/>
      <c r="O52" s="128"/>
      <c r="P52" s="128"/>
      <c r="Q52" s="128"/>
      <c r="R52" s="128"/>
      <c r="S52" s="129"/>
      <c r="T52" s="122"/>
      <c r="U52" s="131" t="s">
        <v>143</v>
      </c>
      <c r="V52" s="1173">
        <v>25.4</v>
      </c>
      <c r="W52" s="1174"/>
      <c r="X52" s="125" t="s">
        <v>141</v>
      </c>
      <c r="Y52" s="125"/>
      <c r="Z52" s="125"/>
      <c r="AA52" s="125"/>
      <c r="AB52" s="125"/>
      <c r="AC52" s="125"/>
      <c r="AD52" s="125"/>
      <c r="AE52" s="125"/>
      <c r="AF52" s="131" t="s">
        <v>145</v>
      </c>
      <c r="AG52" s="1185">
        <f>IF(AJ51&lt;75,0,IF(AG51&gt;=AG50,0,(AI51^-1-AI50^-1)^-1))</f>
        <v>0</v>
      </c>
      <c r="AH52" s="1186"/>
      <c r="AI52" s="125"/>
      <c r="AJ52" s="125"/>
      <c r="AK52" s="125"/>
      <c r="AL52" s="126"/>
    </row>
    <row r="53" spans="1:38" ht="12.75" customHeight="1">
      <c r="A53" s="135"/>
      <c r="B53" s="136" t="s">
        <v>147</v>
      </c>
      <c r="C53" s="1156">
        <v>400</v>
      </c>
      <c r="D53" s="1157"/>
      <c r="E53" s="130" t="s">
        <v>148</v>
      </c>
      <c r="F53" s="128"/>
      <c r="G53" s="128"/>
      <c r="H53" s="128"/>
      <c r="I53" s="128"/>
      <c r="J53" s="128"/>
      <c r="K53" s="128"/>
      <c r="L53" s="128"/>
      <c r="M53" s="128"/>
      <c r="N53" s="128"/>
      <c r="O53" s="128"/>
      <c r="P53" s="128"/>
      <c r="Q53" s="128"/>
      <c r="R53" s="128"/>
      <c r="S53" s="129"/>
      <c r="T53" s="122"/>
      <c r="U53" s="131" t="s">
        <v>144</v>
      </c>
      <c r="V53" s="1173">
        <v>23</v>
      </c>
      <c r="W53" s="1174"/>
      <c r="X53" s="125" t="s">
        <v>142</v>
      </c>
      <c r="Y53" s="125"/>
      <c r="Z53" s="125"/>
      <c r="AA53" s="125"/>
      <c r="AB53" s="125"/>
      <c r="AC53" s="125"/>
      <c r="AD53" s="125"/>
      <c r="AE53" s="125"/>
      <c r="AF53" s="125"/>
      <c r="AG53" s="125"/>
      <c r="AH53" s="125"/>
      <c r="AI53" s="125"/>
      <c r="AJ53" s="125"/>
      <c r="AK53" s="125"/>
      <c r="AL53" s="126"/>
    </row>
    <row r="54" spans="1:38">
      <c r="A54" s="1171" t="s">
        <v>115</v>
      </c>
      <c r="B54" s="1172"/>
      <c r="C54" s="1156">
        <v>275</v>
      </c>
      <c r="D54" s="1157"/>
      <c r="E54" s="130" t="s">
        <v>109</v>
      </c>
      <c r="F54" s="128"/>
      <c r="G54" s="128"/>
      <c r="H54" s="128"/>
      <c r="I54" s="128"/>
      <c r="J54" s="128"/>
      <c r="K54" s="128"/>
      <c r="L54" s="128"/>
      <c r="M54" s="128"/>
      <c r="N54" s="128"/>
      <c r="O54" s="128"/>
      <c r="P54" s="128"/>
      <c r="Q54" s="128"/>
      <c r="R54" s="128"/>
      <c r="S54" s="129"/>
      <c r="T54" s="122"/>
      <c r="U54" s="125"/>
      <c r="V54" s="125"/>
      <c r="W54" s="125"/>
      <c r="X54" s="125"/>
      <c r="Y54" s="125"/>
      <c r="Z54" s="125"/>
      <c r="AA54" s="125"/>
      <c r="AB54" s="125"/>
      <c r="AC54" s="125"/>
      <c r="AD54" s="125"/>
      <c r="AE54" s="125"/>
      <c r="AF54" s="125"/>
      <c r="AG54" s="125"/>
      <c r="AH54" s="125"/>
      <c r="AI54" s="125"/>
      <c r="AJ54" s="125"/>
      <c r="AK54" s="125"/>
      <c r="AL54" s="126"/>
    </row>
    <row r="55" spans="1:38">
      <c r="A55" s="1171" t="s">
        <v>116</v>
      </c>
      <c r="B55" s="1172"/>
      <c r="C55" s="1173">
        <v>18</v>
      </c>
      <c r="D55" s="1174"/>
      <c r="E55" s="125" t="s">
        <v>226</v>
      </c>
      <c r="F55" s="125"/>
      <c r="G55" s="125"/>
      <c r="H55" s="125"/>
      <c r="I55" s="125"/>
      <c r="J55" s="125"/>
      <c r="K55" s="125"/>
      <c r="L55" s="125"/>
      <c r="M55" s="125"/>
      <c r="N55" s="125"/>
      <c r="O55" s="128"/>
      <c r="P55" s="128"/>
      <c r="Q55" s="128"/>
      <c r="R55" s="128"/>
      <c r="S55" s="129"/>
      <c r="T55" s="122"/>
      <c r="U55" s="125"/>
      <c r="V55" s="125"/>
      <c r="W55" s="125"/>
      <c r="X55" s="125"/>
      <c r="Y55" s="125"/>
      <c r="Z55" s="125"/>
      <c r="AA55" s="125"/>
      <c r="AB55" s="125"/>
      <c r="AC55" s="125"/>
      <c r="AD55" s="125"/>
      <c r="AE55" s="125"/>
      <c r="AF55" s="125"/>
      <c r="AG55" s="125"/>
      <c r="AH55" s="125"/>
      <c r="AI55" s="125"/>
      <c r="AJ55" s="125"/>
      <c r="AK55" s="125"/>
      <c r="AL55" s="126"/>
    </row>
    <row r="56" spans="1:38" ht="15.75" customHeight="1">
      <c r="A56" s="1171" t="s">
        <v>124</v>
      </c>
      <c r="B56" s="1172"/>
      <c r="C56" s="1173">
        <v>1</v>
      </c>
      <c r="D56" s="1174"/>
      <c r="E56" s="125" t="s">
        <v>227</v>
      </c>
      <c r="F56" s="125"/>
      <c r="G56" s="125"/>
      <c r="H56" s="125"/>
      <c r="I56" s="125"/>
      <c r="J56" s="125"/>
      <c r="K56" s="125"/>
      <c r="L56" s="125"/>
      <c r="M56" s="125"/>
      <c r="N56" s="125"/>
      <c r="O56" s="128"/>
      <c r="P56" s="128"/>
      <c r="Q56" s="128"/>
      <c r="R56" s="128"/>
      <c r="S56" s="129"/>
      <c r="T56" s="122"/>
      <c r="U56" s="1180" t="str">
        <f>IF(AND(0&lt;$AJ$51,$AJ$51&lt;75),"Rig compliance out of normal bounds, perform and document another rig compliance test!","")</f>
        <v/>
      </c>
      <c r="V56" s="1180"/>
      <c r="W56" s="1180"/>
      <c r="X56" s="1180"/>
      <c r="Y56" s="1180"/>
      <c r="Z56" s="1180"/>
      <c r="AA56" s="1180"/>
      <c r="AB56" s="1180"/>
      <c r="AC56" s="1180"/>
      <c r="AD56" s="1180"/>
      <c r="AE56" s="1180"/>
      <c r="AF56" s="1180"/>
      <c r="AG56" s="1180"/>
      <c r="AH56" s="1180"/>
      <c r="AI56" s="1180"/>
      <c r="AJ56" s="1180"/>
      <c r="AK56" s="1180"/>
      <c r="AL56" s="126"/>
    </row>
    <row r="57" spans="1:38" ht="15.75" customHeight="1">
      <c r="A57" s="1171" t="s">
        <v>125</v>
      </c>
      <c r="B57" s="1172"/>
      <c r="C57" s="1173">
        <v>1</v>
      </c>
      <c r="D57" s="1174"/>
      <c r="E57" s="125" t="s">
        <v>228</v>
      </c>
      <c r="F57" s="125"/>
      <c r="G57" s="125"/>
      <c r="H57" s="125"/>
      <c r="I57" s="125"/>
      <c r="J57" s="125"/>
      <c r="K57" s="125"/>
      <c r="L57" s="125"/>
      <c r="M57" s="125"/>
      <c r="N57" s="125"/>
      <c r="O57" s="128"/>
      <c r="P57" s="128"/>
      <c r="Q57" s="128"/>
      <c r="R57" s="128"/>
      <c r="S57" s="129"/>
      <c r="T57" s="122"/>
      <c r="U57" s="1180"/>
      <c r="V57" s="1180"/>
      <c r="W57" s="1180"/>
      <c r="X57" s="1180"/>
      <c r="Y57" s="1180"/>
      <c r="Z57" s="1180"/>
      <c r="AA57" s="1180"/>
      <c r="AB57" s="1180"/>
      <c r="AC57" s="1180"/>
      <c r="AD57" s="1180"/>
      <c r="AE57" s="1180"/>
      <c r="AF57" s="1180"/>
      <c r="AG57" s="1180"/>
      <c r="AH57" s="1180"/>
      <c r="AI57" s="1180"/>
      <c r="AJ57" s="1180"/>
      <c r="AK57" s="1180"/>
      <c r="AL57" s="126"/>
    </row>
    <row r="58" spans="1:38" ht="15">
      <c r="A58" s="139"/>
      <c r="B58" s="131" t="s">
        <v>126</v>
      </c>
      <c r="C58" s="1163">
        <f>(C54*(((C55+C56+C57)^3)-(C55^3)))/12</f>
        <v>49683.333333333336</v>
      </c>
      <c r="D58" s="1164"/>
      <c r="E58" s="125" t="s">
        <v>117</v>
      </c>
      <c r="F58" s="125"/>
      <c r="G58" s="125"/>
      <c r="H58" s="125"/>
      <c r="I58" s="125"/>
      <c r="J58" s="125"/>
      <c r="K58" s="125"/>
      <c r="L58" s="125"/>
      <c r="M58" s="125"/>
      <c r="N58" s="125"/>
      <c r="O58" s="128"/>
      <c r="P58" s="128"/>
      <c r="Q58" s="128"/>
      <c r="R58" s="128"/>
      <c r="S58" s="129"/>
      <c r="T58" s="122"/>
      <c r="U58" s="125"/>
      <c r="V58" s="125"/>
      <c r="W58" s="125"/>
      <c r="X58" s="125"/>
      <c r="Y58" s="125"/>
      <c r="Z58" s="125"/>
      <c r="AA58" s="125"/>
      <c r="AB58" s="125"/>
      <c r="AC58" s="125"/>
      <c r="AD58" s="125"/>
      <c r="AE58" s="138"/>
      <c r="AF58" s="125"/>
      <c r="AG58" s="125"/>
      <c r="AH58" s="125"/>
      <c r="AI58" s="125"/>
      <c r="AJ58" s="125"/>
      <c r="AK58" s="125"/>
      <c r="AL58" s="126"/>
    </row>
    <row r="59" spans="1:38">
      <c r="A59" s="132"/>
      <c r="B59" s="131" t="s">
        <v>118</v>
      </c>
      <c r="C59" s="1161">
        <f>IF(C47&gt;0,0.001*((N46*(C47-C46)*C53^3)/(48*C58*(C47-C46))),0)</f>
        <v>0</v>
      </c>
      <c r="D59" s="1162"/>
      <c r="E59" s="130" t="s">
        <v>229</v>
      </c>
      <c r="F59" s="128"/>
      <c r="G59" s="128"/>
      <c r="H59" s="128"/>
      <c r="I59" s="128"/>
      <c r="J59" s="128"/>
      <c r="K59" s="128"/>
      <c r="L59" s="128"/>
      <c r="M59" s="128"/>
      <c r="N59" s="128"/>
      <c r="O59" s="128"/>
      <c r="P59" s="128"/>
      <c r="Q59" s="128"/>
      <c r="R59" s="128"/>
      <c r="S59" s="129"/>
      <c r="T59" s="122"/>
      <c r="U59" s="125"/>
      <c r="V59" s="125"/>
      <c r="W59" s="125"/>
      <c r="X59" s="125"/>
      <c r="Y59" s="125"/>
      <c r="Z59" s="125"/>
      <c r="AA59" s="125"/>
      <c r="AB59" s="125"/>
      <c r="AC59" s="125"/>
      <c r="AD59" s="125"/>
      <c r="AE59" s="125"/>
      <c r="AF59" s="125"/>
      <c r="AG59" s="125"/>
      <c r="AH59" s="125"/>
      <c r="AI59" s="125"/>
      <c r="AJ59" s="125"/>
      <c r="AK59" s="125"/>
      <c r="AL59" s="126"/>
    </row>
    <row r="60" spans="1:38">
      <c r="A60" s="140"/>
      <c r="B60" s="141" t="s">
        <v>175</v>
      </c>
      <c r="C60" s="1159">
        <f>C50*C53*0.5*SUM(C55:D57)/(4*C58)</f>
        <v>0</v>
      </c>
      <c r="D60" s="1160"/>
      <c r="E60" s="142" t="s">
        <v>230</v>
      </c>
      <c r="F60" s="143"/>
      <c r="G60" s="143"/>
      <c r="H60" s="143"/>
      <c r="I60" s="143"/>
      <c r="J60" s="143"/>
      <c r="K60" s="143"/>
      <c r="L60" s="143"/>
      <c r="M60" s="143"/>
      <c r="N60" s="143"/>
      <c r="O60" s="143"/>
      <c r="P60" s="143"/>
      <c r="Q60" s="143"/>
      <c r="R60" s="143"/>
      <c r="S60" s="144"/>
      <c r="T60" s="145"/>
      <c r="U60" s="146"/>
      <c r="V60" s="146"/>
      <c r="W60" s="146"/>
      <c r="X60" s="146"/>
      <c r="Y60" s="146"/>
      <c r="Z60" s="146"/>
      <c r="AA60" s="146"/>
      <c r="AB60" s="146"/>
      <c r="AC60" s="146"/>
      <c r="AD60" s="146"/>
      <c r="AE60" s="146"/>
      <c r="AF60" s="146"/>
      <c r="AG60" s="146"/>
      <c r="AH60" s="146"/>
      <c r="AI60" s="146"/>
      <c r="AJ60" s="146"/>
      <c r="AK60" s="146"/>
      <c r="AL60" s="147"/>
    </row>
    <row r="61" spans="1:38">
      <c r="A61" s="719" t="s">
        <v>340</v>
      </c>
      <c r="B61" s="444"/>
      <c r="C61" s="444"/>
      <c r="D61" s="444"/>
      <c r="E61" s="444"/>
      <c r="F61" s="444"/>
      <c r="G61" s="444"/>
      <c r="H61" s="444"/>
      <c r="I61" s="444"/>
      <c r="J61" s="444"/>
      <c r="K61" s="444"/>
      <c r="L61" s="444"/>
      <c r="M61" s="444"/>
      <c r="N61" s="444"/>
      <c r="O61" s="444"/>
      <c r="P61" s="444"/>
      <c r="Q61" s="444"/>
      <c r="R61" s="444"/>
      <c r="S61" s="445"/>
      <c r="T61" s="719" t="s">
        <v>340</v>
      </c>
      <c r="U61" s="444"/>
      <c r="V61" s="444"/>
      <c r="W61" s="444"/>
      <c r="X61" s="444"/>
      <c r="Y61" s="444"/>
      <c r="Z61" s="444"/>
      <c r="AA61" s="444"/>
      <c r="AB61" s="444"/>
      <c r="AC61" s="444"/>
      <c r="AD61" s="444"/>
      <c r="AE61" s="444"/>
      <c r="AF61" s="444"/>
      <c r="AG61" s="444"/>
      <c r="AH61" s="444"/>
      <c r="AI61" s="444"/>
      <c r="AJ61" s="444"/>
      <c r="AK61" s="444"/>
      <c r="AL61" s="445"/>
    </row>
    <row r="62" spans="1:38">
      <c r="A62" s="721" t="s">
        <v>468</v>
      </c>
      <c r="B62" s="444"/>
      <c r="C62" s="444"/>
      <c r="D62" s="444"/>
      <c r="E62" s="444"/>
      <c r="F62" s="444"/>
      <c r="G62" s="444"/>
      <c r="H62" s="444"/>
      <c r="I62" s="444"/>
      <c r="J62" s="444"/>
      <c r="K62" s="444"/>
      <c r="L62" s="444"/>
      <c r="M62" s="444"/>
      <c r="N62" s="444"/>
      <c r="O62" s="444"/>
      <c r="P62" s="444"/>
      <c r="Q62" s="444"/>
      <c r="R62" s="444"/>
      <c r="S62" s="445"/>
      <c r="T62" s="721" t="s">
        <v>468</v>
      </c>
      <c r="U62" s="444"/>
      <c r="V62" s="444"/>
      <c r="W62" s="444"/>
      <c r="X62" s="444"/>
      <c r="Y62" s="444"/>
      <c r="Z62" s="444"/>
      <c r="AA62" s="444"/>
      <c r="AB62" s="444"/>
      <c r="AC62" s="444"/>
      <c r="AD62" s="444"/>
      <c r="AE62" s="444"/>
      <c r="AF62" s="444"/>
      <c r="AG62" s="444"/>
      <c r="AH62" s="444"/>
      <c r="AI62" s="444"/>
      <c r="AJ62" s="444"/>
      <c r="AK62" s="444"/>
      <c r="AL62" s="445"/>
    </row>
    <row r="63" spans="1:38">
      <c r="A63" s="233"/>
      <c r="B63" s="31"/>
      <c r="C63" s="31"/>
      <c r="D63" s="31"/>
      <c r="E63" s="31"/>
      <c r="F63" s="31"/>
      <c r="G63" s="31"/>
      <c r="H63" s="31"/>
      <c r="I63" s="31"/>
      <c r="J63" s="31"/>
      <c r="K63" s="31"/>
      <c r="L63" s="31"/>
      <c r="M63" s="31"/>
      <c r="N63" s="31"/>
      <c r="O63" s="31"/>
      <c r="P63" s="31"/>
      <c r="Q63" s="31"/>
      <c r="R63" s="31"/>
      <c r="S63" s="32"/>
      <c r="T63" s="233"/>
      <c r="U63" s="31"/>
      <c r="V63" s="31"/>
      <c r="W63" s="31"/>
      <c r="X63" s="31"/>
      <c r="Y63" s="31"/>
      <c r="Z63" s="31"/>
      <c r="AA63" s="31"/>
      <c r="AB63" s="31"/>
      <c r="AC63" s="31"/>
      <c r="AD63" s="31"/>
      <c r="AE63" s="31"/>
      <c r="AF63" s="31"/>
      <c r="AG63" s="31"/>
      <c r="AH63" s="31"/>
      <c r="AI63" s="31"/>
      <c r="AJ63" s="31"/>
      <c r="AK63" s="31"/>
      <c r="AL63" s="32"/>
    </row>
    <row r="64" spans="1:38">
      <c r="A64" s="30"/>
      <c r="B64" s="31"/>
      <c r="C64" s="31"/>
      <c r="D64" s="31"/>
      <c r="E64" s="31"/>
      <c r="F64" s="31"/>
      <c r="G64" s="31"/>
      <c r="H64" s="31"/>
      <c r="I64" s="31"/>
      <c r="J64" s="31"/>
      <c r="K64" s="31"/>
      <c r="L64" s="31"/>
      <c r="M64" s="31"/>
      <c r="N64" s="31"/>
      <c r="O64" s="31"/>
      <c r="P64" s="31"/>
      <c r="Q64" s="31"/>
      <c r="R64" s="31"/>
      <c r="S64" s="32"/>
      <c r="T64" s="31"/>
      <c r="U64" s="31"/>
      <c r="V64" s="31"/>
      <c r="W64" s="31"/>
      <c r="X64" s="31"/>
      <c r="Y64" s="31"/>
      <c r="Z64" s="31"/>
      <c r="AA64" s="31"/>
      <c r="AB64" s="31"/>
      <c r="AC64" s="31"/>
      <c r="AD64" s="31"/>
      <c r="AE64" s="31"/>
      <c r="AF64" s="31"/>
      <c r="AG64" s="31"/>
      <c r="AH64" s="31"/>
      <c r="AI64" s="31"/>
      <c r="AJ64" s="31"/>
      <c r="AK64" s="31"/>
      <c r="AL64" s="32"/>
    </row>
    <row r="65" spans="1:38">
      <c r="A65" s="30"/>
      <c r="B65" s="31"/>
      <c r="C65" s="31"/>
      <c r="D65" s="31"/>
      <c r="E65" s="31"/>
      <c r="F65" s="31"/>
      <c r="G65" s="31"/>
      <c r="H65" s="31"/>
      <c r="I65" s="31"/>
      <c r="J65" s="31"/>
      <c r="K65" s="31"/>
      <c r="L65" s="31"/>
      <c r="M65" s="31"/>
      <c r="N65" s="31"/>
      <c r="O65" s="31"/>
      <c r="P65" s="31"/>
      <c r="Q65" s="31"/>
      <c r="R65" s="31"/>
      <c r="S65" s="32"/>
      <c r="T65" s="31"/>
      <c r="U65" s="31"/>
      <c r="V65" s="31"/>
      <c r="W65" s="31"/>
      <c r="X65" s="31"/>
      <c r="Y65" s="31"/>
      <c r="Z65" s="31"/>
      <c r="AA65" s="31"/>
      <c r="AB65" s="31"/>
      <c r="AC65" s="31"/>
      <c r="AD65" s="31"/>
      <c r="AE65" s="31"/>
      <c r="AF65" s="31"/>
      <c r="AG65" s="31"/>
      <c r="AH65" s="31"/>
      <c r="AI65" s="31"/>
      <c r="AJ65" s="31"/>
      <c r="AK65" s="31"/>
      <c r="AL65" s="32"/>
    </row>
    <row r="66" spans="1:38">
      <c r="A66" s="30"/>
      <c r="B66" s="31"/>
      <c r="C66" s="31"/>
      <c r="D66" s="31"/>
      <c r="E66" s="31"/>
      <c r="F66" s="31"/>
      <c r="G66" s="31"/>
      <c r="H66" s="31"/>
      <c r="I66" s="31"/>
      <c r="J66" s="31"/>
      <c r="K66" s="31"/>
      <c r="L66" s="31"/>
      <c r="M66" s="31"/>
      <c r="N66" s="31"/>
      <c r="O66" s="31"/>
      <c r="P66" s="31"/>
      <c r="Q66" s="31"/>
      <c r="R66" s="31"/>
      <c r="S66" s="32"/>
      <c r="T66" s="31"/>
      <c r="U66" s="31"/>
      <c r="V66" s="31"/>
      <c r="W66" s="31"/>
      <c r="X66" s="31"/>
      <c r="Y66" s="31"/>
      <c r="Z66" s="31"/>
      <c r="AA66" s="31"/>
      <c r="AB66" s="31"/>
      <c r="AC66" s="31"/>
      <c r="AD66" s="31"/>
      <c r="AE66" s="31"/>
      <c r="AF66" s="31"/>
      <c r="AG66" s="31"/>
      <c r="AH66" s="31"/>
      <c r="AI66" s="31"/>
      <c r="AJ66" s="31"/>
      <c r="AK66" s="31"/>
      <c r="AL66" s="32"/>
    </row>
    <row r="67" spans="1:38">
      <c r="A67" s="30"/>
      <c r="B67" s="31"/>
      <c r="C67" s="31"/>
      <c r="D67" s="31"/>
      <c r="E67" s="31"/>
      <c r="F67" s="31"/>
      <c r="G67" s="31"/>
      <c r="H67" s="31"/>
      <c r="I67" s="31"/>
      <c r="J67" s="31"/>
      <c r="K67" s="31"/>
      <c r="L67" s="31"/>
      <c r="M67" s="31"/>
      <c r="N67" s="31"/>
      <c r="O67" s="31"/>
      <c r="P67" s="31"/>
      <c r="Q67" s="31"/>
      <c r="R67" s="31"/>
      <c r="S67" s="32"/>
      <c r="T67" s="31"/>
      <c r="U67" s="31"/>
      <c r="V67" s="31"/>
      <c r="W67" s="31"/>
      <c r="X67" s="31"/>
      <c r="Y67" s="31"/>
      <c r="Z67" s="31"/>
      <c r="AA67" s="31"/>
      <c r="AB67" s="31"/>
      <c r="AC67" s="31"/>
      <c r="AD67" s="31"/>
      <c r="AE67" s="31"/>
      <c r="AF67" s="31"/>
      <c r="AG67" s="31"/>
      <c r="AH67" s="31"/>
      <c r="AI67" s="31"/>
      <c r="AJ67" s="31"/>
      <c r="AK67" s="31"/>
      <c r="AL67" s="32"/>
    </row>
    <row r="68" spans="1:38">
      <c r="A68" s="30"/>
      <c r="B68" s="31"/>
      <c r="C68" s="31"/>
      <c r="D68" s="31"/>
      <c r="E68" s="31"/>
      <c r="F68" s="31"/>
      <c r="G68" s="31"/>
      <c r="H68" s="31"/>
      <c r="I68" s="31"/>
      <c r="J68" s="31"/>
      <c r="K68" s="31"/>
      <c r="L68" s="31"/>
      <c r="M68" s="31"/>
      <c r="N68" s="31"/>
      <c r="O68" s="31"/>
      <c r="P68" s="31"/>
      <c r="Q68" s="31"/>
      <c r="R68" s="31"/>
      <c r="S68" s="32"/>
      <c r="T68" s="31"/>
      <c r="U68" s="31"/>
      <c r="V68" s="31"/>
      <c r="W68" s="31"/>
      <c r="X68" s="31"/>
      <c r="Y68" s="31"/>
      <c r="Z68" s="31"/>
      <c r="AA68" s="31"/>
      <c r="AB68" s="31"/>
      <c r="AC68" s="31"/>
      <c r="AD68" s="31"/>
      <c r="AE68" s="31"/>
      <c r="AF68" s="31"/>
      <c r="AG68" s="31"/>
      <c r="AH68" s="31"/>
      <c r="AI68" s="31"/>
      <c r="AJ68" s="31"/>
      <c r="AK68" s="31"/>
      <c r="AL68" s="32"/>
    </row>
    <row r="69" spans="1:38">
      <c r="A69" s="30"/>
      <c r="B69" s="31"/>
      <c r="C69" s="31"/>
      <c r="D69" s="31"/>
      <c r="E69" s="31"/>
      <c r="F69" s="31"/>
      <c r="G69" s="31"/>
      <c r="H69" s="31"/>
      <c r="I69" s="31"/>
      <c r="J69" s="31"/>
      <c r="K69" s="31"/>
      <c r="L69" s="31"/>
      <c r="M69" s="31"/>
      <c r="N69" s="31"/>
      <c r="O69" s="31"/>
      <c r="P69" s="31"/>
      <c r="Q69" s="31"/>
      <c r="R69" s="31"/>
      <c r="S69" s="32"/>
      <c r="T69" s="31"/>
      <c r="U69" s="31"/>
      <c r="V69" s="31"/>
      <c r="W69" s="31"/>
      <c r="X69" s="31"/>
      <c r="Y69" s="31"/>
      <c r="Z69" s="31"/>
      <c r="AA69" s="31"/>
      <c r="AB69" s="31"/>
      <c r="AC69" s="31"/>
      <c r="AD69" s="31"/>
      <c r="AE69" s="31"/>
      <c r="AF69" s="31"/>
      <c r="AG69" s="31"/>
      <c r="AH69" s="31"/>
      <c r="AI69" s="31"/>
      <c r="AJ69" s="31"/>
      <c r="AK69" s="31"/>
      <c r="AL69" s="32"/>
    </row>
    <row r="70" spans="1:38">
      <c r="A70" s="30"/>
      <c r="B70" s="31"/>
      <c r="C70" s="31"/>
      <c r="D70" s="31"/>
      <c r="E70" s="31"/>
      <c r="F70" s="31"/>
      <c r="G70" s="31"/>
      <c r="H70" s="31"/>
      <c r="I70" s="31"/>
      <c r="J70" s="31"/>
      <c r="K70" s="31"/>
      <c r="L70" s="31"/>
      <c r="M70" s="31"/>
      <c r="N70" s="31"/>
      <c r="O70" s="31"/>
      <c r="P70" s="31"/>
      <c r="Q70" s="31"/>
      <c r="R70" s="31"/>
      <c r="S70" s="32"/>
      <c r="T70" s="31"/>
      <c r="U70" s="31"/>
      <c r="V70" s="31"/>
      <c r="W70" s="31"/>
      <c r="X70" s="31"/>
      <c r="Y70" s="31"/>
      <c r="Z70" s="31"/>
      <c r="AA70" s="31"/>
      <c r="AB70" s="31"/>
      <c r="AC70" s="31"/>
      <c r="AD70" s="31"/>
      <c r="AE70" s="31"/>
      <c r="AF70" s="31"/>
      <c r="AG70" s="31"/>
      <c r="AH70" s="31"/>
      <c r="AI70" s="31"/>
      <c r="AJ70" s="31"/>
      <c r="AK70" s="31"/>
      <c r="AL70" s="32"/>
    </row>
    <row r="71" spans="1:38">
      <c r="A71" s="30"/>
      <c r="B71" s="31"/>
      <c r="C71" s="31"/>
      <c r="D71" s="31"/>
      <c r="E71" s="31"/>
      <c r="F71" s="31"/>
      <c r="G71" s="31"/>
      <c r="H71" s="31"/>
      <c r="I71" s="31"/>
      <c r="J71" s="31"/>
      <c r="K71" s="31"/>
      <c r="L71" s="31"/>
      <c r="M71" s="31"/>
      <c r="N71" s="31"/>
      <c r="O71" s="31"/>
      <c r="P71" s="31"/>
      <c r="Q71" s="31"/>
      <c r="R71" s="31"/>
      <c r="S71" s="32"/>
      <c r="T71" s="31"/>
      <c r="U71" s="31"/>
      <c r="V71" s="31"/>
      <c r="W71" s="31"/>
      <c r="X71" s="31"/>
      <c r="Y71" s="31"/>
      <c r="Z71" s="31"/>
      <c r="AA71" s="31"/>
      <c r="AB71" s="31"/>
      <c r="AC71" s="31"/>
      <c r="AD71" s="31"/>
      <c r="AE71" s="31"/>
      <c r="AF71" s="31"/>
      <c r="AG71" s="31"/>
      <c r="AH71" s="31"/>
      <c r="AI71" s="31"/>
      <c r="AJ71" s="31"/>
      <c r="AK71" s="31"/>
      <c r="AL71" s="32"/>
    </row>
    <row r="72" spans="1:38">
      <c r="A72" s="30"/>
      <c r="B72" s="31"/>
      <c r="C72" s="31"/>
      <c r="D72" s="31"/>
      <c r="E72" s="31"/>
      <c r="F72" s="31"/>
      <c r="G72" s="31"/>
      <c r="H72" s="31"/>
      <c r="I72" s="31"/>
      <c r="J72" s="31"/>
      <c r="K72" s="31"/>
      <c r="L72" s="31"/>
      <c r="M72" s="31"/>
      <c r="N72" s="31"/>
      <c r="O72" s="31"/>
      <c r="P72" s="31"/>
      <c r="Q72" s="31"/>
      <c r="R72" s="31"/>
      <c r="S72" s="32"/>
      <c r="T72" s="31"/>
      <c r="U72" s="31"/>
      <c r="V72" s="31"/>
      <c r="W72" s="31"/>
      <c r="X72" s="31"/>
      <c r="Y72" s="31"/>
      <c r="Z72" s="31"/>
      <c r="AA72" s="31"/>
      <c r="AB72" s="31"/>
      <c r="AC72" s="31"/>
      <c r="AD72" s="31"/>
      <c r="AE72" s="31"/>
      <c r="AF72" s="31"/>
      <c r="AG72" s="31"/>
      <c r="AH72" s="31"/>
      <c r="AI72" s="31"/>
      <c r="AJ72" s="31"/>
      <c r="AK72" s="31"/>
      <c r="AL72" s="32"/>
    </row>
    <row r="73" spans="1:38">
      <c r="A73" s="30"/>
      <c r="B73" s="31"/>
      <c r="C73" s="31"/>
      <c r="D73" s="31"/>
      <c r="E73" s="31"/>
      <c r="F73" s="31"/>
      <c r="G73" s="31"/>
      <c r="H73" s="31"/>
      <c r="I73" s="31"/>
      <c r="J73" s="31"/>
      <c r="K73" s="31"/>
      <c r="L73" s="31"/>
      <c r="M73" s="31"/>
      <c r="N73" s="31"/>
      <c r="O73" s="31"/>
      <c r="P73" s="31"/>
      <c r="Q73" s="31"/>
      <c r="R73" s="31"/>
      <c r="S73" s="32"/>
      <c r="T73" s="31"/>
      <c r="U73" s="31"/>
      <c r="V73" s="31"/>
      <c r="W73" s="31"/>
      <c r="X73" s="31"/>
      <c r="Y73" s="31"/>
      <c r="Z73" s="31"/>
      <c r="AA73" s="31"/>
      <c r="AB73" s="31"/>
      <c r="AC73" s="31"/>
      <c r="AD73" s="31"/>
      <c r="AE73" s="31"/>
      <c r="AF73" s="31"/>
      <c r="AG73" s="31"/>
      <c r="AH73" s="31"/>
      <c r="AI73" s="31"/>
      <c r="AJ73" s="31"/>
      <c r="AK73" s="31"/>
      <c r="AL73" s="32"/>
    </row>
    <row r="74" spans="1:38">
      <c r="A74" s="30"/>
      <c r="B74" s="31"/>
      <c r="C74" s="31"/>
      <c r="D74" s="31"/>
      <c r="E74" s="31"/>
      <c r="F74" s="31"/>
      <c r="G74" s="31"/>
      <c r="H74" s="31"/>
      <c r="I74" s="31"/>
      <c r="J74" s="31"/>
      <c r="K74" s="31"/>
      <c r="L74" s="31"/>
      <c r="M74" s="31"/>
      <c r="N74" s="31"/>
      <c r="O74" s="31"/>
      <c r="P74" s="31"/>
      <c r="Q74" s="31"/>
      <c r="R74" s="31"/>
      <c r="S74" s="32"/>
      <c r="T74" s="31"/>
      <c r="U74" s="31"/>
      <c r="V74" s="31"/>
      <c r="W74" s="31"/>
      <c r="X74" s="31"/>
      <c r="Y74" s="31"/>
      <c r="Z74" s="31"/>
      <c r="AA74" s="31"/>
      <c r="AB74" s="31"/>
      <c r="AC74" s="31"/>
      <c r="AD74" s="31"/>
      <c r="AE74" s="31"/>
      <c r="AF74" s="31"/>
      <c r="AG74" s="31"/>
      <c r="AH74" s="31"/>
      <c r="AI74" s="31"/>
      <c r="AJ74" s="31"/>
      <c r="AK74" s="31"/>
      <c r="AL74" s="32"/>
    </row>
    <row r="75" spans="1:38">
      <c r="A75" s="30"/>
      <c r="B75" s="31"/>
      <c r="C75" s="31"/>
      <c r="D75" s="31"/>
      <c r="E75" s="31"/>
      <c r="F75" s="31"/>
      <c r="G75" s="31"/>
      <c r="H75" s="31"/>
      <c r="I75" s="31"/>
      <c r="J75" s="31"/>
      <c r="K75" s="31"/>
      <c r="L75" s="31"/>
      <c r="M75" s="31"/>
      <c r="N75" s="31"/>
      <c r="O75" s="31"/>
      <c r="P75" s="31"/>
      <c r="Q75" s="31"/>
      <c r="R75" s="31"/>
      <c r="S75" s="32"/>
      <c r="T75" s="31"/>
      <c r="U75" s="31"/>
      <c r="V75" s="31"/>
      <c r="W75" s="31"/>
      <c r="X75" s="31"/>
      <c r="Y75" s="31"/>
      <c r="Z75" s="31"/>
      <c r="AA75" s="31"/>
      <c r="AB75" s="31"/>
      <c r="AC75" s="31"/>
      <c r="AD75" s="31"/>
      <c r="AE75" s="31"/>
      <c r="AF75" s="31"/>
      <c r="AG75" s="31"/>
      <c r="AH75" s="31"/>
      <c r="AI75" s="31"/>
      <c r="AJ75" s="31"/>
      <c r="AK75" s="31"/>
      <c r="AL75" s="32"/>
    </row>
    <row r="76" spans="1:38">
      <c r="A76" s="30"/>
      <c r="B76" s="31"/>
      <c r="C76" s="31"/>
      <c r="D76" s="31"/>
      <c r="E76" s="31"/>
      <c r="F76" s="31"/>
      <c r="G76" s="31"/>
      <c r="H76" s="31"/>
      <c r="I76" s="31"/>
      <c r="J76" s="31"/>
      <c r="K76" s="31"/>
      <c r="L76" s="31"/>
      <c r="M76" s="31"/>
      <c r="N76" s="31"/>
      <c r="O76" s="31"/>
      <c r="P76" s="31"/>
      <c r="Q76" s="31"/>
      <c r="R76" s="31"/>
      <c r="S76" s="32"/>
      <c r="T76" s="31"/>
      <c r="U76" s="31"/>
      <c r="V76" s="31"/>
      <c r="W76" s="31"/>
      <c r="X76" s="31"/>
      <c r="Y76" s="31"/>
      <c r="Z76" s="31"/>
      <c r="AA76" s="31"/>
      <c r="AB76" s="31"/>
      <c r="AC76" s="31"/>
      <c r="AD76" s="31"/>
      <c r="AE76" s="31"/>
      <c r="AF76" s="31"/>
      <c r="AG76" s="31"/>
      <c r="AH76" s="31"/>
      <c r="AI76" s="31"/>
      <c r="AJ76" s="31"/>
      <c r="AK76" s="31"/>
      <c r="AL76" s="32"/>
    </row>
    <row r="77" spans="1:38">
      <c r="A77" s="30"/>
      <c r="B77" s="31"/>
      <c r="C77" s="31"/>
      <c r="D77" s="31"/>
      <c r="E77" s="31"/>
      <c r="F77" s="31"/>
      <c r="G77" s="31"/>
      <c r="H77" s="31"/>
      <c r="I77" s="31"/>
      <c r="J77" s="31"/>
      <c r="K77" s="31"/>
      <c r="L77" s="31"/>
      <c r="M77" s="31"/>
      <c r="N77" s="31"/>
      <c r="O77" s="31"/>
      <c r="P77" s="31"/>
      <c r="Q77" s="31"/>
      <c r="R77" s="31"/>
      <c r="S77" s="32"/>
      <c r="T77" s="31"/>
      <c r="U77" s="31"/>
      <c r="V77" s="31"/>
      <c r="W77" s="31"/>
      <c r="X77" s="31"/>
      <c r="Y77" s="31"/>
      <c r="Z77" s="31"/>
      <c r="AA77" s="31"/>
      <c r="AB77" s="31"/>
      <c r="AC77" s="31"/>
      <c r="AD77" s="31"/>
      <c r="AE77" s="31"/>
      <c r="AF77" s="31"/>
      <c r="AG77" s="31"/>
      <c r="AH77" s="31"/>
      <c r="AI77" s="31"/>
      <c r="AJ77" s="31"/>
      <c r="AK77" s="31"/>
      <c r="AL77" s="32"/>
    </row>
    <row r="78" spans="1:38">
      <c r="A78" s="30"/>
      <c r="B78" s="31"/>
      <c r="C78" s="31"/>
      <c r="D78" s="31"/>
      <c r="E78" s="31"/>
      <c r="F78" s="31"/>
      <c r="G78" s="31"/>
      <c r="H78" s="31"/>
      <c r="I78" s="31"/>
      <c r="J78" s="31"/>
      <c r="K78" s="31"/>
      <c r="L78" s="31"/>
      <c r="M78" s="31"/>
      <c r="N78" s="31"/>
      <c r="O78" s="31"/>
      <c r="P78" s="31"/>
      <c r="Q78" s="31"/>
      <c r="R78" s="31"/>
      <c r="S78" s="32"/>
      <c r="T78" s="31"/>
      <c r="U78" s="31"/>
      <c r="V78" s="31"/>
      <c r="W78" s="31"/>
      <c r="X78" s="31"/>
      <c r="Y78" s="31"/>
      <c r="Z78" s="31"/>
      <c r="AA78" s="31"/>
      <c r="AB78" s="31"/>
      <c r="AC78" s="31"/>
      <c r="AD78" s="31"/>
      <c r="AE78" s="31"/>
      <c r="AF78" s="31"/>
      <c r="AG78" s="31"/>
      <c r="AH78" s="31"/>
      <c r="AI78" s="31"/>
      <c r="AJ78" s="31"/>
      <c r="AK78" s="31"/>
      <c r="AL78" s="32"/>
    </row>
    <row r="79" spans="1:38">
      <c r="A79" s="30"/>
      <c r="B79" s="31"/>
      <c r="C79" s="31"/>
      <c r="D79" s="31"/>
      <c r="E79" s="31"/>
      <c r="F79" s="31"/>
      <c r="G79" s="31"/>
      <c r="H79" s="31"/>
      <c r="I79" s="31"/>
      <c r="J79" s="31"/>
      <c r="K79" s="31"/>
      <c r="L79" s="31"/>
      <c r="M79" s="31"/>
      <c r="N79" s="31"/>
      <c r="O79" s="31"/>
      <c r="P79" s="31"/>
      <c r="Q79" s="31"/>
      <c r="R79" s="31"/>
      <c r="S79" s="32"/>
      <c r="T79" s="31"/>
      <c r="U79" s="31"/>
      <c r="V79" s="31"/>
      <c r="W79" s="31"/>
      <c r="X79" s="31"/>
      <c r="Y79" s="31"/>
      <c r="Z79" s="31"/>
      <c r="AA79" s="31"/>
      <c r="AB79" s="31"/>
      <c r="AC79" s="31"/>
      <c r="AD79" s="31"/>
      <c r="AE79" s="31"/>
      <c r="AF79" s="31"/>
      <c r="AG79" s="31"/>
      <c r="AH79" s="31"/>
      <c r="AI79" s="31"/>
      <c r="AJ79" s="31"/>
      <c r="AK79" s="31"/>
      <c r="AL79" s="32"/>
    </row>
    <row r="80" spans="1:38">
      <c r="A80" s="30"/>
      <c r="B80" s="31"/>
      <c r="C80" s="31"/>
      <c r="D80" s="31"/>
      <c r="E80" s="31"/>
      <c r="F80" s="31"/>
      <c r="G80" s="31"/>
      <c r="H80" s="31"/>
      <c r="I80" s="31"/>
      <c r="J80" s="31"/>
      <c r="K80" s="31"/>
      <c r="L80" s="31"/>
      <c r="M80" s="31"/>
      <c r="N80" s="31"/>
      <c r="O80" s="31"/>
      <c r="P80" s="31"/>
      <c r="Q80" s="31"/>
      <c r="R80" s="31"/>
      <c r="S80" s="32"/>
      <c r="T80" s="31"/>
      <c r="U80" s="31"/>
      <c r="V80" s="31"/>
      <c r="W80" s="31"/>
      <c r="X80" s="31"/>
      <c r="Y80" s="31"/>
      <c r="Z80" s="31"/>
      <c r="AA80" s="31"/>
      <c r="AB80" s="31"/>
      <c r="AC80" s="31"/>
      <c r="AD80" s="31"/>
      <c r="AE80" s="31"/>
      <c r="AF80" s="31"/>
      <c r="AG80" s="31"/>
      <c r="AH80" s="31"/>
      <c r="AI80" s="31"/>
      <c r="AJ80" s="31"/>
      <c r="AK80" s="31"/>
      <c r="AL80" s="32"/>
    </row>
    <row r="81" spans="1:38">
      <c r="A81" s="30"/>
      <c r="B81" s="31"/>
      <c r="C81" s="31"/>
      <c r="D81" s="31"/>
      <c r="E81" s="31"/>
      <c r="F81" s="31"/>
      <c r="G81" s="31"/>
      <c r="H81" s="31"/>
      <c r="I81" s="31"/>
      <c r="J81" s="31"/>
      <c r="K81" s="31"/>
      <c r="L81" s="31"/>
      <c r="M81" s="31"/>
      <c r="N81" s="31"/>
      <c r="O81" s="31"/>
      <c r="P81" s="31"/>
      <c r="Q81" s="31"/>
      <c r="R81" s="31"/>
      <c r="S81" s="32"/>
      <c r="T81" s="31"/>
      <c r="U81" s="31"/>
      <c r="V81" s="31"/>
      <c r="W81" s="31"/>
      <c r="X81" s="31"/>
      <c r="Y81" s="31"/>
      <c r="Z81" s="31"/>
      <c r="AA81" s="31"/>
      <c r="AB81" s="31"/>
      <c r="AC81" s="31"/>
      <c r="AD81" s="31"/>
      <c r="AE81" s="31"/>
      <c r="AF81" s="31"/>
      <c r="AG81" s="31"/>
      <c r="AH81" s="31"/>
      <c r="AI81" s="31"/>
      <c r="AJ81" s="31"/>
      <c r="AK81" s="31"/>
      <c r="AL81" s="32"/>
    </row>
    <row r="82" spans="1:38">
      <c r="A82" s="30"/>
      <c r="B82" s="31"/>
      <c r="C82" s="31"/>
      <c r="D82" s="31"/>
      <c r="E82" s="31"/>
      <c r="F82" s="31"/>
      <c r="G82" s="31"/>
      <c r="H82" s="31"/>
      <c r="I82" s="31"/>
      <c r="J82" s="31"/>
      <c r="K82" s="31"/>
      <c r="L82" s="31"/>
      <c r="M82" s="31"/>
      <c r="N82" s="31"/>
      <c r="O82" s="31"/>
      <c r="P82" s="31"/>
      <c r="Q82" s="31"/>
      <c r="R82" s="31"/>
      <c r="S82" s="32"/>
      <c r="T82" s="31"/>
      <c r="U82" s="31"/>
      <c r="V82" s="31"/>
      <c r="W82" s="31"/>
      <c r="X82" s="31"/>
      <c r="Y82" s="31"/>
      <c r="Z82" s="31"/>
      <c r="AA82" s="31"/>
      <c r="AB82" s="31"/>
      <c r="AC82" s="31"/>
      <c r="AD82" s="31"/>
      <c r="AE82" s="31"/>
      <c r="AF82" s="31"/>
      <c r="AG82" s="31"/>
      <c r="AH82" s="31"/>
      <c r="AI82" s="31"/>
      <c r="AJ82" s="31"/>
      <c r="AK82" s="31"/>
      <c r="AL82" s="32"/>
    </row>
    <row r="83" spans="1:38">
      <c r="A83" s="30"/>
      <c r="B83" s="31"/>
      <c r="C83" s="31"/>
      <c r="D83" s="31"/>
      <c r="E83" s="31"/>
      <c r="F83" s="31"/>
      <c r="G83" s="31"/>
      <c r="H83" s="31"/>
      <c r="I83" s="31"/>
      <c r="J83" s="31"/>
      <c r="K83" s="31"/>
      <c r="L83" s="31"/>
      <c r="M83" s="31"/>
      <c r="N83" s="31"/>
      <c r="O83" s="31"/>
      <c r="P83" s="31"/>
      <c r="Q83" s="31"/>
      <c r="R83" s="31"/>
      <c r="S83" s="32"/>
      <c r="T83" s="31"/>
      <c r="U83" s="31"/>
      <c r="V83" s="31"/>
      <c r="W83" s="31"/>
      <c r="X83" s="31"/>
      <c r="Y83" s="31"/>
      <c r="Z83" s="31"/>
      <c r="AA83" s="31"/>
      <c r="AB83" s="31"/>
      <c r="AC83" s="31"/>
      <c r="AD83" s="31"/>
      <c r="AE83" s="31"/>
      <c r="AF83" s="31"/>
      <c r="AG83" s="31"/>
      <c r="AH83" s="31"/>
      <c r="AI83" s="31"/>
      <c r="AJ83" s="31"/>
      <c r="AK83" s="31"/>
      <c r="AL83" s="32"/>
    </row>
    <row r="84" spans="1:38">
      <c r="A84" s="30"/>
      <c r="B84" s="31"/>
      <c r="C84" s="31"/>
      <c r="D84" s="31"/>
      <c r="E84" s="31"/>
      <c r="F84" s="31"/>
      <c r="G84" s="31"/>
      <c r="H84" s="31"/>
      <c r="I84" s="31"/>
      <c r="J84" s="31"/>
      <c r="K84" s="31"/>
      <c r="L84" s="31"/>
      <c r="M84" s="31"/>
      <c r="N84" s="31"/>
      <c r="O84" s="31"/>
      <c r="P84" s="31"/>
      <c r="Q84" s="31"/>
      <c r="R84" s="31"/>
      <c r="S84" s="32"/>
      <c r="T84" s="31"/>
      <c r="U84" s="31"/>
      <c r="V84" s="31"/>
      <c r="W84" s="31"/>
      <c r="X84" s="31"/>
      <c r="Y84" s="31"/>
      <c r="Z84" s="31"/>
      <c r="AA84" s="31"/>
      <c r="AB84" s="31"/>
      <c r="AC84" s="31"/>
      <c r="AD84" s="31"/>
      <c r="AE84" s="31"/>
      <c r="AF84" s="31"/>
      <c r="AG84" s="31"/>
      <c r="AH84" s="31"/>
      <c r="AI84" s="31"/>
      <c r="AJ84" s="31"/>
      <c r="AK84" s="31"/>
      <c r="AL84" s="32"/>
    </row>
    <row r="85" spans="1:38">
      <c r="A85" s="30"/>
      <c r="B85" s="31"/>
      <c r="C85" s="31"/>
      <c r="D85" s="31"/>
      <c r="E85" s="31"/>
      <c r="F85" s="31"/>
      <c r="G85" s="31"/>
      <c r="H85" s="31"/>
      <c r="I85" s="31"/>
      <c r="J85" s="31"/>
      <c r="K85" s="31"/>
      <c r="L85" s="31"/>
      <c r="M85" s="31"/>
      <c r="N85" s="31"/>
      <c r="O85" s="31"/>
      <c r="P85" s="31"/>
      <c r="Q85" s="31"/>
      <c r="R85" s="31"/>
      <c r="S85" s="32"/>
      <c r="T85" s="31"/>
      <c r="U85" s="31"/>
      <c r="V85" s="31"/>
      <c r="W85" s="31"/>
      <c r="X85" s="31"/>
      <c r="Y85" s="31"/>
      <c r="Z85" s="31"/>
      <c r="AA85" s="31"/>
      <c r="AB85" s="31"/>
      <c r="AC85" s="31"/>
      <c r="AD85" s="31"/>
      <c r="AE85" s="31"/>
      <c r="AF85" s="31"/>
      <c r="AG85" s="31"/>
      <c r="AH85" s="31"/>
      <c r="AI85" s="31"/>
      <c r="AJ85" s="31"/>
      <c r="AK85" s="31"/>
      <c r="AL85" s="32"/>
    </row>
    <row r="86" spans="1:38">
      <c r="A86" s="30"/>
      <c r="B86" s="31"/>
      <c r="C86" s="31"/>
      <c r="D86" s="31"/>
      <c r="E86" s="31"/>
      <c r="F86" s="31"/>
      <c r="G86" s="31"/>
      <c r="H86" s="31"/>
      <c r="I86" s="31"/>
      <c r="J86" s="31"/>
      <c r="K86" s="31"/>
      <c r="L86" s="31"/>
      <c r="M86" s="31"/>
      <c r="N86" s="31"/>
      <c r="O86" s="31"/>
      <c r="P86" s="31"/>
      <c r="Q86" s="31"/>
      <c r="R86" s="31"/>
      <c r="S86" s="32"/>
      <c r="T86" s="31"/>
      <c r="U86" s="31"/>
      <c r="V86" s="31"/>
      <c r="W86" s="31"/>
      <c r="X86" s="31"/>
      <c r="Y86" s="31"/>
      <c r="Z86" s="31"/>
      <c r="AA86" s="31"/>
      <c r="AB86" s="31"/>
      <c r="AC86" s="31"/>
      <c r="AD86" s="31"/>
      <c r="AE86" s="31"/>
      <c r="AF86" s="31"/>
      <c r="AG86" s="31"/>
      <c r="AH86" s="31"/>
      <c r="AI86" s="31"/>
      <c r="AJ86" s="31"/>
      <c r="AK86" s="31"/>
      <c r="AL86" s="32"/>
    </row>
    <row r="87" spans="1:38">
      <c r="A87" s="30"/>
      <c r="B87" s="31"/>
      <c r="C87" s="31"/>
      <c r="D87" s="31"/>
      <c r="E87" s="31"/>
      <c r="F87" s="31"/>
      <c r="G87" s="31"/>
      <c r="H87" s="31"/>
      <c r="I87" s="31"/>
      <c r="J87" s="31"/>
      <c r="K87" s="31"/>
      <c r="L87" s="31"/>
      <c r="M87" s="31"/>
      <c r="N87" s="31"/>
      <c r="O87" s="31"/>
      <c r="P87" s="31"/>
      <c r="Q87" s="31"/>
      <c r="R87" s="31"/>
      <c r="S87" s="32"/>
      <c r="T87" s="31"/>
      <c r="U87" s="31"/>
      <c r="V87" s="31"/>
      <c r="W87" s="31"/>
      <c r="X87" s="31"/>
      <c r="Y87" s="31"/>
      <c r="Z87" s="31"/>
      <c r="AA87" s="31"/>
      <c r="AB87" s="31"/>
      <c r="AC87" s="31"/>
      <c r="AD87" s="31"/>
      <c r="AE87" s="31"/>
      <c r="AF87" s="31"/>
      <c r="AG87" s="31"/>
      <c r="AH87" s="31"/>
      <c r="AI87" s="31"/>
      <c r="AJ87" s="31"/>
      <c r="AK87" s="31"/>
      <c r="AL87" s="32"/>
    </row>
    <row r="88" spans="1:38">
      <c r="A88" s="30"/>
      <c r="B88" s="31"/>
      <c r="C88" s="31"/>
      <c r="D88" s="31"/>
      <c r="E88" s="31"/>
      <c r="F88" s="31"/>
      <c r="G88" s="31"/>
      <c r="H88" s="31"/>
      <c r="I88" s="31"/>
      <c r="J88" s="31"/>
      <c r="K88" s="31"/>
      <c r="L88" s="31"/>
      <c r="M88" s="31"/>
      <c r="N88" s="31"/>
      <c r="O88" s="31"/>
      <c r="P88" s="31"/>
      <c r="Q88" s="31"/>
      <c r="R88" s="31"/>
      <c r="S88" s="32"/>
      <c r="T88" s="31"/>
      <c r="U88" s="31"/>
      <c r="V88" s="31"/>
      <c r="W88" s="31"/>
      <c r="X88" s="31"/>
      <c r="Y88" s="31"/>
      <c r="Z88" s="31"/>
      <c r="AA88" s="31"/>
      <c r="AB88" s="31"/>
      <c r="AC88" s="31"/>
      <c r="AD88" s="31"/>
      <c r="AE88" s="31"/>
      <c r="AF88" s="31"/>
      <c r="AG88" s="31"/>
      <c r="AH88" s="31"/>
      <c r="AI88" s="31"/>
      <c r="AJ88" s="31"/>
      <c r="AK88" s="31"/>
      <c r="AL88" s="32"/>
    </row>
    <row r="89" spans="1:38">
      <c r="A89" s="30"/>
      <c r="B89" s="31"/>
      <c r="C89" s="31"/>
      <c r="D89" s="31"/>
      <c r="E89" s="31"/>
      <c r="F89" s="31"/>
      <c r="G89" s="31"/>
      <c r="H89" s="31"/>
      <c r="I89" s="31"/>
      <c r="J89" s="31"/>
      <c r="K89" s="31"/>
      <c r="L89" s="31"/>
      <c r="M89" s="31"/>
      <c r="N89" s="31"/>
      <c r="O89" s="31"/>
      <c r="P89" s="31"/>
      <c r="Q89" s="31"/>
      <c r="R89" s="31"/>
      <c r="S89" s="32"/>
      <c r="T89" s="31"/>
      <c r="U89" s="31"/>
      <c r="V89" s="31"/>
      <c r="W89" s="31"/>
      <c r="X89" s="31"/>
      <c r="Y89" s="31"/>
      <c r="Z89" s="31"/>
      <c r="AA89" s="31"/>
      <c r="AB89" s="31"/>
      <c r="AC89" s="31"/>
      <c r="AD89" s="31"/>
      <c r="AE89" s="31"/>
      <c r="AF89" s="31"/>
      <c r="AG89" s="31"/>
      <c r="AH89" s="31"/>
      <c r="AI89" s="31"/>
      <c r="AJ89" s="31"/>
      <c r="AK89" s="31"/>
      <c r="AL89" s="32"/>
    </row>
    <row r="90" spans="1:38">
      <c r="A90" s="30"/>
      <c r="B90" s="31"/>
      <c r="C90" s="31"/>
      <c r="D90" s="31"/>
      <c r="E90" s="31"/>
      <c r="F90" s="31"/>
      <c r="G90" s="31"/>
      <c r="H90" s="31"/>
      <c r="I90" s="31"/>
      <c r="J90" s="31"/>
      <c r="K90" s="31"/>
      <c r="L90" s="31"/>
      <c r="M90" s="31"/>
      <c r="N90" s="31"/>
      <c r="O90" s="31"/>
      <c r="P90" s="31"/>
      <c r="Q90" s="31"/>
      <c r="R90" s="31"/>
      <c r="S90" s="32"/>
      <c r="T90" s="31"/>
      <c r="U90" s="31"/>
      <c r="V90" s="31"/>
      <c r="W90" s="31"/>
      <c r="X90" s="31"/>
      <c r="Y90" s="31"/>
      <c r="Z90" s="31"/>
      <c r="AA90" s="31"/>
      <c r="AB90" s="31"/>
      <c r="AC90" s="31"/>
      <c r="AD90" s="31"/>
      <c r="AE90" s="31"/>
      <c r="AF90" s="31"/>
      <c r="AG90" s="31"/>
      <c r="AH90" s="31"/>
      <c r="AI90" s="31"/>
      <c r="AJ90" s="31"/>
      <c r="AK90" s="31"/>
      <c r="AL90" s="32"/>
    </row>
    <row r="91" spans="1:38">
      <c r="A91" s="30"/>
      <c r="B91" s="31"/>
      <c r="C91" s="31"/>
      <c r="D91" s="31"/>
      <c r="E91" s="31"/>
      <c r="F91" s="31"/>
      <c r="G91" s="31"/>
      <c r="H91" s="31"/>
      <c r="I91" s="31"/>
      <c r="J91" s="31"/>
      <c r="K91" s="31"/>
      <c r="L91" s="31"/>
      <c r="M91" s="31"/>
      <c r="N91" s="31"/>
      <c r="O91" s="31"/>
      <c r="P91" s="31"/>
      <c r="Q91" s="31"/>
      <c r="R91" s="31"/>
      <c r="S91" s="32"/>
      <c r="T91" s="31"/>
      <c r="U91" s="31"/>
      <c r="V91" s="31"/>
      <c r="W91" s="31"/>
      <c r="X91" s="31"/>
      <c r="Y91" s="31"/>
      <c r="Z91" s="31"/>
      <c r="AA91" s="31"/>
      <c r="AB91" s="31"/>
      <c r="AC91" s="31"/>
      <c r="AD91" s="31"/>
      <c r="AE91" s="31"/>
      <c r="AF91" s="31"/>
      <c r="AG91" s="31"/>
      <c r="AH91" s="31"/>
      <c r="AI91" s="31"/>
      <c r="AJ91" s="31"/>
      <c r="AK91" s="31"/>
      <c r="AL91" s="32"/>
    </row>
    <row r="92" spans="1:38">
      <c r="A92" s="30"/>
      <c r="B92" s="31"/>
      <c r="C92" s="31"/>
      <c r="D92" s="31"/>
      <c r="E92" s="31"/>
      <c r="F92" s="31"/>
      <c r="G92" s="31"/>
      <c r="H92" s="31"/>
      <c r="I92" s="31"/>
      <c r="J92" s="31"/>
      <c r="K92" s="31"/>
      <c r="L92" s="31"/>
      <c r="M92" s="31"/>
      <c r="N92" s="31"/>
      <c r="O92" s="31"/>
      <c r="P92" s="31"/>
      <c r="Q92" s="31"/>
      <c r="R92" s="31"/>
      <c r="S92" s="32"/>
      <c r="T92" s="31"/>
      <c r="U92" s="31"/>
      <c r="V92" s="31"/>
      <c r="W92" s="31"/>
      <c r="X92" s="31"/>
      <c r="Y92" s="31"/>
      <c r="Z92" s="31"/>
      <c r="AA92" s="31"/>
      <c r="AB92" s="31"/>
      <c r="AC92" s="31"/>
      <c r="AD92" s="31"/>
      <c r="AE92" s="31"/>
      <c r="AF92" s="31"/>
      <c r="AG92" s="31"/>
      <c r="AH92" s="31"/>
      <c r="AI92" s="31"/>
      <c r="AJ92" s="31"/>
      <c r="AK92" s="31"/>
      <c r="AL92" s="32"/>
    </row>
    <row r="93" spans="1:38">
      <c r="A93" s="30"/>
      <c r="B93" s="31"/>
      <c r="C93" s="31"/>
      <c r="D93" s="31"/>
      <c r="E93" s="31"/>
      <c r="F93" s="31"/>
      <c r="G93" s="31"/>
      <c r="H93" s="31"/>
      <c r="I93" s="31"/>
      <c r="J93" s="31"/>
      <c r="K93" s="31"/>
      <c r="L93" s="31"/>
      <c r="M93" s="31"/>
      <c r="N93" s="31"/>
      <c r="O93" s="31"/>
      <c r="P93" s="31"/>
      <c r="Q93" s="31"/>
      <c r="R93" s="31"/>
      <c r="S93" s="32"/>
      <c r="T93" s="31"/>
      <c r="U93" s="31"/>
      <c r="V93" s="31"/>
      <c r="W93" s="31"/>
      <c r="X93" s="31"/>
      <c r="Y93" s="31"/>
      <c r="Z93" s="31"/>
      <c r="AA93" s="31"/>
      <c r="AB93" s="31"/>
      <c r="AC93" s="31"/>
      <c r="AD93" s="31"/>
      <c r="AE93" s="31"/>
      <c r="AF93" s="31"/>
      <c r="AG93" s="31"/>
      <c r="AH93" s="31"/>
      <c r="AI93" s="31"/>
      <c r="AJ93" s="31"/>
      <c r="AK93" s="31"/>
      <c r="AL93" s="32"/>
    </row>
    <row r="94" spans="1:38">
      <c r="A94" s="30"/>
      <c r="B94" s="31"/>
      <c r="C94" s="31"/>
      <c r="D94" s="31"/>
      <c r="E94" s="31"/>
      <c r="F94" s="31"/>
      <c r="G94" s="31"/>
      <c r="H94" s="31"/>
      <c r="I94" s="31"/>
      <c r="J94" s="31"/>
      <c r="K94" s="31"/>
      <c r="L94" s="31"/>
      <c r="M94" s="31"/>
      <c r="N94" s="31"/>
      <c r="O94" s="31"/>
      <c r="P94" s="31"/>
      <c r="Q94" s="31"/>
      <c r="R94" s="31"/>
      <c r="S94" s="32"/>
      <c r="T94" s="31"/>
      <c r="U94" s="31"/>
      <c r="V94" s="31"/>
      <c r="W94" s="31"/>
      <c r="X94" s="31"/>
      <c r="Y94" s="31"/>
      <c r="Z94" s="31"/>
      <c r="AA94" s="31"/>
      <c r="AB94" s="31"/>
      <c r="AC94" s="31"/>
      <c r="AD94" s="31"/>
      <c r="AE94" s="31"/>
      <c r="AF94" s="31"/>
      <c r="AG94" s="31"/>
      <c r="AH94" s="31"/>
      <c r="AI94" s="31"/>
      <c r="AJ94" s="31"/>
      <c r="AK94" s="31"/>
      <c r="AL94" s="32"/>
    </row>
    <row r="95" spans="1:38">
      <c r="A95" s="30"/>
      <c r="B95" s="31"/>
      <c r="C95" s="31"/>
      <c r="D95" s="31"/>
      <c r="E95" s="31"/>
      <c r="F95" s="31"/>
      <c r="G95" s="31"/>
      <c r="H95" s="31"/>
      <c r="I95" s="31"/>
      <c r="J95" s="31"/>
      <c r="K95" s="31"/>
      <c r="L95" s="31"/>
      <c r="M95" s="31"/>
      <c r="N95" s="31"/>
      <c r="O95" s="31"/>
      <c r="P95" s="31"/>
      <c r="Q95" s="31"/>
      <c r="R95" s="31"/>
      <c r="S95" s="32"/>
      <c r="T95" s="31"/>
      <c r="U95" s="31"/>
      <c r="V95" s="31"/>
      <c r="W95" s="31"/>
      <c r="X95" s="31"/>
      <c r="Y95" s="31"/>
      <c r="Z95" s="31"/>
      <c r="AA95" s="31"/>
      <c r="AB95" s="31"/>
      <c r="AC95" s="31"/>
      <c r="AD95" s="31"/>
      <c r="AE95" s="31"/>
      <c r="AF95" s="31"/>
      <c r="AG95" s="31"/>
      <c r="AH95" s="31"/>
      <c r="AI95" s="31"/>
      <c r="AJ95" s="31"/>
      <c r="AK95" s="31"/>
      <c r="AL95" s="32"/>
    </row>
    <row r="96" spans="1:38">
      <c r="A96" s="30"/>
      <c r="B96" s="31"/>
      <c r="C96" s="31"/>
      <c r="D96" s="31"/>
      <c r="E96" s="31"/>
      <c r="F96" s="31"/>
      <c r="G96" s="31"/>
      <c r="H96" s="31"/>
      <c r="I96" s="31"/>
      <c r="J96" s="31"/>
      <c r="K96" s="31"/>
      <c r="L96" s="31"/>
      <c r="M96" s="31"/>
      <c r="N96" s="31"/>
      <c r="O96" s="31"/>
      <c r="P96" s="31"/>
      <c r="Q96" s="31"/>
      <c r="R96" s="31"/>
      <c r="S96" s="32"/>
      <c r="T96" s="31"/>
      <c r="U96" s="31"/>
      <c r="V96" s="31"/>
      <c r="W96" s="31"/>
      <c r="X96" s="31"/>
      <c r="Y96" s="31"/>
      <c r="Z96" s="31"/>
      <c r="AA96" s="31"/>
      <c r="AB96" s="31"/>
      <c r="AC96" s="31"/>
      <c r="AD96" s="31"/>
      <c r="AE96" s="31"/>
      <c r="AF96" s="31"/>
      <c r="AG96" s="31"/>
      <c r="AH96" s="31"/>
      <c r="AI96" s="31"/>
      <c r="AJ96" s="31"/>
      <c r="AK96" s="31"/>
      <c r="AL96" s="32"/>
    </row>
    <row r="97" spans="1:38">
      <c r="A97" s="30"/>
      <c r="B97" s="31"/>
      <c r="C97" s="31"/>
      <c r="D97" s="31"/>
      <c r="E97" s="31"/>
      <c r="F97" s="31"/>
      <c r="G97" s="31"/>
      <c r="H97" s="31"/>
      <c r="I97" s="31"/>
      <c r="J97" s="31"/>
      <c r="K97" s="31"/>
      <c r="L97" s="31"/>
      <c r="M97" s="31"/>
      <c r="N97" s="31"/>
      <c r="O97" s="31"/>
      <c r="P97" s="31"/>
      <c r="Q97" s="31"/>
      <c r="R97" s="31"/>
      <c r="S97" s="32"/>
      <c r="T97" s="31"/>
      <c r="U97" s="31"/>
      <c r="V97" s="31"/>
      <c r="W97" s="31"/>
      <c r="X97" s="31"/>
      <c r="Y97" s="31"/>
      <c r="Z97" s="31"/>
      <c r="AA97" s="31"/>
      <c r="AB97" s="31"/>
      <c r="AC97" s="31"/>
      <c r="AD97" s="31"/>
      <c r="AE97" s="31"/>
      <c r="AF97" s="31"/>
      <c r="AG97" s="31"/>
      <c r="AH97" s="31"/>
      <c r="AI97" s="31"/>
      <c r="AJ97" s="31"/>
      <c r="AK97" s="31"/>
      <c r="AL97" s="32"/>
    </row>
    <row r="98" spans="1:38">
      <c r="A98" s="30"/>
      <c r="B98" s="31"/>
      <c r="C98" s="31"/>
      <c r="D98" s="31"/>
      <c r="E98" s="31"/>
      <c r="F98" s="31"/>
      <c r="G98" s="31"/>
      <c r="H98" s="31"/>
      <c r="I98" s="31"/>
      <c r="J98" s="31"/>
      <c r="K98" s="31"/>
      <c r="L98" s="31"/>
      <c r="M98" s="31"/>
      <c r="N98" s="31"/>
      <c r="O98" s="31"/>
      <c r="P98" s="31"/>
      <c r="Q98" s="31"/>
      <c r="R98" s="31"/>
      <c r="S98" s="32"/>
      <c r="T98" s="31"/>
      <c r="U98" s="31"/>
      <c r="V98" s="31"/>
      <c r="W98" s="31"/>
      <c r="X98" s="31"/>
      <c r="Y98" s="31"/>
      <c r="Z98" s="31"/>
      <c r="AA98" s="31"/>
      <c r="AB98" s="31"/>
      <c r="AC98" s="31"/>
      <c r="AD98" s="31"/>
      <c r="AE98" s="31"/>
      <c r="AF98" s="31"/>
      <c r="AG98" s="31"/>
      <c r="AH98" s="31"/>
      <c r="AI98" s="31"/>
      <c r="AJ98" s="31"/>
      <c r="AK98" s="31"/>
      <c r="AL98" s="32"/>
    </row>
    <row r="99" spans="1:38">
      <c r="A99" s="30"/>
      <c r="B99" s="31"/>
      <c r="C99" s="31"/>
      <c r="D99" s="31"/>
      <c r="E99" s="31"/>
      <c r="F99" s="31"/>
      <c r="G99" s="31"/>
      <c r="H99" s="31"/>
      <c r="I99" s="31"/>
      <c r="J99" s="31"/>
      <c r="K99" s="31"/>
      <c r="L99" s="31"/>
      <c r="M99" s="31"/>
      <c r="N99" s="31"/>
      <c r="O99" s="31"/>
      <c r="P99" s="31"/>
      <c r="Q99" s="31"/>
      <c r="R99" s="31"/>
      <c r="S99" s="32"/>
      <c r="T99" s="31"/>
      <c r="U99" s="31"/>
      <c r="V99" s="31"/>
      <c r="W99" s="31"/>
      <c r="X99" s="31"/>
      <c r="Y99" s="31"/>
      <c r="Z99" s="31"/>
      <c r="AA99" s="31"/>
      <c r="AB99" s="31"/>
      <c r="AC99" s="31"/>
      <c r="AD99" s="31"/>
      <c r="AE99" s="31"/>
      <c r="AF99" s="31"/>
      <c r="AG99" s="31"/>
      <c r="AH99" s="31"/>
      <c r="AI99" s="31"/>
      <c r="AJ99" s="31"/>
      <c r="AK99" s="31"/>
      <c r="AL99" s="32"/>
    </row>
    <row r="100" spans="1:38">
      <c r="A100" s="30"/>
      <c r="B100" s="31"/>
      <c r="C100" s="31"/>
      <c r="D100" s="31"/>
      <c r="E100" s="31"/>
      <c r="F100" s="31"/>
      <c r="G100" s="31"/>
      <c r="H100" s="31"/>
      <c r="I100" s="31"/>
      <c r="J100" s="31"/>
      <c r="K100" s="31"/>
      <c r="L100" s="31"/>
      <c r="M100" s="31"/>
      <c r="N100" s="31"/>
      <c r="O100" s="31"/>
      <c r="P100" s="31"/>
      <c r="Q100" s="31"/>
      <c r="R100" s="31"/>
      <c r="S100" s="32"/>
      <c r="T100" s="31"/>
      <c r="U100" s="31"/>
      <c r="V100" s="31"/>
      <c r="W100" s="31"/>
      <c r="X100" s="31"/>
      <c r="Y100" s="31"/>
      <c r="Z100" s="31"/>
      <c r="AA100" s="31"/>
      <c r="AB100" s="31"/>
      <c r="AC100" s="31"/>
      <c r="AD100" s="31"/>
      <c r="AE100" s="31"/>
      <c r="AF100" s="31"/>
      <c r="AG100" s="31"/>
      <c r="AH100" s="31"/>
      <c r="AI100" s="31"/>
      <c r="AJ100" s="31"/>
      <c r="AK100" s="31"/>
      <c r="AL100" s="32"/>
    </row>
    <row r="101" spans="1:38">
      <c r="A101" s="30"/>
      <c r="B101" s="31"/>
      <c r="C101" s="31"/>
      <c r="D101" s="31"/>
      <c r="E101" s="31"/>
      <c r="F101" s="31"/>
      <c r="G101" s="31"/>
      <c r="H101" s="31"/>
      <c r="I101" s="31"/>
      <c r="J101" s="31"/>
      <c r="K101" s="31"/>
      <c r="L101" s="31"/>
      <c r="M101" s="31"/>
      <c r="N101" s="31"/>
      <c r="O101" s="31"/>
      <c r="P101" s="31"/>
      <c r="Q101" s="31"/>
      <c r="R101" s="31"/>
      <c r="S101" s="32"/>
      <c r="T101" s="31"/>
      <c r="U101" s="31"/>
      <c r="V101" s="31"/>
      <c r="W101" s="31"/>
      <c r="X101" s="31"/>
      <c r="Y101" s="31"/>
      <c r="Z101" s="31"/>
      <c r="AA101" s="31"/>
      <c r="AB101" s="31"/>
      <c r="AC101" s="31"/>
      <c r="AD101" s="31"/>
      <c r="AE101" s="31"/>
      <c r="AF101" s="31"/>
      <c r="AG101" s="31"/>
      <c r="AH101" s="31"/>
      <c r="AI101" s="31"/>
      <c r="AJ101" s="31"/>
      <c r="AK101" s="31"/>
      <c r="AL101" s="32"/>
    </row>
    <row r="102" spans="1:38">
      <c r="A102" s="30"/>
      <c r="B102" s="31"/>
      <c r="C102" s="31"/>
      <c r="D102" s="31"/>
      <c r="E102" s="31"/>
      <c r="F102" s="31"/>
      <c r="G102" s="31"/>
      <c r="H102" s="31"/>
      <c r="I102" s="31"/>
      <c r="J102" s="31"/>
      <c r="K102" s="31"/>
      <c r="L102" s="31"/>
      <c r="M102" s="31"/>
      <c r="N102" s="31"/>
      <c r="O102" s="31"/>
      <c r="P102" s="31"/>
      <c r="Q102" s="31"/>
      <c r="R102" s="31"/>
      <c r="S102" s="32"/>
      <c r="T102" s="31"/>
      <c r="U102" s="31"/>
      <c r="V102" s="31"/>
      <c r="W102" s="31"/>
      <c r="X102" s="31"/>
      <c r="Y102" s="31"/>
      <c r="Z102" s="31"/>
      <c r="AA102" s="31"/>
      <c r="AB102" s="31"/>
      <c r="AC102" s="31"/>
      <c r="AD102" s="31"/>
      <c r="AE102" s="31"/>
      <c r="AF102" s="31"/>
      <c r="AG102" s="31"/>
      <c r="AH102" s="31"/>
      <c r="AI102" s="31"/>
      <c r="AJ102" s="31"/>
      <c r="AK102" s="31"/>
      <c r="AL102" s="32"/>
    </row>
    <row r="103" spans="1:38">
      <c r="A103" s="30"/>
      <c r="B103" s="31"/>
      <c r="C103" s="31"/>
      <c r="D103" s="31"/>
      <c r="E103" s="31"/>
      <c r="F103" s="31"/>
      <c r="G103" s="31"/>
      <c r="H103" s="31"/>
      <c r="I103" s="31"/>
      <c r="J103" s="31"/>
      <c r="K103" s="31"/>
      <c r="L103" s="31"/>
      <c r="M103" s="31"/>
      <c r="N103" s="31"/>
      <c r="O103" s="31"/>
      <c r="P103" s="31"/>
      <c r="Q103" s="31"/>
      <c r="R103" s="31"/>
      <c r="S103" s="32"/>
      <c r="T103" s="31"/>
      <c r="U103" s="31"/>
      <c r="V103" s="31"/>
      <c r="W103" s="31"/>
      <c r="X103" s="31"/>
      <c r="Y103" s="31"/>
      <c r="Z103" s="31"/>
      <c r="AA103" s="31"/>
      <c r="AB103" s="31"/>
      <c r="AC103" s="31"/>
      <c r="AD103" s="31"/>
      <c r="AE103" s="31"/>
      <c r="AF103" s="31"/>
      <c r="AG103" s="31"/>
      <c r="AH103" s="31"/>
      <c r="AI103" s="31"/>
      <c r="AJ103" s="31"/>
      <c r="AK103" s="31"/>
      <c r="AL103" s="32"/>
    </row>
    <row r="104" spans="1:38">
      <c r="A104" s="30"/>
      <c r="B104" s="31"/>
      <c r="C104" s="31"/>
      <c r="D104" s="31"/>
      <c r="E104" s="31"/>
      <c r="F104" s="31"/>
      <c r="G104" s="31"/>
      <c r="H104" s="31"/>
      <c r="I104" s="31"/>
      <c r="J104" s="31"/>
      <c r="K104" s="31"/>
      <c r="L104" s="31"/>
      <c r="M104" s="31"/>
      <c r="N104" s="31"/>
      <c r="O104" s="31"/>
      <c r="P104" s="31"/>
      <c r="Q104" s="31"/>
      <c r="R104" s="31"/>
      <c r="S104" s="32"/>
      <c r="T104" s="31"/>
      <c r="U104" s="31"/>
      <c r="V104" s="31"/>
      <c r="W104" s="31"/>
      <c r="X104" s="31"/>
      <c r="Y104" s="31"/>
      <c r="Z104" s="31"/>
      <c r="AA104" s="31"/>
      <c r="AB104" s="31"/>
      <c r="AC104" s="31"/>
      <c r="AD104" s="31"/>
      <c r="AE104" s="31"/>
      <c r="AF104" s="31"/>
      <c r="AG104" s="31"/>
      <c r="AH104" s="31"/>
      <c r="AI104" s="31"/>
      <c r="AJ104" s="31"/>
      <c r="AK104" s="31"/>
      <c r="AL104" s="32"/>
    </row>
    <row r="105" spans="1:38">
      <c r="A105" s="30"/>
      <c r="B105" s="31"/>
      <c r="C105" s="31"/>
      <c r="D105" s="31"/>
      <c r="E105" s="31"/>
      <c r="F105" s="31"/>
      <c r="G105" s="31"/>
      <c r="H105" s="31"/>
      <c r="I105" s="31"/>
      <c r="J105" s="31"/>
      <c r="K105" s="31"/>
      <c r="L105" s="31"/>
      <c r="M105" s="31"/>
      <c r="N105" s="31"/>
      <c r="O105" s="31"/>
      <c r="P105" s="31"/>
      <c r="Q105" s="31"/>
      <c r="R105" s="31"/>
      <c r="S105" s="32"/>
      <c r="T105" s="31"/>
      <c r="U105" s="31"/>
      <c r="V105" s="31"/>
      <c r="W105" s="31"/>
      <c r="X105" s="31"/>
      <c r="Y105" s="31"/>
      <c r="Z105" s="31"/>
      <c r="AA105" s="31"/>
      <c r="AB105" s="31"/>
      <c r="AC105" s="31"/>
      <c r="AD105" s="31"/>
      <c r="AE105" s="31"/>
      <c r="AF105" s="31"/>
      <c r="AG105" s="31"/>
      <c r="AH105" s="31"/>
      <c r="AI105" s="31"/>
      <c r="AJ105" s="31"/>
      <c r="AK105" s="31"/>
      <c r="AL105" s="32"/>
    </row>
    <row r="106" spans="1:38">
      <c r="A106" s="30"/>
      <c r="B106" s="31"/>
      <c r="C106" s="31"/>
      <c r="D106" s="31"/>
      <c r="E106" s="31"/>
      <c r="F106" s="31"/>
      <c r="G106" s="31"/>
      <c r="H106" s="31"/>
      <c r="I106" s="31"/>
      <c r="J106" s="31"/>
      <c r="K106" s="31"/>
      <c r="L106" s="31"/>
      <c r="M106" s="31"/>
      <c r="N106" s="31"/>
      <c r="O106" s="31"/>
      <c r="P106" s="31"/>
      <c r="Q106" s="31"/>
      <c r="R106" s="31"/>
      <c r="S106" s="32"/>
      <c r="T106" s="31"/>
      <c r="U106" s="31"/>
      <c r="V106" s="31"/>
      <c r="W106" s="31"/>
      <c r="X106" s="31"/>
      <c r="Y106" s="31"/>
      <c r="Z106" s="31"/>
      <c r="AA106" s="31"/>
      <c r="AB106" s="31"/>
      <c r="AC106" s="31"/>
      <c r="AD106" s="31"/>
      <c r="AE106" s="31"/>
      <c r="AF106" s="31"/>
      <c r="AG106" s="31"/>
      <c r="AH106" s="31"/>
      <c r="AI106" s="31"/>
      <c r="AJ106" s="31"/>
      <c r="AK106" s="31"/>
      <c r="AL106" s="32"/>
    </row>
    <row r="107" spans="1:38">
      <c r="A107" s="30"/>
      <c r="B107" s="31"/>
      <c r="C107" s="31"/>
      <c r="D107" s="31"/>
      <c r="E107" s="31"/>
      <c r="F107" s="31"/>
      <c r="G107" s="31"/>
      <c r="H107" s="31"/>
      <c r="I107" s="31"/>
      <c r="J107" s="31"/>
      <c r="K107" s="31"/>
      <c r="L107" s="31"/>
      <c r="M107" s="31"/>
      <c r="N107" s="31"/>
      <c r="O107" s="31"/>
      <c r="P107" s="31"/>
      <c r="Q107" s="31"/>
      <c r="R107" s="31"/>
      <c r="S107" s="32"/>
      <c r="T107" s="31"/>
      <c r="U107" s="31"/>
      <c r="V107" s="31"/>
      <c r="W107" s="31"/>
      <c r="X107" s="31"/>
      <c r="Y107" s="31"/>
      <c r="Z107" s="31"/>
      <c r="AA107" s="31"/>
      <c r="AB107" s="31"/>
      <c r="AC107" s="31"/>
      <c r="AD107" s="31"/>
      <c r="AE107" s="31"/>
      <c r="AF107" s="31"/>
      <c r="AG107" s="31"/>
      <c r="AH107" s="31"/>
      <c r="AI107" s="31"/>
      <c r="AJ107" s="31"/>
      <c r="AK107" s="31"/>
      <c r="AL107" s="32"/>
    </row>
    <row r="108" spans="1:38">
      <c r="A108" s="30"/>
      <c r="B108" s="31"/>
      <c r="C108" s="31"/>
      <c r="D108" s="31"/>
      <c r="E108" s="31"/>
      <c r="F108" s="31"/>
      <c r="G108" s="31"/>
      <c r="H108" s="31"/>
      <c r="I108" s="31"/>
      <c r="J108" s="31"/>
      <c r="K108" s="31"/>
      <c r="L108" s="31"/>
      <c r="M108" s="31"/>
      <c r="N108" s="31"/>
      <c r="O108" s="31"/>
      <c r="P108" s="31"/>
      <c r="Q108" s="31"/>
      <c r="R108" s="31"/>
      <c r="S108" s="32"/>
      <c r="T108" s="31"/>
      <c r="U108" s="31"/>
      <c r="V108" s="31"/>
      <c r="W108" s="31"/>
      <c r="X108" s="31"/>
      <c r="Y108" s="31"/>
      <c r="Z108" s="31"/>
      <c r="AA108" s="31"/>
      <c r="AB108" s="31"/>
      <c r="AC108" s="31"/>
      <c r="AD108" s="31"/>
      <c r="AE108" s="31"/>
      <c r="AF108" s="31"/>
      <c r="AG108" s="31"/>
      <c r="AH108" s="31"/>
      <c r="AI108" s="31"/>
      <c r="AJ108" s="31"/>
      <c r="AK108" s="31"/>
      <c r="AL108" s="32"/>
    </row>
    <row r="109" spans="1:38">
      <c r="A109" s="30"/>
      <c r="B109" s="31"/>
      <c r="C109" s="31"/>
      <c r="D109" s="31"/>
      <c r="E109" s="31"/>
      <c r="F109" s="31"/>
      <c r="G109" s="31"/>
      <c r="H109" s="31"/>
      <c r="I109" s="31"/>
      <c r="J109" s="31"/>
      <c r="K109" s="31"/>
      <c r="L109" s="31"/>
      <c r="M109" s="31"/>
      <c r="N109" s="31"/>
      <c r="O109" s="31"/>
      <c r="P109" s="31"/>
      <c r="Q109" s="31"/>
      <c r="R109" s="31"/>
      <c r="S109" s="32"/>
      <c r="T109" s="31"/>
      <c r="U109" s="31"/>
      <c r="V109" s="31"/>
      <c r="W109" s="31"/>
      <c r="X109" s="31"/>
      <c r="Y109" s="31"/>
      <c r="Z109" s="31"/>
      <c r="AA109" s="31"/>
      <c r="AB109" s="31"/>
      <c r="AC109" s="31"/>
      <c r="AD109" s="31"/>
      <c r="AE109" s="31"/>
      <c r="AF109" s="31"/>
      <c r="AG109" s="31"/>
      <c r="AH109" s="31"/>
      <c r="AI109" s="31"/>
      <c r="AJ109" s="31"/>
      <c r="AK109" s="31"/>
      <c r="AL109" s="32"/>
    </row>
    <row r="110" spans="1:38">
      <c r="A110" s="30"/>
      <c r="B110" s="31"/>
      <c r="C110" s="31"/>
      <c r="D110" s="31"/>
      <c r="E110" s="31"/>
      <c r="F110" s="31"/>
      <c r="G110" s="31"/>
      <c r="H110" s="31"/>
      <c r="I110" s="31"/>
      <c r="J110" s="31"/>
      <c r="K110" s="31"/>
      <c r="L110" s="31"/>
      <c r="M110" s="31"/>
      <c r="N110" s="31"/>
      <c r="O110" s="31"/>
      <c r="P110" s="31"/>
      <c r="Q110" s="31"/>
      <c r="R110" s="31"/>
      <c r="S110" s="32"/>
      <c r="T110" s="31"/>
      <c r="U110" s="31"/>
      <c r="V110" s="31"/>
      <c r="W110" s="31"/>
      <c r="X110" s="31"/>
      <c r="Y110" s="31"/>
      <c r="Z110" s="31"/>
      <c r="AA110" s="31"/>
      <c r="AB110" s="31"/>
      <c r="AC110" s="31"/>
      <c r="AD110" s="31"/>
      <c r="AE110" s="31"/>
      <c r="AF110" s="31"/>
      <c r="AG110" s="31"/>
      <c r="AH110" s="31"/>
      <c r="AI110" s="31"/>
      <c r="AJ110" s="31"/>
      <c r="AK110" s="31"/>
      <c r="AL110" s="32"/>
    </row>
    <row r="111" spans="1:38">
      <c r="A111" s="30"/>
      <c r="B111" s="31"/>
      <c r="C111" s="31"/>
      <c r="D111" s="31"/>
      <c r="E111" s="31"/>
      <c r="F111" s="31"/>
      <c r="G111" s="31"/>
      <c r="H111" s="31"/>
      <c r="I111" s="31"/>
      <c r="J111" s="31"/>
      <c r="K111" s="31"/>
      <c r="L111" s="31"/>
      <c r="M111" s="31"/>
      <c r="N111" s="31"/>
      <c r="O111" s="31"/>
      <c r="P111" s="31"/>
      <c r="Q111" s="31"/>
      <c r="R111" s="31"/>
      <c r="S111" s="32"/>
      <c r="T111" s="31"/>
      <c r="U111" s="31"/>
      <c r="V111" s="31"/>
      <c r="W111" s="31"/>
      <c r="X111" s="31"/>
      <c r="Y111" s="31"/>
      <c r="Z111" s="31"/>
      <c r="AA111" s="31"/>
      <c r="AB111" s="31"/>
      <c r="AC111" s="31"/>
      <c r="AD111" s="31"/>
      <c r="AE111" s="31"/>
      <c r="AF111" s="31"/>
      <c r="AG111" s="31"/>
      <c r="AH111" s="31"/>
      <c r="AI111" s="31"/>
      <c r="AJ111" s="31"/>
      <c r="AK111" s="31"/>
      <c r="AL111" s="32"/>
    </row>
    <row r="112" spans="1:38">
      <c r="A112" s="30"/>
      <c r="B112" s="31"/>
      <c r="C112" s="31"/>
      <c r="D112" s="31"/>
      <c r="E112" s="31"/>
      <c r="F112" s="31"/>
      <c r="G112" s="31"/>
      <c r="H112" s="31"/>
      <c r="I112" s="31"/>
      <c r="J112" s="31"/>
      <c r="K112" s="31"/>
      <c r="L112" s="31"/>
      <c r="M112" s="31"/>
      <c r="N112" s="31"/>
      <c r="O112" s="31"/>
      <c r="P112" s="31"/>
      <c r="Q112" s="31"/>
      <c r="R112" s="31"/>
      <c r="S112" s="32"/>
      <c r="T112" s="31"/>
      <c r="U112" s="31"/>
      <c r="V112" s="31"/>
      <c r="W112" s="31"/>
      <c r="X112" s="31"/>
      <c r="Y112" s="31"/>
      <c r="Z112" s="31"/>
      <c r="AA112" s="31"/>
      <c r="AB112" s="31"/>
      <c r="AC112" s="31"/>
      <c r="AD112" s="31"/>
      <c r="AE112" s="31"/>
      <c r="AF112" s="31"/>
      <c r="AG112" s="31"/>
      <c r="AH112" s="31"/>
      <c r="AI112" s="31"/>
      <c r="AJ112" s="31"/>
      <c r="AK112" s="31"/>
      <c r="AL112" s="32"/>
    </row>
    <row r="113" spans="1:38">
      <c r="A113" s="30"/>
      <c r="B113" s="31"/>
      <c r="C113" s="31"/>
      <c r="D113" s="31"/>
      <c r="E113" s="31"/>
      <c r="F113" s="31"/>
      <c r="G113" s="31"/>
      <c r="H113" s="31"/>
      <c r="I113" s="31"/>
      <c r="J113" s="31"/>
      <c r="K113" s="31"/>
      <c r="L113" s="31"/>
      <c r="M113" s="31"/>
      <c r="N113" s="31"/>
      <c r="O113" s="31"/>
      <c r="P113" s="31"/>
      <c r="Q113" s="31"/>
      <c r="R113" s="31"/>
      <c r="S113" s="32"/>
      <c r="T113" s="31"/>
      <c r="U113" s="31"/>
      <c r="V113" s="31"/>
      <c r="W113" s="31"/>
      <c r="X113" s="31"/>
      <c r="Y113" s="31"/>
      <c r="Z113" s="31"/>
      <c r="AA113" s="31"/>
      <c r="AB113" s="31"/>
      <c r="AC113" s="31"/>
      <c r="AD113" s="31"/>
      <c r="AE113" s="31"/>
      <c r="AF113" s="31"/>
      <c r="AG113" s="31"/>
      <c r="AH113" s="31"/>
      <c r="AI113" s="31"/>
      <c r="AJ113" s="31"/>
      <c r="AK113" s="31"/>
      <c r="AL113" s="32"/>
    </row>
    <row r="114" spans="1:38">
      <c r="A114" s="30"/>
      <c r="B114" s="31"/>
      <c r="C114" s="31"/>
      <c r="D114" s="31"/>
      <c r="E114" s="31"/>
      <c r="F114" s="31"/>
      <c r="G114" s="31"/>
      <c r="H114" s="31"/>
      <c r="I114" s="31"/>
      <c r="J114" s="31"/>
      <c r="K114" s="31"/>
      <c r="L114" s="31"/>
      <c r="M114" s="31"/>
      <c r="N114" s="31"/>
      <c r="O114" s="31"/>
      <c r="P114" s="31"/>
      <c r="Q114" s="31"/>
      <c r="R114" s="31"/>
      <c r="S114" s="32"/>
      <c r="T114" s="31"/>
      <c r="U114" s="31"/>
      <c r="V114" s="31"/>
      <c r="W114" s="31"/>
      <c r="X114" s="31"/>
      <c r="Y114" s="31"/>
      <c r="Z114" s="31"/>
      <c r="AA114" s="31"/>
      <c r="AB114" s="31"/>
      <c r="AC114" s="31"/>
      <c r="AD114" s="31"/>
      <c r="AE114" s="31"/>
      <c r="AF114" s="31"/>
      <c r="AG114" s="31"/>
      <c r="AH114" s="31"/>
      <c r="AI114" s="31"/>
      <c r="AJ114" s="31"/>
      <c r="AK114" s="31"/>
      <c r="AL114" s="32"/>
    </row>
    <row r="115" spans="1:38">
      <c r="A115" s="30"/>
      <c r="B115" s="31"/>
      <c r="C115" s="31"/>
      <c r="D115" s="31"/>
      <c r="E115" s="31"/>
      <c r="F115" s="31"/>
      <c r="G115" s="31"/>
      <c r="H115" s="31"/>
      <c r="I115" s="31"/>
      <c r="J115" s="31"/>
      <c r="K115" s="31"/>
      <c r="L115" s="31"/>
      <c r="M115" s="31"/>
      <c r="N115" s="31"/>
      <c r="O115" s="31"/>
      <c r="P115" s="31"/>
      <c r="Q115" s="31"/>
      <c r="R115" s="31"/>
      <c r="S115" s="32"/>
      <c r="T115" s="31"/>
      <c r="U115" s="31"/>
      <c r="V115" s="31"/>
      <c r="W115" s="31"/>
      <c r="X115" s="31"/>
      <c r="Y115" s="31"/>
      <c r="Z115" s="31"/>
      <c r="AA115" s="31"/>
      <c r="AB115" s="31"/>
      <c r="AC115" s="31"/>
      <c r="AD115" s="31"/>
      <c r="AE115" s="31"/>
      <c r="AF115" s="31"/>
      <c r="AG115" s="31"/>
      <c r="AH115" s="31"/>
      <c r="AI115" s="31"/>
      <c r="AJ115" s="31"/>
      <c r="AK115" s="31"/>
      <c r="AL115" s="32"/>
    </row>
    <row r="116" spans="1:38">
      <c r="A116" s="30"/>
      <c r="B116" s="31"/>
      <c r="C116" s="31"/>
      <c r="D116" s="31"/>
      <c r="E116" s="31"/>
      <c r="F116" s="31"/>
      <c r="G116" s="31"/>
      <c r="H116" s="31"/>
      <c r="I116" s="31"/>
      <c r="J116" s="31"/>
      <c r="K116" s="31"/>
      <c r="L116" s="31"/>
      <c r="M116" s="31"/>
      <c r="N116" s="31"/>
      <c r="O116" s="31"/>
      <c r="P116" s="31"/>
      <c r="Q116" s="31"/>
      <c r="R116" s="31"/>
      <c r="S116" s="32"/>
      <c r="T116" s="31"/>
      <c r="U116" s="31"/>
      <c r="V116" s="31"/>
      <c r="W116" s="31"/>
      <c r="X116" s="31"/>
      <c r="Y116" s="31"/>
      <c r="Z116" s="31"/>
      <c r="AA116" s="31"/>
      <c r="AB116" s="31"/>
      <c r="AC116" s="31"/>
      <c r="AD116" s="31"/>
      <c r="AE116" s="31"/>
      <c r="AF116" s="31"/>
      <c r="AG116" s="31"/>
      <c r="AH116" s="31"/>
      <c r="AI116" s="31"/>
      <c r="AJ116" s="31"/>
      <c r="AK116" s="31"/>
      <c r="AL116" s="32"/>
    </row>
    <row r="117" spans="1:38">
      <c r="A117" s="30"/>
      <c r="B117" s="31"/>
      <c r="C117" s="31"/>
      <c r="D117" s="31"/>
      <c r="E117" s="31"/>
      <c r="F117" s="31"/>
      <c r="G117" s="31"/>
      <c r="H117" s="31"/>
      <c r="I117" s="31"/>
      <c r="J117" s="31"/>
      <c r="K117" s="31"/>
      <c r="L117" s="31"/>
      <c r="M117" s="31"/>
      <c r="N117" s="31"/>
      <c r="O117" s="31"/>
      <c r="P117" s="31"/>
      <c r="Q117" s="31"/>
      <c r="R117" s="31"/>
      <c r="S117" s="32"/>
      <c r="T117" s="31"/>
      <c r="U117" s="31"/>
      <c r="V117" s="31"/>
      <c r="W117" s="31"/>
      <c r="X117" s="31"/>
      <c r="Y117" s="31"/>
      <c r="Z117" s="31"/>
      <c r="AA117" s="31"/>
      <c r="AB117" s="31"/>
      <c r="AC117" s="31"/>
      <c r="AD117" s="31"/>
      <c r="AE117" s="31"/>
      <c r="AF117" s="31"/>
      <c r="AG117" s="31"/>
      <c r="AH117" s="31"/>
      <c r="AI117" s="31"/>
      <c r="AJ117" s="31"/>
      <c r="AK117" s="31"/>
      <c r="AL117" s="32"/>
    </row>
    <row r="118" spans="1:38">
      <c r="A118" s="30"/>
      <c r="B118" s="31"/>
      <c r="C118" s="31"/>
      <c r="D118" s="31"/>
      <c r="E118" s="31"/>
      <c r="F118" s="31"/>
      <c r="G118" s="31"/>
      <c r="H118" s="31"/>
      <c r="I118" s="31"/>
      <c r="J118" s="31"/>
      <c r="K118" s="31"/>
      <c r="L118" s="31"/>
      <c r="M118" s="31"/>
      <c r="N118" s="31"/>
      <c r="O118" s="31"/>
      <c r="P118" s="31"/>
      <c r="Q118" s="31"/>
      <c r="R118" s="31"/>
      <c r="S118" s="32"/>
      <c r="T118" s="31"/>
      <c r="U118" s="31"/>
      <c r="V118" s="31"/>
      <c r="W118" s="31"/>
      <c r="X118" s="31"/>
      <c r="Y118" s="31"/>
      <c r="Z118" s="31"/>
      <c r="AA118" s="31"/>
      <c r="AB118" s="31"/>
      <c r="AC118" s="31"/>
      <c r="AD118" s="31"/>
      <c r="AE118" s="31"/>
      <c r="AF118" s="31"/>
      <c r="AG118" s="31"/>
      <c r="AH118" s="31"/>
      <c r="AI118" s="31"/>
      <c r="AJ118" s="31"/>
      <c r="AK118" s="31"/>
      <c r="AL118" s="32"/>
    </row>
    <row r="119" spans="1:38">
      <c r="A119" s="30"/>
      <c r="B119" s="31"/>
      <c r="C119" s="31"/>
      <c r="D119" s="31"/>
      <c r="E119" s="31"/>
      <c r="F119" s="31"/>
      <c r="G119" s="31"/>
      <c r="H119" s="31"/>
      <c r="I119" s="31"/>
      <c r="J119" s="31"/>
      <c r="K119" s="31"/>
      <c r="L119" s="31"/>
      <c r="M119" s="31"/>
      <c r="N119" s="31"/>
      <c r="O119" s="31"/>
      <c r="P119" s="31"/>
      <c r="Q119" s="31"/>
      <c r="R119" s="31"/>
      <c r="S119" s="32"/>
      <c r="T119" s="31"/>
      <c r="U119" s="31"/>
      <c r="V119" s="31"/>
      <c r="W119" s="31"/>
      <c r="X119" s="31"/>
      <c r="Y119" s="31"/>
      <c r="Z119" s="31"/>
      <c r="AA119" s="31"/>
      <c r="AB119" s="31"/>
      <c r="AC119" s="31"/>
      <c r="AD119" s="31"/>
      <c r="AE119" s="31"/>
      <c r="AF119" s="31"/>
      <c r="AG119" s="31"/>
      <c r="AH119" s="31"/>
      <c r="AI119" s="31"/>
      <c r="AJ119" s="31"/>
      <c r="AK119" s="31"/>
      <c r="AL119" s="32"/>
    </row>
    <row r="120" spans="1:38">
      <c r="A120" s="30"/>
      <c r="B120" s="31"/>
      <c r="C120" s="31"/>
      <c r="D120" s="31"/>
      <c r="E120" s="31"/>
      <c r="F120" s="31"/>
      <c r="G120" s="31"/>
      <c r="H120" s="31"/>
      <c r="I120" s="31"/>
      <c r="J120" s="31"/>
      <c r="K120" s="31"/>
      <c r="L120" s="31"/>
      <c r="M120" s="31"/>
      <c r="N120" s="31"/>
      <c r="O120" s="31"/>
      <c r="P120" s="31"/>
      <c r="Q120" s="31"/>
      <c r="R120" s="31"/>
      <c r="S120" s="32"/>
      <c r="T120" s="31"/>
      <c r="U120" s="31"/>
      <c r="V120" s="31"/>
      <c r="W120" s="31"/>
      <c r="X120" s="31"/>
      <c r="Y120" s="31"/>
      <c r="Z120" s="31"/>
      <c r="AA120" s="31"/>
      <c r="AB120" s="31"/>
      <c r="AC120" s="31"/>
      <c r="AD120" s="31"/>
      <c r="AE120" s="31"/>
      <c r="AF120" s="31"/>
      <c r="AG120" s="31"/>
      <c r="AH120" s="31"/>
      <c r="AI120" s="31"/>
      <c r="AJ120" s="31"/>
      <c r="AK120" s="31"/>
      <c r="AL120" s="32"/>
    </row>
    <row r="121" spans="1:38">
      <c r="A121" s="30"/>
      <c r="B121" s="31"/>
      <c r="C121" s="31"/>
      <c r="D121" s="31"/>
      <c r="E121" s="31"/>
      <c r="F121" s="31"/>
      <c r="G121" s="31"/>
      <c r="H121" s="31"/>
      <c r="I121" s="31"/>
      <c r="J121" s="31"/>
      <c r="K121" s="31"/>
      <c r="L121" s="31"/>
      <c r="M121" s="31"/>
      <c r="N121" s="31"/>
      <c r="O121" s="31"/>
      <c r="P121" s="31"/>
      <c r="Q121" s="31"/>
      <c r="R121" s="31"/>
      <c r="S121" s="32"/>
      <c r="T121" s="31"/>
      <c r="U121" s="31"/>
      <c r="V121" s="31"/>
      <c r="W121" s="31"/>
      <c r="X121" s="31"/>
      <c r="Y121" s="31"/>
      <c r="Z121" s="31"/>
      <c r="AA121" s="31"/>
      <c r="AB121" s="31"/>
      <c r="AC121" s="31"/>
      <c r="AD121" s="31"/>
      <c r="AE121" s="31"/>
      <c r="AF121" s="31"/>
      <c r="AG121" s="31"/>
      <c r="AH121" s="31"/>
      <c r="AI121" s="31"/>
      <c r="AJ121" s="31"/>
      <c r="AK121" s="31"/>
      <c r="AL121" s="32"/>
    </row>
    <row r="122" spans="1:38">
      <c r="A122" s="30"/>
      <c r="B122" s="31"/>
      <c r="C122" s="31"/>
      <c r="D122" s="31"/>
      <c r="E122" s="31"/>
      <c r="F122" s="31"/>
      <c r="G122" s="31"/>
      <c r="H122" s="31"/>
      <c r="I122" s="31"/>
      <c r="J122" s="31"/>
      <c r="K122" s="31"/>
      <c r="L122" s="31"/>
      <c r="M122" s="31"/>
      <c r="N122" s="31"/>
      <c r="O122" s="31"/>
      <c r="P122" s="31"/>
      <c r="Q122" s="31"/>
      <c r="R122" s="31"/>
      <c r="S122" s="32"/>
      <c r="T122" s="31"/>
      <c r="U122" s="31"/>
      <c r="V122" s="31"/>
      <c r="W122" s="31"/>
      <c r="X122" s="31"/>
      <c r="Y122" s="31"/>
      <c r="Z122" s="31"/>
      <c r="AA122" s="31"/>
      <c r="AB122" s="31"/>
      <c r="AC122" s="31"/>
      <c r="AD122" s="31"/>
      <c r="AE122" s="31"/>
      <c r="AF122" s="31"/>
      <c r="AG122" s="31"/>
      <c r="AH122" s="31"/>
      <c r="AI122" s="31"/>
      <c r="AJ122" s="31"/>
      <c r="AK122" s="31"/>
      <c r="AL122" s="32"/>
    </row>
    <row r="123" spans="1:38">
      <c r="A123" s="30"/>
      <c r="B123" s="31"/>
      <c r="C123" s="31"/>
      <c r="D123" s="31"/>
      <c r="E123" s="31"/>
      <c r="F123" s="31"/>
      <c r="G123" s="31"/>
      <c r="H123" s="31"/>
      <c r="I123" s="31"/>
      <c r="J123" s="31"/>
      <c r="K123" s="31"/>
      <c r="L123" s="31"/>
      <c r="M123" s="31"/>
      <c r="N123" s="31"/>
      <c r="O123" s="31"/>
      <c r="P123" s="31"/>
      <c r="Q123" s="31"/>
      <c r="R123" s="31"/>
      <c r="S123" s="32"/>
      <c r="T123" s="31"/>
      <c r="U123" s="31"/>
      <c r="V123" s="31"/>
      <c r="W123" s="31"/>
      <c r="X123" s="31"/>
      <c r="Y123" s="31"/>
      <c r="Z123" s="31"/>
      <c r="AA123" s="31"/>
      <c r="AB123" s="31"/>
      <c r="AC123" s="31"/>
      <c r="AD123" s="31"/>
      <c r="AE123" s="31"/>
      <c r="AF123" s="31"/>
      <c r="AG123" s="31"/>
      <c r="AH123" s="31"/>
      <c r="AI123" s="31"/>
      <c r="AJ123" s="31"/>
      <c r="AK123" s="31"/>
      <c r="AL123" s="32"/>
    </row>
    <row r="124" spans="1:38">
      <c r="A124" s="30"/>
      <c r="B124" s="31"/>
      <c r="C124" s="31"/>
      <c r="D124" s="31"/>
      <c r="E124" s="31"/>
      <c r="F124" s="31"/>
      <c r="G124" s="31"/>
      <c r="H124" s="31"/>
      <c r="I124" s="31"/>
      <c r="J124" s="31"/>
      <c r="K124" s="31"/>
      <c r="L124" s="31"/>
      <c r="M124" s="31"/>
      <c r="N124" s="31"/>
      <c r="O124" s="31"/>
      <c r="P124" s="31"/>
      <c r="Q124" s="31"/>
      <c r="R124" s="31"/>
      <c r="S124" s="32"/>
      <c r="T124" s="31"/>
      <c r="U124" s="31"/>
      <c r="V124" s="31"/>
      <c r="W124" s="31"/>
      <c r="X124" s="31"/>
      <c r="Y124" s="31"/>
      <c r="Z124" s="31"/>
      <c r="AA124" s="31"/>
      <c r="AB124" s="31"/>
      <c r="AC124" s="31"/>
      <c r="AD124" s="31"/>
      <c r="AE124" s="31"/>
      <c r="AF124" s="31"/>
      <c r="AG124" s="31"/>
      <c r="AH124" s="31"/>
      <c r="AI124" s="31"/>
      <c r="AJ124" s="31"/>
      <c r="AK124" s="31"/>
      <c r="AL124" s="32"/>
    </row>
    <row r="125" spans="1:38">
      <c r="A125" s="30"/>
      <c r="B125" s="31"/>
      <c r="C125" s="31"/>
      <c r="D125" s="31"/>
      <c r="E125" s="31"/>
      <c r="F125" s="31"/>
      <c r="G125" s="31"/>
      <c r="H125" s="31"/>
      <c r="I125" s="31"/>
      <c r="J125" s="31"/>
      <c r="K125" s="31"/>
      <c r="L125" s="31"/>
      <c r="M125" s="31"/>
      <c r="N125" s="31"/>
      <c r="O125" s="31"/>
      <c r="P125" s="31"/>
      <c r="Q125" s="31"/>
      <c r="R125" s="31"/>
      <c r="S125" s="32"/>
      <c r="T125" s="31"/>
      <c r="U125" s="31"/>
      <c r="V125" s="31"/>
      <c r="W125" s="31"/>
      <c r="X125" s="31"/>
      <c r="Y125" s="31"/>
      <c r="Z125" s="31"/>
      <c r="AA125" s="31"/>
      <c r="AB125" s="31"/>
      <c r="AC125" s="31"/>
      <c r="AD125" s="31"/>
      <c r="AE125" s="31"/>
      <c r="AF125" s="31"/>
      <c r="AG125" s="31"/>
      <c r="AH125" s="31"/>
      <c r="AI125" s="31"/>
      <c r="AJ125" s="31"/>
      <c r="AK125" s="31"/>
      <c r="AL125" s="32"/>
    </row>
    <row r="126" spans="1:38">
      <c r="A126" s="30"/>
      <c r="B126" s="31"/>
      <c r="C126" s="31"/>
      <c r="D126" s="31"/>
      <c r="E126" s="31"/>
      <c r="F126" s="31"/>
      <c r="G126" s="31"/>
      <c r="H126" s="31"/>
      <c r="I126" s="31"/>
      <c r="J126" s="31"/>
      <c r="K126" s="31"/>
      <c r="L126" s="31"/>
      <c r="M126" s="31"/>
      <c r="N126" s="31"/>
      <c r="O126" s="31"/>
      <c r="P126" s="31"/>
      <c r="Q126" s="31"/>
      <c r="R126" s="31"/>
      <c r="S126" s="32"/>
      <c r="T126" s="31"/>
      <c r="U126" s="31"/>
      <c r="V126" s="31"/>
      <c r="W126" s="31"/>
      <c r="X126" s="31"/>
      <c r="Y126" s="31"/>
      <c r="Z126" s="31"/>
      <c r="AA126" s="31"/>
      <c r="AB126" s="31"/>
      <c r="AC126" s="31"/>
      <c r="AD126" s="31"/>
      <c r="AE126" s="31"/>
      <c r="AF126" s="31"/>
      <c r="AG126" s="31"/>
      <c r="AH126" s="31"/>
      <c r="AI126" s="31"/>
      <c r="AJ126" s="31"/>
      <c r="AK126" s="31"/>
      <c r="AL126" s="32"/>
    </row>
    <row r="127" spans="1:38">
      <c r="A127" s="30"/>
      <c r="B127" s="31"/>
      <c r="C127" s="31"/>
      <c r="D127" s="31"/>
      <c r="E127" s="31"/>
      <c r="F127" s="31"/>
      <c r="G127" s="31"/>
      <c r="H127" s="31"/>
      <c r="I127" s="31"/>
      <c r="J127" s="31"/>
      <c r="K127" s="31"/>
      <c r="L127" s="31"/>
      <c r="M127" s="31"/>
      <c r="N127" s="31"/>
      <c r="O127" s="31"/>
      <c r="P127" s="31"/>
      <c r="Q127" s="31"/>
      <c r="R127" s="31"/>
      <c r="S127" s="32"/>
      <c r="T127" s="31"/>
      <c r="U127" s="31"/>
      <c r="V127" s="31"/>
      <c r="W127" s="31"/>
      <c r="X127" s="31"/>
      <c r="Y127" s="31"/>
      <c r="Z127" s="31"/>
      <c r="AA127" s="31"/>
      <c r="AB127" s="31"/>
      <c r="AC127" s="31"/>
      <c r="AD127" s="31"/>
      <c r="AE127" s="31"/>
      <c r="AF127" s="31"/>
      <c r="AG127" s="31"/>
      <c r="AH127" s="31"/>
      <c r="AI127" s="31"/>
      <c r="AJ127" s="31"/>
      <c r="AK127" s="31"/>
      <c r="AL127" s="32"/>
    </row>
    <row r="128" spans="1:38">
      <c r="A128" s="30"/>
      <c r="B128" s="31"/>
      <c r="C128" s="31"/>
      <c r="D128" s="31"/>
      <c r="E128" s="31"/>
      <c r="F128" s="31"/>
      <c r="G128" s="31"/>
      <c r="H128" s="31"/>
      <c r="I128" s="31"/>
      <c r="J128" s="31"/>
      <c r="K128" s="31"/>
      <c r="L128" s="31"/>
      <c r="M128" s="31"/>
      <c r="N128" s="31"/>
      <c r="O128" s="31"/>
      <c r="P128" s="31"/>
      <c r="Q128" s="31"/>
      <c r="R128" s="31"/>
      <c r="S128" s="32"/>
      <c r="T128" s="31"/>
      <c r="U128" s="31"/>
      <c r="V128" s="31"/>
      <c r="W128" s="31"/>
      <c r="X128" s="31"/>
      <c r="Y128" s="31"/>
      <c r="Z128" s="31"/>
      <c r="AA128" s="31"/>
      <c r="AB128" s="31"/>
      <c r="AC128" s="31"/>
      <c r="AD128" s="31"/>
      <c r="AE128" s="31"/>
      <c r="AF128" s="31"/>
      <c r="AG128" s="31"/>
      <c r="AH128" s="31"/>
      <c r="AI128" s="31"/>
      <c r="AJ128" s="31"/>
      <c r="AK128" s="31"/>
      <c r="AL128" s="32"/>
    </row>
    <row r="129" spans="1:38">
      <c r="A129" s="30"/>
      <c r="B129" s="31"/>
      <c r="C129" s="31"/>
      <c r="D129" s="31"/>
      <c r="E129" s="31"/>
      <c r="F129" s="31"/>
      <c r="G129" s="31"/>
      <c r="H129" s="31"/>
      <c r="I129" s="31"/>
      <c r="J129" s="31"/>
      <c r="K129" s="31"/>
      <c r="L129" s="31"/>
      <c r="M129" s="31"/>
      <c r="N129" s="31"/>
      <c r="O129" s="31"/>
      <c r="P129" s="31"/>
      <c r="Q129" s="31"/>
      <c r="R129" s="31"/>
      <c r="S129" s="32"/>
      <c r="T129" s="31"/>
      <c r="U129" s="31"/>
      <c r="V129" s="31"/>
      <c r="W129" s="31"/>
      <c r="X129" s="31"/>
      <c r="Y129" s="31"/>
      <c r="Z129" s="31"/>
      <c r="AA129" s="31"/>
      <c r="AB129" s="31"/>
      <c r="AC129" s="31"/>
      <c r="AD129" s="31"/>
      <c r="AE129" s="31"/>
      <c r="AF129" s="31"/>
      <c r="AG129" s="31"/>
      <c r="AH129" s="31"/>
      <c r="AI129" s="31"/>
      <c r="AJ129" s="31"/>
      <c r="AK129" s="31"/>
      <c r="AL129" s="32"/>
    </row>
    <row r="130" spans="1:38">
      <c r="A130" s="30"/>
      <c r="B130" s="31"/>
      <c r="C130" s="31"/>
      <c r="D130" s="31"/>
      <c r="E130" s="31"/>
      <c r="F130" s="31"/>
      <c r="G130" s="31"/>
      <c r="H130" s="31"/>
      <c r="I130" s="31"/>
      <c r="J130" s="31"/>
      <c r="K130" s="31"/>
      <c r="L130" s="31"/>
      <c r="M130" s="31"/>
      <c r="N130" s="31"/>
      <c r="O130" s="31"/>
      <c r="P130" s="31"/>
      <c r="Q130" s="31"/>
      <c r="R130" s="31"/>
      <c r="S130" s="32"/>
      <c r="T130" s="31"/>
      <c r="U130" s="31"/>
      <c r="V130" s="31"/>
      <c r="W130" s="31"/>
      <c r="X130" s="31"/>
      <c r="Y130" s="31"/>
      <c r="Z130" s="31"/>
      <c r="AA130" s="31"/>
      <c r="AB130" s="31"/>
      <c r="AC130" s="31"/>
      <c r="AD130" s="31"/>
      <c r="AE130" s="31"/>
      <c r="AF130" s="31"/>
      <c r="AG130" s="31"/>
      <c r="AH130" s="31"/>
      <c r="AI130" s="31"/>
      <c r="AJ130" s="31"/>
      <c r="AK130" s="31"/>
      <c r="AL130" s="32"/>
    </row>
    <row r="131" spans="1:38">
      <c r="A131" s="30"/>
      <c r="B131" s="31"/>
      <c r="C131" s="31"/>
      <c r="D131" s="31"/>
      <c r="E131" s="31"/>
      <c r="F131" s="31"/>
      <c r="G131" s="31"/>
      <c r="H131" s="31"/>
      <c r="I131" s="31"/>
      <c r="J131" s="31"/>
      <c r="K131" s="31"/>
      <c r="L131" s="31"/>
      <c r="M131" s="31"/>
      <c r="N131" s="31"/>
      <c r="O131" s="31"/>
      <c r="P131" s="31"/>
      <c r="Q131" s="31"/>
      <c r="R131" s="31"/>
      <c r="S131" s="32"/>
      <c r="T131" s="31"/>
      <c r="U131" s="31"/>
      <c r="V131" s="31"/>
      <c r="W131" s="31"/>
      <c r="X131" s="31"/>
      <c r="Y131" s="31"/>
      <c r="Z131" s="31"/>
      <c r="AA131" s="31"/>
      <c r="AB131" s="31"/>
      <c r="AC131" s="31"/>
      <c r="AD131" s="31"/>
      <c r="AE131" s="31"/>
      <c r="AF131" s="31"/>
      <c r="AG131" s="31"/>
      <c r="AH131" s="31"/>
      <c r="AI131" s="31"/>
      <c r="AJ131" s="31"/>
      <c r="AK131" s="31"/>
      <c r="AL131" s="32"/>
    </row>
    <row r="132" spans="1:38">
      <c r="A132" s="30"/>
      <c r="B132" s="31"/>
      <c r="C132" s="31"/>
      <c r="D132" s="31"/>
      <c r="E132" s="31"/>
      <c r="F132" s="31"/>
      <c r="G132" s="31"/>
      <c r="H132" s="31"/>
      <c r="I132" s="31"/>
      <c r="J132" s="31"/>
      <c r="K132" s="31"/>
      <c r="L132" s="31"/>
      <c r="M132" s="31"/>
      <c r="N132" s="31"/>
      <c r="O132" s="31"/>
      <c r="P132" s="31"/>
      <c r="Q132" s="31"/>
      <c r="R132" s="31"/>
      <c r="S132" s="32"/>
      <c r="T132" s="31"/>
      <c r="U132" s="31"/>
      <c r="V132" s="31"/>
      <c r="W132" s="31"/>
      <c r="X132" s="31"/>
      <c r="Y132" s="31"/>
      <c r="Z132" s="31"/>
      <c r="AA132" s="31"/>
      <c r="AB132" s="31"/>
      <c r="AC132" s="31"/>
      <c r="AD132" s="31"/>
      <c r="AE132" s="31"/>
      <c r="AF132" s="31"/>
      <c r="AG132" s="31"/>
      <c r="AH132" s="31"/>
      <c r="AI132" s="31"/>
      <c r="AJ132" s="31"/>
      <c r="AK132" s="31"/>
      <c r="AL132" s="32"/>
    </row>
    <row r="133" spans="1:38">
      <c r="A133" s="30"/>
      <c r="B133" s="31"/>
      <c r="C133" s="31"/>
      <c r="D133" s="31"/>
      <c r="E133" s="31"/>
      <c r="F133" s="31"/>
      <c r="G133" s="31"/>
      <c r="H133" s="31"/>
      <c r="I133" s="31"/>
      <c r="J133" s="31"/>
      <c r="K133" s="31"/>
      <c r="L133" s="31"/>
      <c r="M133" s="31"/>
      <c r="N133" s="31"/>
      <c r="O133" s="31"/>
      <c r="P133" s="31"/>
      <c r="Q133" s="31"/>
      <c r="R133" s="31"/>
      <c r="S133" s="32"/>
      <c r="T133" s="31"/>
      <c r="U133" s="31"/>
      <c r="V133" s="31"/>
      <c r="W133" s="31"/>
      <c r="X133" s="31"/>
      <c r="Y133" s="31"/>
      <c r="Z133" s="31"/>
      <c r="AA133" s="31"/>
      <c r="AB133" s="31"/>
      <c r="AC133" s="31"/>
      <c r="AD133" s="31"/>
      <c r="AE133" s="31"/>
      <c r="AF133" s="31"/>
      <c r="AG133" s="31"/>
      <c r="AH133" s="31"/>
      <c r="AI133" s="31"/>
      <c r="AJ133" s="31"/>
      <c r="AK133" s="31"/>
      <c r="AL133" s="32"/>
    </row>
    <row r="134" spans="1:38">
      <c r="A134" s="30"/>
      <c r="B134" s="31"/>
      <c r="C134" s="31"/>
      <c r="D134" s="31"/>
      <c r="E134" s="31"/>
      <c r="F134" s="31"/>
      <c r="G134" s="31"/>
      <c r="H134" s="31"/>
      <c r="I134" s="31"/>
      <c r="J134" s="31"/>
      <c r="K134" s="31"/>
      <c r="L134" s="31"/>
      <c r="M134" s="31"/>
      <c r="N134" s="31"/>
      <c r="O134" s="31"/>
      <c r="P134" s="31"/>
      <c r="Q134" s="31"/>
      <c r="R134" s="31"/>
      <c r="S134" s="32"/>
      <c r="T134" s="31"/>
      <c r="U134" s="31"/>
      <c r="V134" s="31"/>
      <c r="W134" s="31"/>
      <c r="X134" s="31"/>
      <c r="Y134" s="31"/>
      <c r="Z134" s="31"/>
      <c r="AA134" s="31"/>
      <c r="AB134" s="31"/>
      <c r="AC134" s="31"/>
      <c r="AD134" s="31"/>
      <c r="AE134" s="31"/>
      <c r="AF134" s="31"/>
      <c r="AG134" s="31"/>
      <c r="AH134" s="31"/>
      <c r="AI134" s="31"/>
      <c r="AJ134" s="31"/>
      <c r="AK134" s="31"/>
      <c r="AL134" s="32"/>
    </row>
    <row r="135" spans="1:38">
      <c r="A135" s="30"/>
      <c r="B135" s="31"/>
      <c r="C135" s="31"/>
      <c r="D135" s="31"/>
      <c r="E135" s="31"/>
      <c r="F135" s="31"/>
      <c r="G135" s="31"/>
      <c r="H135" s="31"/>
      <c r="I135" s="31"/>
      <c r="J135" s="31"/>
      <c r="K135" s="31"/>
      <c r="L135" s="31"/>
      <c r="M135" s="31"/>
      <c r="N135" s="31"/>
      <c r="O135" s="31"/>
      <c r="P135" s="31"/>
      <c r="Q135" s="31"/>
      <c r="R135" s="31"/>
      <c r="S135" s="32"/>
      <c r="T135" s="31"/>
      <c r="U135" s="31"/>
      <c r="V135" s="31"/>
      <c r="W135" s="31"/>
      <c r="X135" s="31"/>
      <c r="Y135" s="31"/>
      <c r="Z135" s="31"/>
      <c r="AA135" s="31"/>
      <c r="AB135" s="31"/>
      <c r="AC135" s="31"/>
      <c r="AD135" s="31"/>
      <c r="AE135" s="31"/>
      <c r="AF135" s="31"/>
      <c r="AG135" s="31"/>
      <c r="AH135" s="31"/>
      <c r="AI135" s="31"/>
      <c r="AJ135" s="31"/>
      <c r="AK135" s="31"/>
      <c r="AL135" s="32"/>
    </row>
    <row r="136" spans="1:38">
      <c r="A136" s="30"/>
      <c r="B136" s="31"/>
      <c r="C136" s="31"/>
      <c r="D136" s="31"/>
      <c r="E136" s="31"/>
      <c r="F136" s="31"/>
      <c r="G136" s="31"/>
      <c r="H136" s="31"/>
      <c r="I136" s="31"/>
      <c r="J136" s="31"/>
      <c r="K136" s="31"/>
      <c r="L136" s="31"/>
      <c r="M136" s="31"/>
      <c r="N136" s="31"/>
      <c r="O136" s="31"/>
      <c r="P136" s="31"/>
      <c r="Q136" s="31"/>
      <c r="R136" s="31"/>
      <c r="S136" s="32"/>
      <c r="T136" s="31"/>
      <c r="U136" s="31"/>
      <c r="V136" s="31"/>
      <c r="W136" s="31"/>
      <c r="X136" s="31"/>
      <c r="Y136" s="31"/>
      <c r="Z136" s="31"/>
      <c r="AA136" s="31"/>
      <c r="AB136" s="31"/>
      <c r="AC136" s="31"/>
      <c r="AD136" s="31"/>
      <c r="AE136" s="31"/>
      <c r="AF136" s="31"/>
      <c r="AG136" s="31"/>
      <c r="AH136" s="31"/>
      <c r="AI136" s="31"/>
      <c r="AJ136" s="31"/>
      <c r="AK136" s="31"/>
      <c r="AL136" s="32"/>
    </row>
    <row r="137" spans="1:38">
      <c r="A137" s="30"/>
      <c r="B137" s="31"/>
      <c r="C137" s="31"/>
      <c r="D137" s="31"/>
      <c r="E137" s="31"/>
      <c r="F137" s="31"/>
      <c r="G137" s="31"/>
      <c r="H137" s="31"/>
      <c r="I137" s="31"/>
      <c r="J137" s="31"/>
      <c r="K137" s="31"/>
      <c r="L137" s="31"/>
      <c r="M137" s="31"/>
      <c r="N137" s="31"/>
      <c r="O137" s="31"/>
      <c r="P137" s="31"/>
      <c r="Q137" s="31"/>
      <c r="R137" s="31"/>
      <c r="S137" s="32"/>
      <c r="T137" s="31"/>
      <c r="U137" s="31"/>
      <c r="V137" s="31"/>
      <c r="W137" s="31"/>
      <c r="X137" s="31"/>
      <c r="Y137" s="31"/>
      <c r="Z137" s="31"/>
      <c r="AA137" s="31"/>
      <c r="AB137" s="31"/>
      <c r="AC137" s="31"/>
      <c r="AD137" s="31"/>
      <c r="AE137" s="31"/>
      <c r="AF137" s="31"/>
      <c r="AG137" s="31"/>
      <c r="AH137" s="31"/>
      <c r="AI137" s="31"/>
      <c r="AJ137" s="31"/>
      <c r="AK137" s="31"/>
      <c r="AL137" s="32"/>
    </row>
    <row r="138" spans="1:38">
      <c r="A138" s="30"/>
      <c r="B138" s="31"/>
      <c r="C138" s="31"/>
      <c r="D138" s="31"/>
      <c r="E138" s="31"/>
      <c r="F138" s="31"/>
      <c r="G138" s="31"/>
      <c r="H138" s="31"/>
      <c r="I138" s="31"/>
      <c r="J138" s="31"/>
      <c r="K138" s="31"/>
      <c r="L138" s="31"/>
      <c r="M138" s="31"/>
      <c r="N138" s="31"/>
      <c r="O138" s="31"/>
      <c r="P138" s="31"/>
      <c r="Q138" s="31"/>
      <c r="R138" s="31"/>
      <c r="S138" s="32"/>
      <c r="T138" s="31"/>
      <c r="U138" s="31"/>
      <c r="V138" s="31"/>
      <c r="W138" s="31"/>
      <c r="X138" s="31"/>
      <c r="Y138" s="31"/>
      <c r="Z138" s="31"/>
      <c r="AA138" s="31"/>
      <c r="AB138" s="31"/>
      <c r="AC138" s="31"/>
      <c r="AD138" s="31"/>
      <c r="AE138" s="31"/>
      <c r="AF138" s="31"/>
      <c r="AG138" s="31"/>
      <c r="AH138" s="31"/>
      <c r="AI138" s="31"/>
      <c r="AJ138" s="31"/>
      <c r="AK138" s="31"/>
      <c r="AL138" s="32"/>
    </row>
    <row r="139" spans="1:38">
      <c r="A139" s="30"/>
      <c r="B139" s="31"/>
      <c r="C139" s="31"/>
      <c r="D139" s="31"/>
      <c r="E139" s="31"/>
      <c r="F139" s="31"/>
      <c r="G139" s="31"/>
      <c r="H139" s="31"/>
      <c r="I139" s="31"/>
      <c r="J139" s="31"/>
      <c r="K139" s="31"/>
      <c r="L139" s="31"/>
      <c r="M139" s="31"/>
      <c r="N139" s="31"/>
      <c r="O139" s="31"/>
      <c r="P139" s="31"/>
      <c r="Q139" s="31"/>
      <c r="R139" s="31"/>
      <c r="S139" s="32"/>
      <c r="T139" s="31"/>
      <c r="U139" s="31"/>
      <c r="V139" s="31"/>
      <c r="W139" s="31"/>
      <c r="X139" s="31"/>
      <c r="Y139" s="31"/>
      <c r="Z139" s="31"/>
      <c r="AA139" s="31"/>
      <c r="AB139" s="31"/>
      <c r="AC139" s="31"/>
      <c r="AD139" s="31"/>
      <c r="AE139" s="31"/>
      <c r="AF139" s="31"/>
      <c r="AG139" s="31"/>
      <c r="AH139" s="31"/>
      <c r="AI139" s="31"/>
      <c r="AJ139" s="31"/>
      <c r="AK139" s="31"/>
      <c r="AL139" s="32"/>
    </row>
    <row r="140" spans="1:38">
      <c r="A140" s="30"/>
      <c r="B140" s="31"/>
      <c r="C140" s="31"/>
      <c r="D140" s="31"/>
      <c r="E140" s="31"/>
      <c r="F140" s="31"/>
      <c r="G140" s="31"/>
      <c r="H140" s="31"/>
      <c r="I140" s="31"/>
      <c r="J140" s="31"/>
      <c r="K140" s="31"/>
      <c r="L140" s="31"/>
      <c r="M140" s="31"/>
      <c r="N140" s="31"/>
      <c r="O140" s="31"/>
      <c r="P140" s="31"/>
      <c r="Q140" s="31"/>
      <c r="R140" s="31"/>
      <c r="S140" s="32"/>
      <c r="T140" s="31"/>
      <c r="U140" s="31"/>
      <c r="V140" s="31"/>
      <c r="W140" s="31"/>
      <c r="X140" s="31"/>
      <c r="Y140" s="31"/>
      <c r="Z140" s="31"/>
      <c r="AA140" s="31"/>
      <c r="AB140" s="31"/>
      <c r="AC140" s="31"/>
      <c r="AD140" s="31"/>
      <c r="AE140" s="31"/>
      <c r="AF140" s="31"/>
      <c r="AG140" s="31"/>
      <c r="AH140" s="31"/>
      <c r="AI140" s="31"/>
      <c r="AJ140" s="31"/>
      <c r="AK140" s="31"/>
      <c r="AL140" s="32"/>
    </row>
    <row r="141" spans="1:38">
      <c r="A141" s="30"/>
      <c r="B141" s="31"/>
      <c r="C141" s="31"/>
      <c r="D141" s="31"/>
      <c r="E141" s="31"/>
      <c r="F141" s="31"/>
      <c r="G141" s="31"/>
      <c r="H141" s="31"/>
      <c r="I141" s="31"/>
      <c r="J141" s="31"/>
      <c r="K141" s="31"/>
      <c r="L141" s="31"/>
      <c r="M141" s="31"/>
      <c r="N141" s="31"/>
      <c r="O141" s="31"/>
      <c r="P141" s="31"/>
      <c r="Q141" s="31"/>
      <c r="R141" s="31"/>
      <c r="S141" s="32"/>
      <c r="T141" s="31"/>
      <c r="U141" s="31"/>
      <c r="V141" s="31"/>
      <c r="W141" s="31"/>
      <c r="X141" s="31"/>
      <c r="Y141" s="31"/>
      <c r="Z141" s="31"/>
      <c r="AA141" s="31"/>
      <c r="AB141" s="31"/>
      <c r="AC141" s="31"/>
      <c r="AD141" s="31"/>
      <c r="AE141" s="31"/>
      <c r="AF141" s="31"/>
      <c r="AG141" s="31"/>
      <c r="AH141" s="31"/>
      <c r="AI141" s="31"/>
      <c r="AJ141" s="31"/>
      <c r="AK141" s="31"/>
      <c r="AL141" s="32"/>
    </row>
    <row r="142" spans="1:38">
      <c r="A142" s="30"/>
      <c r="B142" s="31"/>
      <c r="C142" s="31"/>
      <c r="D142" s="31"/>
      <c r="E142" s="31"/>
      <c r="F142" s="31"/>
      <c r="G142" s="31"/>
      <c r="H142" s="31"/>
      <c r="I142" s="31"/>
      <c r="J142" s="31"/>
      <c r="K142" s="31"/>
      <c r="L142" s="31"/>
      <c r="M142" s="31"/>
      <c r="N142" s="31"/>
      <c r="O142" s="31"/>
      <c r="P142" s="31"/>
      <c r="Q142" s="31"/>
      <c r="R142" s="31"/>
      <c r="S142" s="32"/>
      <c r="T142" s="31"/>
      <c r="U142" s="31"/>
      <c r="V142" s="31"/>
      <c r="W142" s="31"/>
      <c r="X142" s="31"/>
      <c r="Y142" s="31"/>
      <c r="Z142" s="31"/>
      <c r="AA142" s="31"/>
      <c r="AB142" s="31"/>
      <c r="AC142" s="31"/>
      <c r="AD142" s="31"/>
      <c r="AE142" s="31"/>
      <c r="AF142" s="31"/>
      <c r="AG142" s="31"/>
      <c r="AH142" s="31"/>
      <c r="AI142" s="31"/>
      <c r="AJ142" s="31"/>
      <c r="AK142" s="31"/>
      <c r="AL142" s="32"/>
    </row>
    <row r="143" spans="1:38">
      <c r="A143" s="30"/>
      <c r="B143" s="31"/>
      <c r="C143" s="31"/>
      <c r="D143" s="31"/>
      <c r="E143" s="31"/>
      <c r="F143" s="31"/>
      <c r="G143" s="31"/>
      <c r="H143" s="31"/>
      <c r="I143" s="31"/>
      <c r="J143" s="31"/>
      <c r="K143" s="31"/>
      <c r="L143" s="31"/>
      <c r="M143" s="31"/>
      <c r="N143" s="31"/>
      <c r="O143" s="31"/>
      <c r="P143" s="31"/>
      <c r="Q143" s="31"/>
      <c r="R143" s="31"/>
      <c r="S143" s="32"/>
      <c r="T143" s="31"/>
      <c r="U143" s="31"/>
      <c r="V143" s="31"/>
      <c r="W143" s="31"/>
      <c r="X143" s="31"/>
      <c r="Y143" s="31"/>
      <c r="Z143" s="31"/>
      <c r="AA143" s="31"/>
      <c r="AB143" s="31"/>
      <c r="AC143" s="31"/>
      <c r="AD143" s="31"/>
      <c r="AE143" s="31"/>
      <c r="AF143" s="31"/>
      <c r="AG143" s="31"/>
      <c r="AH143" s="31"/>
      <c r="AI143" s="31"/>
      <c r="AJ143" s="31"/>
      <c r="AK143" s="31"/>
      <c r="AL143" s="32"/>
    </row>
    <row r="144" spans="1:38">
      <c r="A144" s="30"/>
      <c r="B144" s="31"/>
      <c r="C144" s="31"/>
      <c r="D144" s="31"/>
      <c r="E144" s="31"/>
      <c r="F144" s="31"/>
      <c r="G144" s="31"/>
      <c r="H144" s="31"/>
      <c r="I144" s="31"/>
      <c r="J144" s="31"/>
      <c r="K144" s="31"/>
      <c r="L144" s="31"/>
      <c r="M144" s="31"/>
      <c r="N144" s="31"/>
      <c r="O144" s="31"/>
      <c r="P144" s="31"/>
      <c r="Q144" s="31"/>
      <c r="R144" s="31"/>
      <c r="S144" s="32"/>
      <c r="T144" s="31"/>
      <c r="U144" s="31"/>
      <c r="V144" s="31"/>
      <c r="W144" s="31"/>
      <c r="X144" s="31"/>
      <c r="Y144" s="31"/>
      <c r="Z144" s="31"/>
      <c r="AA144" s="31"/>
      <c r="AB144" s="31"/>
      <c r="AC144" s="31"/>
      <c r="AD144" s="31"/>
      <c r="AE144" s="31"/>
      <c r="AF144" s="31"/>
      <c r="AG144" s="31"/>
      <c r="AH144" s="31"/>
      <c r="AI144" s="31"/>
      <c r="AJ144" s="31"/>
      <c r="AK144" s="31"/>
      <c r="AL144" s="32"/>
    </row>
    <row r="145" spans="1:38">
      <c r="A145" s="30"/>
      <c r="B145" s="31"/>
      <c r="C145" s="31"/>
      <c r="D145" s="31"/>
      <c r="E145" s="31"/>
      <c r="F145" s="31"/>
      <c r="G145" s="31"/>
      <c r="H145" s="31"/>
      <c r="I145" s="31"/>
      <c r="J145" s="31"/>
      <c r="K145" s="31"/>
      <c r="L145" s="31"/>
      <c r="M145" s="31"/>
      <c r="N145" s="31"/>
      <c r="O145" s="31"/>
      <c r="P145" s="31"/>
      <c r="Q145" s="31"/>
      <c r="R145" s="31"/>
      <c r="S145" s="32"/>
      <c r="T145" s="31"/>
      <c r="U145" s="31"/>
      <c r="V145" s="31"/>
      <c r="W145" s="31"/>
      <c r="X145" s="31"/>
      <c r="Y145" s="31"/>
      <c r="Z145" s="31"/>
      <c r="AA145" s="31"/>
      <c r="AB145" s="31"/>
      <c r="AC145" s="31"/>
      <c r="AD145" s="31"/>
      <c r="AE145" s="31"/>
      <c r="AF145" s="31"/>
      <c r="AG145" s="31"/>
      <c r="AH145" s="31"/>
      <c r="AI145" s="31"/>
      <c r="AJ145" s="31"/>
      <c r="AK145" s="31"/>
      <c r="AL145" s="32"/>
    </row>
    <row r="146" spans="1:38">
      <c r="A146" s="30"/>
      <c r="B146" s="31"/>
      <c r="C146" s="31"/>
      <c r="D146" s="31"/>
      <c r="E146" s="31"/>
      <c r="F146" s="31"/>
      <c r="G146" s="31"/>
      <c r="H146" s="31"/>
      <c r="I146" s="31"/>
      <c r="J146" s="31"/>
      <c r="K146" s="31"/>
      <c r="L146" s="31"/>
      <c r="M146" s="31"/>
      <c r="N146" s="31"/>
      <c r="O146" s="31"/>
      <c r="P146" s="31"/>
      <c r="Q146" s="31"/>
      <c r="R146" s="31"/>
      <c r="S146" s="32"/>
      <c r="T146" s="31"/>
      <c r="U146" s="31"/>
      <c r="V146" s="31"/>
      <c r="W146" s="31"/>
      <c r="X146" s="31"/>
      <c r="Y146" s="31"/>
      <c r="Z146" s="31"/>
      <c r="AA146" s="31"/>
      <c r="AB146" s="31"/>
      <c r="AC146" s="31"/>
      <c r="AD146" s="31"/>
      <c r="AE146" s="31"/>
      <c r="AF146" s="31"/>
      <c r="AG146" s="31"/>
      <c r="AH146" s="31"/>
      <c r="AI146" s="31"/>
      <c r="AJ146" s="31"/>
      <c r="AK146" s="31"/>
      <c r="AL146" s="32"/>
    </row>
    <row r="147" spans="1:38">
      <c r="A147" s="30"/>
      <c r="B147" s="31"/>
      <c r="C147" s="31"/>
      <c r="D147" s="31"/>
      <c r="E147" s="31"/>
      <c r="F147" s="31"/>
      <c r="G147" s="31"/>
      <c r="H147" s="31"/>
      <c r="I147" s="31"/>
      <c r="J147" s="31"/>
      <c r="K147" s="31"/>
      <c r="L147" s="31"/>
      <c r="M147" s="31"/>
      <c r="N147" s="31"/>
      <c r="O147" s="31"/>
      <c r="P147" s="31"/>
      <c r="Q147" s="31"/>
      <c r="R147" s="31"/>
      <c r="S147" s="32"/>
      <c r="T147" s="31"/>
      <c r="U147" s="31"/>
      <c r="V147" s="31"/>
      <c r="W147" s="31"/>
      <c r="X147" s="31"/>
      <c r="Y147" s="31"/>
      <c r="Z147" s="31"/>
      <c r="AA147" s="31"/>
      <c r="AB147" s="31"/>
      <c r="AC147" s="31"/>
      <c r="AD147" s="31"/>
      <c r="AE147" s="31"/>
      <c r="AF147" s="31"/>
      <c r="AG147" s="31"/>
      <c r="AH147" s="31"/>
      <c r="AI147" s="31"/>
      <c r="AJ147" s="31"/>
      <c r="AK147" s="31"/>
      <c r="AL147" s="32"/>
    </row>
    <row r="148" spans="1:38">
      <c r="A148" s="30"/>
      <c r="B148" s="31"/>
      <c r="C148" s="31"/>
      <c r="D148" s="31"/>
      <c r="E148" s="31"/>
      <c r="F148" s="31"/>
      <c r="G148" s="31"/>
      <c r="H148" s="31"/>
      <c r="I148" s="31"/>
      <c r="J148" s="31"/>
      <c r="K148" s="31"/>
      <c r="L148" s="31"/>
      <c r="M148" s="31"/>
      <c r="N148" s="31"/>
      <c r="O148" s="31"/>
      <c r="P148" s="31"/>
      <c r="Q148" s="31"/>
      <c r="R148" s="31"/>
      <c r="S148" s="32"/>
      <c r="T148" s="31"/>
      <c r="U148" s="31"/>
      <c r="V148" s="31"/>
      <c r="W148" s="31"/>
      <c r="X148" s="31"/>
      <c r="Y148" s="31"/>
      <c r="Z148" s="31"/>
      <c r="AA148" s="31"/>
      <c r="AB148" s="31"/>
      <c r="AC148" s="31"/>
      <c r="AD148" s="31"/>
      <c r="AE148" s="31"/>
      <c r="AF148" s="31"/>
      <c r="AG148" s="31"/>
      <c r="AH148" s="31"/>
      <c r="AI148" s="31"/>
      <c r="AJ148" s="31"/>
      <c r="AK148" s="31"/>
      <c r="AL148" s="32"/>
    </row>
    <row r="149" spans="1:38">
      <c r="A149" s="30"/>
      <c r="B149" s="31"/>
      <c r="C149" s="31"/>
      <c r="D149" s="31"/>
      <c r="E149" s="31"/>
      <c r="F149" s="31"/>
      <c r="G149" s="31"/>
      <c r="H149" s="31"/>
      <c r="I149" s="31"/>
      <c r="J149" s="31"/>
      <c r="K149" s="31"/>
      <c r="L149" s="31"/>
      <c r="M149" s="31"/>
      <c r="N149" s="31"/>
      <c r="O149" s="31"/>
      <c r="P149" s="31"/>
      <c r="Q149" s="31"/>
      <c r="R149" s="31"/>
      <c r="S149" s="32"/>
      <c r="T149" s="31"/>
      <c r="U149" s="31"/>
      <c r="V149" s="31"/>
      <c r="W149" s="31"/>
      <c r="X149" s="31"/>
      <c r="Y149" s="31"/>
      <c r="Z149" s="31"/>
      <c r="AA149" s="31"/>
      <c r="AB149" s="31"/>
      <c r="AC149" s="31"/>
      <c r="AD149" s="31"/>
      <c r="AE149" s="31"/>
      <c r="AF149" s="31"/>
      <c r="AG149" s="31"/>
      <c r="AH149" s="31"/>
      <c r="AI149" s="31"/>
      <c r="AJ149" s="31"/>
      <c r="AK149" s="31"/>
      <c r="AL149" s="32"/>
    </row>
    <row r="150" spans="1:38">
      <c r="A150" s="30"/>
      <c r="B150" s="31"/>
      <c r="C150" s="31"/>
      <c r="D150" s="31"/>
      <c r="E150" s="31"/>
      <c r="F150" s="31"/>
      <c r="G150" s="31"/>
      <c r="H150" s="31"/>
      <c r="I150" s="31"/>
      <c r="J150" s="31"/>
      <c r="K150" s="31"/>
      <c r="L150" s="31"/>
      <c r="M150" s="31"/>
      <c r="N150" s="31"/>
      <c r="O150" s="31"/>
      <c r="P150" s="31"/>
      <c r="Q150" s="31"/>
      <c r="R150" s="31"/>
      <c r="S150" s="32"/>
      <c r="T150" s="31"/>
      <c r="U150" s="31"/>
      <c r="V150" s="31"/>
      <c r="W150" s="31"/>
      <c r="X150" s="31"/>
      <c r="Y150" s="31"/>
      <c r="Z150" s="31"/>
      <c r="AA150" s="31"/>
      <c r="AB150" s="31"/>
      <c r="AC150" s="31"/>
      <c r="AD150" s="31"/>
      <c r="AE150" s="31"/>
      <c r="AF150" s="31"/>
      <c r="AG150" s="31"/>
      <c r="AH150" s="31"/>
      <c r="AI150" s="31"/>
      <c r="AJ150" s="31"/>
      <c r="AK150" s="31"/>
      <c r="AL150" s="32"/>
    </row>
    <row r="151" spans="1:38">
      <c r="A151" s="30"/>
      <c r="B151" s="31"/>
      <c r="C151" s="31"/>
      <c r="D151" s="31"/>
      <c r="E151" s="31"/>
      <c r="F151" s="31"/>
      <c r="G151" s="31"/>
      <c r="H151" s="31"/>
      <c r="I151" s="31"/>
      <c r="J151" s="31"/>
      <c r="K151" s="31"/>
      <c r="L151" s="31"/>
      <c r="M151" s="31"/>
      <c r="N151" s="31"/>
      <c r="O151" s="31"/>
      <c r="P151" s="31"/>
      <c r="Q151" s="31"/>
      <c r="R151" s="31"/>
      <c r="S151" s="32"/>
      <c r="T151" s="31"/>
      <c r="U151" s="31"/>
      <c r="V151" s="31"/>
      <c r="W151" s="31"/>
      <c r="X151" s="31"/>
      <c r="Y151" s="31"/>
      <c r="Z151" s="31"/>
      <c r="AA151" s="31"/>
      <c r="AB151" s="31"/>
      <c r="AC151" s="31"/>
      <c r="AD151" s="31"/>
      <c r="AE151" s="31"/>
      <c r="AF151" s="31"/>
      <c r="AG151" s="31"/>
      <c r="AH151" s="31"/>
      <c r="AI151" s="31"/>
      <c r="AJ151" s="31"/>
      <c r="AK151" s="31"/>
      <c r="AL151" s="32"/>
    </row>
    <row r="152" spans="1:38">
      <c r="A152" s="30"/>
      <c r="B152" s="31"/>
      <c r="C152" s="31"/>
      <c r="D152" s="31"/>
      <c r="E152" s="31"/>
      <c r="F152" s="31"/>
      <c r="G152" s="31"/>
      <c r="H152" s="31"/>
      <c r="I152" s="31"/>
      <c r="J152" s="31"/>
      <c r="K152" s="31"/>
      <c r="L152" s="31"/>
      <c r="M152" s="31"/>
      <c r="N152" s="31"/>
      <c r="O152" s="31"/>
      <c r="P152" s="31"/>
      <c r="Q152" s="31"/>
      <c r="R152" s="31"/>
      <c r="S152" s="32"/>
      <c r="T152" s="31"/>
      <c r="U152" s="31"/>
      <c r="V152" s="31"/>
      <c r="W152" s="31"/>
      <c r="X152" s="31"/>
      <c r="Y152" s="31"/>
      <c r="Z152" s="31"/>
      <c r="AA152" s="31"/>
      <c r="AB152" s="31"/>
      <c r="AC152" s="31"/>
      <c r="AD152" s="31"/>
      <c r="AE152" s="31"/>
      <c r="AF152" s="31"/>
      <c r="AG152" s="31"/>
      <c r="AH152" s="31"/>
      <c r="AI152" s="31"/>
      <c r="AJ152" s="31"/>
      <c r="AK152" s="31"/>
      <c r="AL152" s="32"/>
    </row>
    <row r="153" spans="1:38">
      <c r="A153" s="30"/>
      <c r="B153" s="31"/>
      <c r="C153" s="31"/>
      <c r="D153" s="31"/>
      <c r="E153" s="31"/>
      <c r="F153" s="31"/>
      <c r="G153" s="31"/>
      <c r="H153" s="31"/>
      <c r="I153" s="31"/>
      <c r="J153" s="31"/>
      <c r="K153" s="31"/>
      <c r="L153" s="31"/>
      <c r="M153" s="31"/>
      <c r="N153" s="31"/>
      <c r="O153" s="31"/>
      <c r="P153" s="31"/>
      <c r="Q153" s="31"/>
      <c r="R153" s="31"/>
      <c r="S153" s="32"/>
      <c r="T153" s="31"/>
      <c r="U153" s="31"/>
      <c r="V153" s="31"/>
      <c r="W153" s="31"/>
      <c r="X153" s="31"/>
      <c r="Y153" s="31"/>
      <c r="Z153" s="31"/>
      <c r="AA153" s="31"/>
      <c r="AB153" s="31"/>
      <c r="AC153" s="31"/>
      <c r="AD153" s="31"/>
      <c r="AE153" s="31"/>
      <c r="AF153" s="31"/>
      <c r="AG153" s="31"/>
      <c r="AH153" s="31"/>
      <c r="AI153" s="31"/>
      <c r="AJ153" s="31"/>
      <c r="AK153" s="31"/>
      <c r="AL153" s="32"/>
    </row>
    <row r="154" spans="1:38">
      <c r="A154" s="30"/>
      <c r="B154" s="31"/>
      <c r="C154" s="31"/>
      <c r="D154" s="31"/>
      <c r="E154" s="31"/>
      <c r="F154" s="31"/>
      <c r="G154" s="31"/>
      <c r="H154" s="31"/>
      <c r="I154" s="31"/>
      <c r="J154" s="31"/>
      <c r="K154" s="31"/>
      <c r="L154" s="31"/>
      <c r="M154" s="31"/>
      <c r="N154" s="31"/>
      <c r="O154" s="31"/>
      <c r="P154" s="31"/>
      <c r="Q154" s="31"/>
      <c r="R154" s="31"/>
      <c r="S154" s="32"/>
      <c r="T154" s="31"/>
      <c r="U154" s="31"/>
      <c r="V154" s="31"/>
      <c r="W154" s="31"/>
      <c r="X154" s="31"/>
      <c r="Y154" s="31"/>
      <c r="Z154" s="31"/>
      <c r="AA154" s="31"/>
      <c r="AB154" s="31"/>
      <c r="AC154" s="31"/>
      <c r="AD154" s="31"/>
      <c r="AE154" s="31"/>
      <c r="AF154" s="31"/>
      <c r="AG154" s="31"/>
      <c r="AH154" s="31"/>
      <c r="AI154" s="31"/>
      <c r="AJ154" s="31"/>
      <c r="AK154" s="31"/>
      <c r="AL154" s="32"/>
    </row>
    <row r="155" spans="1:38">
      <c r="A155" s="30"/>
      <c r="B155" s="31"/>
      <c r="C155" s="31"/>
      <c r="D155" s="31"/>
      <c r="E155" s="31"/>
      <c r="F155" s="31"/>
      <c r="G155" s="31"/>
      <c r="H155" s="31"/>
      <c r="I155" s="31"/>
      <c r="J155" s="31"/>
      <c r="K155" s="31"/>
      <c r="L155" s="31"/>
      <c r="M155" s="31"/>
      <c r="N155" s="31"/>
      <c r="O155" s="31"/>
      <c r="P155" s="31"/>
      <c r="Q155" s="31"/>
      <c r="R155" s="31"/>
      <c r="S155" s="32"/>
      <c r="T155" s="31"/>
      <c r="U155" s="31"/>
      <c r="V155" s="31"/>
      <c r="W155" s="31"/>
      <c r="X155" s="31"/>
      <c r="Y155" s="31"/>
      <c r="Z155" s="31"/>
      <c r="AA155" s="31"/>
      <c r="AB155" s="31"/>
      <c r="AC155" s="31"/>
      <c r="AD155" s="31"/>
      <c r="AE155" s="31"/>
      <c r="AF155" s="31"/>
      <c r="AG155" s="31"/>
      <c r="AH155" s="31"/>
      <c r="AI155" s="31"/>
      <c r="AJ155" s="31"/>
      <c r="AK155" s="31"/>
      <c r="AL155" s="32"/>
    </row>
    <row r="156" spans="1:38">
      <c r="A156" s="30"/>
      <c r="B156" s="31"/>
      <c r="C156" s="31"/>
      <c r="D156" s="31"/>
      <c r="E156" s="31"/>
      <c r="F156" s="31"/>
      <c r="G156" s="31"/>
      <c r="H156" s="31"/>
      <c r="I156" s="31"/>
      <c r="J156" s="31"/>
      <c r="K156" s="31"/>
      <c r="L156" s="31"/>
      <c r="M156" s="31"/>
      <c r="N156" s="31"/>
      <c r="O156" s="31"/>
      <c r="P156" s="31"/>
      <c r="Q156" s="31"/>
      <c r="R156" s="31"/>
      <c r="S156" s="32"/>
      <c r="T156" s="31"/>
      <c r="U156" s="31"/>
      <c r="V156" s="31"/>
      <c r="W156" s="31"/>
      <c r="X156" s="31"/>
      <c r="Y156" s="31"/>
      <c r="Z156" s="31"/>
      <c r="AA156" s="31"/>
      <c r="AB156" s="31"/>
      <c r="AC156" s="31"/>
      <c r="AD156" s="31"/>
      <c r="AE156" s="31"/>
      <c r="AF156" s="31"/>
      <c r="AG156" s="31"/>
      <c r="AH156" s="31"/>
      <c r="AI156" s="31"/>
      <c r="AJ156" s="31"/>
      <c r="AK156" s="31"/>
      <c r="AL156" s="32"/>
    </row>
    <row r="157" spans="1:38">
      <c r="A157" s="30"/>
      <c r="B157" s="31"/>
      <c r="C157" s="31"/>
      <c r="D157" s="31"/>
      <c r="E157" s="31"/>
      <c r="F157" s="31"/>
      <c r="G157" s="31"/>
      <c r="H157" s="31"/>
      <c r="I157" s="31"/>
      <c r="J157" s="31"/>
      <c r="K157" s="31"/>
      <c r="L157" s="31"/>
      <c r="M157" s="31"/>
      <c r="N157" s="31"/>
      <c r="O157" s="31"/>
      <c r="P157" s="31"/>
      <c r="Q157" s="31"/>
      <c r="R157" s="31"/>
      <c r="S157" s="32"/>
      <c r="T157" s="31"/>
      <c r="U157" s="31"/>
      <c r="V157" s="31"/>
      <c r="W157" s="31"/>
      <c r="X157" s="31"/>
      <c r="Y157" s="31"/>
      <c r="Z157" s="31"/>
      <c r="AA157" s="31"/>
      <c r="AB157" s="31"/>
      <c r="AC157" s="31"/>
      <c r="AD157" s="31"/>
      <c r="AE157" s="31"/>
      <c r="AF157" s="31"/>
      <c r="AG157" s="31"/>
      <c r="AH157" s="31"/>
      <c r="AI157" s="31"/>
      <c r="AJ157" s="31"/>
      <c r="AK157" s="31"/>
      <c r="AL157" s="32"/>
    </row>
    <row r="158" spans="1:38">
      <c r="A158" s="30"/>
      <c r="B158" s="31"/>
      <c r="C158" s="31"/>
      <c r="D158" s="31"/>
      <c r="E158" s="31"/>
      <c r="F158" s="31"/>
      <c r="G158" s="31"/>
      <c r="H158" s="31"/>
      <c r="I158" s="31"/>
      <c r="J158" s="31"/>
      <c r="K158" s="31"/>
      <c r="L158" s="31"/>
      <c r="M158" s="31"/>
      <c r="N158" s="31"/>
      <c r="O158" s="31"/>
      <c r="P158" s="31"/>
      <c r="Q158" s="31"/>
      <c r="R158" s="31"/>
      <c r="S158" s="32"/>
      <c r="T158" s="31"/>
      <c r="U158" s="31"/>
      <c r="V158" s="31"/>
      <c r="W158" s="31"/>
      <c r="X158" s="31"/>
      <c r="Y158" s="31"/>
      <c r="Z158" s="31"/>
      <c r="AA158" s="31"/>
      <c r="AB158" s="31"/>
      <c r="AC158" s="31"/>
      <c r="AD158" s="31"/>
      <c r="AE158" s="31"/>
      <c r="AF158" s="31"/>
      <c r="AG158" s="31"/>
      <c r="AH158" s="31"/>
      <c r="AI158" s="31"/>
      <c r="AJ158" s="31"/>
      <c r="AK158" s="31"/>
      <c r="AL158" s="32"/>
    </row>
    <row r="159" spans="1:38">
      <c r="A159" s="30"/>
      <c r="B159" s="31"/>
      <c r="C159" s="31"/>
      <c r="D159" s="31"/>
      <c r="E159" s="31"/>
      <c r="F159" s="31"/>
      <c r="G159" s="31"/>
      <c r="H159" s="31"/>
      <c r="I159" s="31"/>
      <c r="J159" s="31"/>
      <c r="K159" s="31"/>
      <c r="L159" s="31"/>
      <c r="M159" s="31"/>
      <c r="N159" s="31"/>
      <c r="O159" s="31"/>
      <c r="P159" s="31"/>
      <c r="Q159" s="31"/>
      <c r="R159" s="31"/>
      <c r="S159" s="32"/>
      <c r="T159" s="31"/>
      <c r="U159" s="31"/>
      <c r="V159" s="31"/>
      <c r="W159" s="31"/>
      <c r="X159" s="31"/>
      <c r="Y159" s="31"/>
      <c r="Z159" s="31"/>
      <c r="AA159" s="31"/>
      <c r="AB159" s="31"/>
      <c r="AC159" s="31"/>
      <c r="AD159" s="31"/>
      <c r="AE159" s="31"/>
      <c r="AF159" s="31"/>
      <c r="AG159" s="31"/>
      <c r="AH159" s="31"/>
      <c r="AI159" s="31"/>
      <c r="AJ159" s="31"/>
      <c r="AK159" s="31"/>
      <c r="AL159" s="32"/>
    </row>
    <row r="160" spans="1:38">
      <c r="A160" s="30"/>
      <c r="B160" s="31"/>
      <c r="C160" s="31"/>
      <c r="D160" s="31"/>
      <c r="E160" s="31"/>
      <c r="F160" s="31"/>
      <c r="G160" s="31"/>
      <c r="H160" s="31"/>
      <c r="I160" s="31"/>
      <c r="J160" s="31"/>
      <c r="K160" s="31"/>
      <c r="L160" s="31"/>
      <c r="M160" s="31"/>
      <c r="N160" s="31"/>
      <c r="O160" s="31"/>
      <c r="P160" s="31"/>
      <c r="Q160" s="31"/>
      <c r="R160" s="31"/>
      <c r="S160" s="32"/>
      <c r="T160" s="31"/>
      <c r="U160" s="31"/>
      <c r="V160" s="31"/>
      <c r="W160" s="31"/>
      <c r="X160" s="31"/>
      <c r="Y160" s="31"/>
      <c r="Z160" s="31"/>
      <c r="AA160" s="31"/>
      <c r="AB160" s="31"/>
      <c r="AC160" s="31"/>
      <c r="AD160" s="31"/>
      <c r="AE160" s="31"/>
      <c r="AF160" s="31"/>
      <c r="AG160" s="31"/>
      <c r="AH160" s="31"/>
      <c r="AI160" s="31"/>
      <c r="AJ160" s="31"/>
      <c r="AK160" s="31"/>
      <c r="AL160" s="32"/>
    </row>
    <row r="161" spans="1:38">
      <c r="A161" s="30"/>
      <c r="B161" s="31"/>
      <c r="C161" s="31"/>
      <c r="D161" s="31"/>
      <c r="E161" s="31"/>
      <c r="F161" s="31"/>
      <c r="G161" s="31"/>
      <c r="H161" s="31"/>
      <c r="I161" s="31"/>
      <c r="J161" s="31"/>
      <c r="K161" s="31"/>
      <c r="L161" s="31"/>
      <c r="M161" s="31"/>
      <c r="N161" s="31"/>
      <c r="O161" s="31"/>
      <c r="P161" s="31"/>
      <c r="Q161" s="31"/>
      <c r="R161" s="31"/>
      <c r="S161" s="32"/>
      <c r="T161" s="31"/>
      <c r="U161" s="31"/>
      <c r="V161" s="31"/>
      <c r="W161" s="31"/>
      <c r="X161" s="31"/>
      <c r="Y161" s="31"/>
      <c r="Z161" s="31"/>
      <c r="AA161" s="31"/>
      <c r="AB161" s="31"/>
      <c r="AC161" s="31"/>
      <c r="AD161" s="31"/>
      <c r="AE161" s="31"/>
      <c r="AF161" s="31"/>
      <c r="AG161" s="31"/>
      <c r="AH161" s="31"/>
      <c r="AI161" s="31"/>
      <c r="AJ161" s="31"/>
      <c r="AK161" s="31"/>
      <c r="AL161" s="32"/>
    </row>
    <row r="162" spans="1:38">
      <c r="A162" s="30"/>
      <c r="B162" s="31"/>
      <c r="C162" s="31"/>
      <c r="D162" s="31"/>
      <c r="E162" s="31"/>
      <c r="F162" s="31"/>
      <c r="G162" s="31"/>
      <c r="H162" s="31"/>
      <c r="I162" s="31"/>
      <c r="J162" s="31"/>
      <c r="K162" s="31"/>
      <c r="L162" s="31"/>
      <c r="M162" s="31"/>
      <c r="N162" s="31"/>
      <c r="O162" s="31"/>
      <c r="P162" s="31"/>
      <c r="Q162" s="31"/>
      <c r="R162" s="31"/>
      <c r="S162" s="32"/>
      <c r="T162" s="31"/>
      <c r="U162" s="31"/>
      <c r="V162" s="31"/>
      <c r="W162" s="31"/>
      <c r="X162" s="31"/>
      <c r="Y162" s="31"/>
      <c r="Z162" s="31"/>
      <c r="AA162" s="31"/>
      <c r="AB162" s="31"/>
      <c r="AC162" s="31"/>
      <c r="AD162" s="31"/>
      <c r="AE162" s="31"/>
      <c r="AF162" s="31"/>
      <c r="AG162" s="31"/>
      <c r="AH162" s="31"/>
      <c r="AI162" s="31"/>
      <c r="AJ162" s="31"/>
      <c r="AK162" s="31"/>
      <c r="AL162" s="32"/>
    </row>
    <row r="163" spans="1:38">
      <c r="A163" s="30"/>
      <c r="B163" s="31"/>
      <c r="C163" s="31"/>
      <c r="D163" s="31"/>
      <c r="E163" s="31"/>
      <c r="F163" s="31"/>
      <c r="G163" s="31"/>
      <c r="H163" s="31"/>
      <c r="I163" s="31"/>
      <c r="J163" s="31"/>
      <c r="K163" s="31"/>
      <c r="L163" s="31"/>
      <c r="M163" s="31"/>
      <c r="N163" s="31"/>
      <c r="O163" s="31"/>
      <c r="P163" s="31"/>
      <c r="Q163" s="31"/>
      <c r="R163" s="31"/>
      <c r="S163" s="32"/>
      <c r="T163" s="31"/>
      <c r="U163" s="31"/>
      <c r="V163" s="31"/>
      <c r="W163" s="31"/>
      <c r="X163" s="31"/>
      <c r="Y163" s="31"/>
      <c r="Z163" s="31"/>
      <c r="AA163" s="31"/>
      <c r="AB163" s="31"/>
      <c r="AC163" s="31"/>
      <c r="AD163" s="31"/>
      <c r="AE163" s="31"/>
      <c r="AF163" s="31"/>
      <c r="AG163" s="31"/>
      <c r="AH163" s="31"/>
      <c r="AI163" s="31"/>
      <c r="AJ163" s="31"/>
      <c r="AK163" s="31"/>
      <c r="AL163" s="32"/>
    </row>
    <row r="164" spans="1:38">
      <c r="A164" s="30"/>
      <c r="B164" s="31"/>
      <c r="C164" s="31"/>
      <c r="D164" s="31"/>
      <c r="E164" s="31"/>
      <c r="F164" s="31"/>
      <c r="G164" s="31"/>
      <c r="H164" s="31"/>
      <c r="I164" s="31"/>
      <c r="J164" s="31"/>
      <c r="K164" s="31"/>
      <c r="L164" s="31"/>
      <c r="M164" s="31"/>
      <c r="N164" s="31"/>
      <c r="O164" s="31"/>
      <c r="P164" s="31"/>
      <c r="Q164" s="31"/>
      <c r="R164" s="31"/>
      <c r="S164" s="32"/>
      <c r="T164" s="31"/>
      <c r="U164" s="31"/>
      <c r="V164" s="31"/>
      <c r="W164" s="31"/>
      <c r="X164" s="31"/>
      <c r="Y164" s="31"/>
      <c r="Z164" s="31"/>
      <c r="AA164" s="31"/>
      <c r="AB164" s="31"/>
      <c r="AC164" s="31"/>
      <c r="AD164" s="31"/>
      <c r="AE164" s="31"/>
      <c r="AF164" s="31"/>
      <c r="AG164" s="31"/>
      <c r="AH164" s="31"/>
      <c r="AI164" s="31"/>
      <c r="AJ164" s="31"/>
      <c r="AK164" s="31"/>
      <c r="AL164" s="32"/>
    </row>
    <row r="165" spans="1:38">
      <c r="A165" s="30"/>
      <c r="B165" s="31"/>
      <c r="C165" s="31"/>
      <c r="D165" s="31"/>
      <c r="E165" s="31"/>
      <c r="F165" s="31"/>
      <c r="G165" s="31"/>
      <c r="H165" s="31"/>
      <c r="I165" s="31"/>
      <c r="J165" s="31"/>
      <c r="K165" s="31"/>
      <c r="L165" s="31"/>
      <c r="M165" s="31"/>
      <c r="N165" s="31"/>
      <c r="O165" s="31"/>
      <c r="P165" s="31"/>
      <c r="Q165" s="31"/>
      <c r="R165" s="31"/>
      <c r="S165" s="32"/>
      <c r="T165" s="31"/>
      <c r="U165" s="31"/>
      <c r="V165" s="31"/>
      <c r="W165" s="31"/>
      <c r="X165" s="31"/>
      <c r="Y165" s="31"/>
      <c r="Z165" s="31"/>
      <c r="AA165" s="31"/>
      <c r="AB165" s="31"/>
      <c r="AC165" s="31"/>
      <c r="AD165" s="31"/>
      <c r="AE165" s="31"/>
      <c r="AF165" s="31"/>
      <c r="AG165" s="31"/>
      <c r="AH165" s="31"/>
      <c r="AI165" s="31"/>
      <c r="AJ165" s="31"/>
      <c r="AK165" s="31"/>
      <c r="AL165" s="32"/>
    </row>
    <row r="166" spans="1:38">
      <c r="A166" s="30"/>
      <c r="B166" s="31"/>
      <c r="C166" s="31"/>
      <c r="D166" s="31"/>
      <c r="E166" s="31"/>
      <c r="F166" s="31"/>
      <c r="G166" s="31"/>
      <c r="H166" s="31"/>
      <c r="I166" s="31"/>
      <c r="J166" s="31"/>
      <c r="K166" s="31"/>
      <c r="L166" s="31"/>
      <c r="M166" s="31"/>
      <c r="N166" s="31"/>
      <c r="O166" s="31"/>
      <c r="P166" s="31"/>
      <c r="Q166" s="31"/>
      <c r="R166" s="31"/>
      <c r="S166" s="32"/>
      <c r="T166" s="31"/>
      <c r="U166" s="31"/>
      <c r="V166" s="31"/>
      <c r="W166" s="31"/>
      <c r="X166" s="31"/>
      <c r="Y166" s="31"/>
      <c r="Z166" s="31"/>
      <c r="AA166" s="31"/>
      <c r="AB166" s="31"/>
      <c r="AC166" s="31"/>
      <c r="AD166" s="31"/>
      <c r="AE166" s="31"/>
      <c r="AF166" s="31"/>
      <c r="AG166" s="31"/>
      <c r="AH166" s="31"/>
      <c r="AI166" s="31"/>
      <c r="AJ166" s="31"/>
      <c r="AK166" s="31"/>
      <c r="AL166" s="32"/>
    </row>
    <row r="167" spans="1:38">
      <c r="A167" s="30"/>
      <c r="B167" s="31"/>
      <c r="C167" s="31"/>
      <c r="D167" s="31"/>
      <c r="E167" s="31"/>
      <c r="F167" s="31"/>
      <c r="G167" s="31"/>
      <c r="H167" s="31"/>
      <c r="I167" s="31"/>
      <c r="J167" s="31"/>
      <c r="K167" s="31"/>
      <c r="L167" s="31"/>
      <c r="M167" s="31"/>
      <c r="N167" s="31"/>
      <c r="O167" s="31"/>
      <c r="P167" s="31"/>
      <c r="Q167" s="31"/>
      <c r="R167" s="31"/>
      <c r="S167" s="32"/>
      <c r="T167" s="31"/>
      <c r="U167" s="31"/>
      <c r="V167" s="31"/>
      <c r="W167" s="31"/>
      <c r="X167" s="31"/>
      <c r="Y167" s="31"/>
      <c r="Z167" s="31"/>
      <c r="AA167" s="31"/>
      <c r="AB167" s="31"/>
      <c r="AC167" s="31"/>
      <c r="AD167" s="31"/>
      <c r="AE167" s="31"/>
      <c r="AF167" s="31"/>
      <c r="AG167" s="31"/>
      <c r="AH167" s="31"/>
      <c r="AI167" s="31"/>
      <c r="AJ167" s="31"/>
      <c r="AK167" s="31"/>
      <c r="AL167" s="32"/>
    </row>
    <row r="168" spans="1:38">
      <c r="A168" s="30"/>
      <c r="B168" s="31"/>
      <c r="C168" s="31"/>
      <c r="D168" s="31"/>
      <c r="E168" s="31"/>
      <c r="F168" s="31"/>
      <c r="G168" s="31"/>
      <c r="H168" s="31"/>
      <c r="I168" s="31"/>
      <c r="J168" s="31"/>
      <c r="K168" s="31"/>
      <c r="L168" s="31"/>
      <c r="M168" s="31"/>
      <c r="N168" s="31"/>
      <c r="O168" s="31"/>
      <c r="P168" s="31"/>
      <c r="Q168" s="31"/>
      <c r="R168" s="31"/>
      <c r="S168" s="32"/>
      <c r="T168" s="31"/>
      <c r="U168" s="31"/>
      <c r="V168" s="31"/>
      <c r="W168" s="31"/>
      <c r="X168" s="31"/>
      <c r="Y168" s="31"/>
      <c r="Z168" s="31"/>
      <c r="AA168" s="31"/>
      <c r="AB168" s="31"/>
      <c r="AC168" s="31"/>
      <c r="AD168" s="31"/>
      <c r="AE168" s="31"/>
      <c r="AF168" s="31"/>
      <c r="AG168" s="31"/>
      <c r="AH168" s="31"/>
      <c r="AI168" s="31"/>
      <c r="AJ168" s="31"/>
      <c r="AK168" s="31"/>
      <c r="AL168" s="32"/>
    </row>
    <row r="169" spans="1:38">
      <c r="A169" s="30"/>
      <c r="B169" s="31"/>
      <c r="C169" s="31"/>
      <c r="D169" s="31"/>
      <c r="E169" s="31"/>
      <c r="F169" s="31"/>
      <c r="G169" s="31"/>
      <c r="H169" s="31"/>
      <c r="I169" s="31"/>
      <c r="J169" s="31"/>
      <c r="K169" s="31"/>
      <c r="L169" s="31"/>
      <c r="M169" s="31"/>
      <c r="N169" s="31"/>
      <c r="O169" s="31"/>
      <c r="P169" s="31"/>
      <c r="Q169" s="31"/>
      <c r="R169" s="31"/>
      <c r="S169" s="32"/>
      <c r="T169" s="31"/>
      <c r="U169" s="31"/>
      <c r="V169" s="31"/>
      <c r="W169" s="31"/>
      <c r="X169" s="31"/>
      <c r="Y169" s="31"/>
      <c r="Z169" s="31"/>
      <c r="AA169" s="31"/>
      <c r="AB169" s="31"/>
      <c r="AC169" s="31"/>
      <c r="AD169" s="31"/>
      <c r="AE169" s="31"/>
      <c r="AF169" s="31"/>
      <c r="AG169" s="31"/>
      <c r="AH169" s="31"/>
      <c r="AI169" s="31"/>
      <c r="AJ169" s="31"/>
      <c r="AK169" s="31"/>
      <c r="AL169" s="32"/>
    </row>
    <row r="170" spans="1:38">
      <c r="A170" s="30"/>
      <c r="B170" s="31"/>
      <c r="C170" s="31"/>
      <c r="D170" s="31"/>
      <c r="E170" s="31"/>
      <c r="F170" s="31"/>
      <c r="G170" s="31"/>
      <c r="H170" s="31"/>
      <c r="I170" s="31"/>
      <c r="J170" s="31"/>
      <c r="K170" s="31"/>
      <c r="L170" s="31"/>
      <c r="M170" s="31"/>
      <c r="N170" s="31"/>
      <c r="O170" s="31"/>
      <c r="P170" s="31"/>
      <c r="Q170" s="31"/>
      <c r="R170" s="31"/>
      <c r="S170" s="32"/>
      <c r="T170" s="31"/>
      <c r="U170" s="31"/>
      <c r="V170" s="31"/>
      <c r="W170" s="31"/>
      <c r="X170" s="31"/>
      <c r="Y170" s="31"/>
      <c r="Z170" s="31"/>
      <c r="AA170" s="31"/>
      <c r="AB170" s="31"/>
      <c r="AC170" s="31"/>
      <c r="AD170" s="31"/>
      <c r="AE170" s="31"/>
      <c r="AF170" s="31"/>
      <c r="AG170" s="31"/>
      <c r="AH170" s="31"/>
      <c r="AI170" s="31"/>
      <c r="AJ170" s="31"/>
      <c r="AK170" s="31"/>
      <c r="AL170" s="32"/>
    </row>
    <row r="171" spans="1:38">
      <c r="A171" s="30"/>
      <c r="B171" s="31"/>
      <c r="C171" s="31"/>
      <c r="D171" s="31"/>
      <c r="E171" s="31"/>
      <c r="F171" s="31"/>
      <c r="G171" s="31"/>
      <c r="H171" s="31"/>
      <c r="I171" s="31"/>
      <c r="J171" s="31"/>
      <c r="K171" s="31"/>
      <c r="L171" s="31"/>
      <c r="M171" s="31"/>
      <c r="N171" s="31"/>
      <c r="O171" s="31"/>
      <c r="P171" s="31"/>
      <c r="Q171" s="31"/>
      <c r="R171" s="31"/>
      <c r="S171" s="32"/>
      <c r="T171" s="31"/>
      <c r="U171" s="31"/>
      <c r="V171" s="31"/>
      <c r="W171" s="31"/>
      <c r="X171" s="31"/>
      <c r="Y171" s="31"/>
      <c r="Z171" s="31"/>
      <c r="AA171" s="31"/>
      <c r="AB171" s="31"/>
      <c r="AC171" s="31"/>
      <c r="AD171" s="31"/>
      <c r="AE171" s="31"/>
      <c r="AF171" s="31"/>
      <c r="AG171" s="31"/>
      <c r="AH171" s="31"/>
      <c r="AI171" s="31"/>
      <c r="AJ171" s="31"/>
      <c r="AK171" s="31"/>
      <c r="AL171" s="32"/>
    </row>
    <row r="172" spans="1:38">
      <c r="A172" s="30"/>
      <c r="B172" s="31"/>
      <c r="C172" s="31"/>
      <c r="D172" s="31"/>
      <c r="E172" s="31"/>
      <c r="F172" s="31"/>
      <c r="G172" s="31"/>
      <c r="H172" s="31"/>
      <c r="I172" s="31"/>
      <c r="J172" s="31"/>
      <c r="K172" s="31"/>
      <c r="L172" s="31"/>
      <c r="M172" s="31"/>
      <c r="N172" s="31"/>
      <c r="O172" s="31"/>
      <c r="P172" s="31"/>
      <c r="Q172" s="31"/>
      <c r="R172" s="31"/>
      <c r="S172" s="32"/>
      <c r="T172" s="31"/>
      <c r="U172" s="31"/>
      <c r="V172" s="31"/>
      <c r="W172" s="31"/>
      <c r="X172" s="31"/>
      <c r="Y172" s="31"/>
      <c r="Z172" s="31"/>
      <c r="AA172" s="31"/>
      <c r="AB172" s="31"/>
      <c r="AC172" s="31"/>
      <c r="AD172" s="31"/>
      <c r="AE172" s="31"/>
      <c r="AF172" s="31"/>
      <c r="AG172" s="31"/>
      <c r="AH172" s="31"/>
      <c r="AI172" s="31"/>
      <c r="AJ172" s="31"/>
      <c r="AK172" s="31"/>
      <c r="AL172" s="32"/>
    </row>
    <row r="173" spans="1:38">
      <c r="A173" s="30"/>
      <c r="B173" s="31"/>
      <c r="C173" s="31"/>
      <c r="D173" s="31"/>
      <c r="E173" s="31"/>
      <c r="F173" s="31"/>
      <c r="G173" s="31"/>
      <c r="H173" s="31"/>
      <c r="I173" s="31"/>
      <c r="J173" s="31"/>
      <c r="K173" s="31"/>
      <c r="L173" s="31"/>
      <c r="M173" s="31"/>
      <c r="N173" s="31"/>
      <c r="O173" s="31"/>
      <c r="P173" s="31"/>
      <c r="Q173" s="31"/>
      <c r="R173" s="31"/>
      <c r="S173" s="32"/>
      <c r="T173" s="31"/>
      <c r="U173" s="31"/>
      <c r="V173" s="31"/>
      <c r="W173" s="31"/>
      <c r="X173" s="31"/>
      <c r="Y173" s="31"/>
      <c r="Z173" s="31"/>
      <c r="AA173" s="31"/>
      <c r="AB173" s="31"/>
      <c r="AC173" s="31"/>
      <c r="AD173" s="31"/>
      <c r="AE173" s="31"/>
      <c r="AF173" s="31"/>
      <c r="AG173" s="31"/>
      <c r="AH173" s="31"/>
      <c r="AI173" s="31"/>
      <c r="AJ173" s="31"/>
      <c r="AK173" s="31"/>
      <c r="AL173" s="32"/>
    </row>
    <row r="174" spans="1:38">
      <c r="A174" s="30"/>
      <c r="B174" s="31"/>
      <c r="C174" s="31"/>
      <c r="D174" s="31"/>
      <c r="E174" s="31"/>
      <c r="F174" s="31"/>
      <c r="G174" s="31"/>
      <c r="H174" s="31"/>
      <c r="I174" s="31"/>
      <c r="J174" s="31"/>
      <c r="K174" s="31"/>
      <c r="L174" s="31"/>
      <c r="M174" s="31"/>
      <c r="N174" s="31"/>
      <c r="O174" s="31"/>
      <c r="P174" s="31"/>
      <c r="Q174" s="31"/>
      <c r="R174" s="31"/>
      <c r="S174" s="32"/>
      <c r="T174" s="31"/>
      <c r="U174" s="31"/>
      <c r="V174" s="31"/>
      <c r="W174" s="31"/>
      <c r="X174" s="31"/>
      <c r="Y174" s="31"/>
      <c r="Z174" s="31"/>
      <c r="AA174" s="31"/>
      <c r="AB174" s="31"/>
      <c r="AC174" s="31"/>
      <c r="AD174" s="31"/>
      <c r="AE174" s="31"/>
      <c r="AF174" s="31"/>
      <c r="AG174" s="31"/>
      <c r="AH174" s="31"/>
      <c r="AI174" s="31"/>
      <c r="AJ174" s="31"/>
      <c r="AK174" s="31"/>
      <c r="AL174" s="32"/>
    </row>
    <row r="175" spans="1:38">
      <c r="A175" s="30"/>
      <c r="B175" s="31"/>
      <c r="C175" s="31"/>
      <c r="D175" s="31"/>
      <c r="E175" s="31"/>
      <c r="F175" s="31"/>
      <c r="G175" s="31"/>
      <c r="H175" s="31"/>
      <c r="I175" s="31"/>
      <c r="J175" s="31"/>
      <c r="K175" s="31"/>
      <c r="L175" s="31"/>
      <c r="M175" s="31"/>
      <c r="N175" s="31"/>
      <c r="O175" s="31"/>
      <c r="P175" s="31"/>
      <c r="Q175" s="31"/>
      <c r="R175" s="31"/>
      <c r="S175" s="32"/>
      <c r="T175" s="31"/>
      <c r="U175" s="31"/>
      <c r="V175" s="31"/>
      <c r="W175" s="31"/>
      <c r="X175" s="31"/>
      <c r="Y175" s="31"/>
      <c r="Z175" s="31"/>
      <c r="AA175" s="31"/>
      <c r="AB175" s="31"/>
      <c r="AC175" s="31"/>
      <c r="AD175" s="31"/>
      <c r="AE175" s="31"/>
      <c r="AF175" s="31"/>
      <c r="AG175" s="31"/>
      <c r="AH175" s="31"/>
      <c r="AI175" s="31"/>
      <c r="AJ175" s="31"/>
      <c r="AK175" s="31"/>
      <c r="AL175" s="32"/>
    </row>
    <row r="176" spans="1:38">
      <c r="A176" s="30"/>
      <c r="B176" s="31"/>
      <c r="C176" s="31"/>
      <c r="D176" s="31"/>
      <c r="E176" s="31"/>
      <c r="F176" s="31"/>
      <c r="G176" s="31"/>
      <c r="H176" s="31"/>
      <c r="I176" s="31"/>
      <c r="J176" s="31"/>
      <c r="K176" s="31"/>
      <c r="L176" s="31"/>
      <c r="M176" s="31"/>
      <c r="N176" s="31"/>
      <c r="O176" s="31"/>
      <c r="P176" s="31"/>
      <c r="Q176" s="31"/>
      <c r="R176" s="31"/>
      <c r="S176" s="32"/>
      <c r="T176" s="31"/>
      <c r="U176" s="31"/>
      <c r="V176" s="31"/>
      <c r="W176" s="31"/>
      <c r="X176" s="31"/>
      <c r="Y176" s="31"/>
      <c r="Z176" s="31"/>
      <c r="AA176" s="31"/>
      <c r="AB176" s="31"/>
      <c r="AC176" s="31"/>
      <c r="AD176" s="31"/>
      <c r="AE176" s="31"/>
      <c r="AF176" s="31"/>
      <c r="AG176" s="31"/>
      <c r="AH176" s="31"/>
      <c r="AI176" s="31"/>
      <c r="AJ176" s="31"/>
      <c r="AK176" s="31"/>
      <c r="AL176" s="32"/>
    </row>
    <row r="177" spans="1:38">
      <c r="A177" s="30"/>
      <c r="B177" s="31"/>
      <c r="C177" s="31"/>
      <c r="D177" s="31"/>
      <c r="E177" s="31"/>
      <c r="F177" s="31"/>
      <c r="G177" s="31"/>
      <c r="H177" s="31"/>
      <c r="I177" s="31"/>
      <c r="J177" s="31"/>
      <c r="K177" s="31"/>
      <c r="L177" s="31"/>
      <c r="M177" s="31"/>
      <c r="N177" s="31"/>
      <c r="O177" s="31"/>
      <c r="P177" s="31"/>
      <c r="Q177" s="31"/>
      <c r="R177" s="31"/>
      <c r="S177" s="32"/>
      <c r="T177" s="31"/>
      <c r="U177" s="31"/>
      <c r="V177" s="31"/>
      <c r="W177" s="31"/>
      <c r="X177" s="31"/>
      <c r="Y177" s="31"/>
      <c r="Z177" s="31"/>
      <c r="AA177" s="31"/>
      <c r="AB177" s="31"/>
      <c r="AC177" s="31"/>
      <c r="AD177" s="31"/>
      <c r="AE177" s="31"/>
      <c r="AF177" s="31"/>
      <c r="AG177" s="31"/>
      <c r="AH177" s="31"/>
      <c r="AI177" s="31"/>
      <c r="AJ177" s="31"/>
      <c r="AK177" s="31"/>
      <c r="AL177" s="32"/>
    </row>
    <row r="178" spans="1:38">
      <c r="A178" s="30"/>
      <c r="B178" s="31"/>
      <c r="C178" s="31"/>
      <c r="D178" s="31"/>
      <c r="E178" s="31"/>
      <c r="F178" s="31"/>
      <c r="G178" s="31"/>
      <c r="H178" s="31"/>
      <c r="I178" s="31"/>
      <c r="J178" s="31"/>
      <c r="K178" s="31"/>
      <c r="L178" s="31"/>
      <c r="M178" s="31"/>
      <c r="N178" s="31"/>
      <c r="O178" s="31"/>
      <c r="P178" s="31"/>
      <c r="Q178" s="31"/>
      <c r="R178" s="31"/>
      <c r="S178" s="32"/>
      <c r="T178" s="31"/>
      <c r="U178" s="31"/>
      <c r="V178" s="31"/>
      <c r="W178" s="31"/>
      <c r="X178" s="31"/>
      <c r="Y178" s="31"/>
      <c r="Z178" s="31"/>
      <c r="AA178" s="31"/>
      <c r="AB178" s="31"/>
      <c r="AC178" s="31"/>
      <c r="AD178" s="31"/>
      <c r="AE178" s="31"/>
      <c r="AF178" s="31"/>
      <c r="AG178" s="31"/>
      <c r="AH178" s="31"/>
      <c r="AI178" s="31"/>
      <c r="AJ178" s="31"/>
      <c r="AK178" s="31"/>
      <c r="AL178" s="32"/>
    </row>
    <row r="179" spans="1:38">
      <c r="A179" s="30"/>
      <c r="B179" s="31"/>
      <c r="C179" s="31"/>
      <c r="D179" s="31"/>
      <c r="E179" s="31"/>
      <c r="F179" s="31"/>
      <c r="G179" s="31"/>
      <c r="H179" s="31"/>
      <c r="I179" s="31"/>
      <c r="J179" s="31"/>
      <c r="K179" s="31"/>
      <c r="L179" s="31"/>
      <c r="M179" s="31"/>
      <c r="N179" s="31"/>
      <c r="O179" s="31"/>
      <c r="P179" s="31"/>
      <c r="Q179" s="31"/>
      <c r="R179" s="31"/>
      <c r="S179" s="32"/>
      <c r="T179" s="31"/>
      <c r="U179" s="31"/>
      <c r="V179" s="31"/>
      <c r="W179" s="31"/>
      <c r="X179" s="31"/>
      <c r="Y179" s="31"/>
      <c r="Z179" s="31"/>
      <c r="AA179" s="31"/>
      <c r="AB179" s="31"/>
      <c r="AC179" s="31"/>
      <c r="AD179" s="31"/>
      <c r="AE179" s="31"/>
      <c r="AF179" s="31"/>
      <c r="AG179" s="31"/>
      <c r="AH179" s="31"/>
      <c r="AI179" s="31"/>
      <c r="AJ179" s="31"/>
      <c r="AK179" s="31"/>
      <c r="AL179" s="32"/>
    </row>
    <row r="180" spans="1:38">
      <c r="A180" s="30"/>
      <c r="B180" s="31"/>
      <c r="C180" s="31"/>
      <c r="D180" s="31"/>
      <c r="E180" s="31"/>
      <c r="F180" s="31"/>
      <c r="G180" s="31"/>
      <c r="H180" s="31"/>
      <c r="I180" s="31"/>
      <c r="J180" s="31"/>
      <c r="K180" s="31"/>
      <c r="L180" s="31"/>
      <c r="M180" s="31"/>
      <c r="N180" s="31"/>
      <c r="O180" s="31"/>
      <c r="P180" s="31"/>
      <c r="Q180" s="31"/>
      <c r="R180" s="31"/>
      <c r="S180" s="32"/>
      <c r="T180" s="31"/>
      <c r="U180" s="31"/>
      <c r="V180" s="31"/>
      <c r="W180" s="31"/>
      <c r="X180" s="31"/>
      <c r="Y180" s="31"/>
      <c r="Z180" s="31"/>
      <c r="AA180" s="31"/>
      <c r="AB180" s="31"/>
      <c r="AC180" s="31"/>
      <c r="AD180" s="31"/>
      <c r="AE180" s="31"/>
      <c r="AF180" s="31"/>
      <c r="AG180" s="31"/>
      <c r="AH180" s="31"/>
      <c r="AI180" s="31"/>
      <c r="AJ180" s="31"/>
      <c r="AK180" s="31"/>
      <c r="AL180" s="32"/>
    </row>
    <row r="181" spans="1:38">
      <c r="A181" s="30"/>
      <c r="B181" s="31"/>
      <c r="C181" s="31"/>
      <c r="D181" s="31"/>
      <c r="E181" s="31"/>
      <c r="F181" s="31"/>
      <c r="G181" s="31"/>
      <c r="H181" s="31"/>
      <c r="I181" s="31"/>
      <c r="J181" s="31"/>
      <c r="K181" s="31"/>
      <c r="L181" s="31"/>
      <c r="M181" s="31"/>
      <c r="N181" s="31"/>
      <c r="O181" s="31"/>
      <c r="P181" s="31"/>
      <c r="Q181" s="31"/>
      <c r="R181" s="31"/>
      <c r="S181" s="32"/>
      <c r="T181" s="31"/>
      <c r="U181" s="31"/>
      <c r="V181" s="31"/>
      <c r="W181" s="31"/>
      <c r="X181" s="31"/>
      <c r="Y181" s="31"/>
      <c r="Z181" s="31"/>
      <c r="AA181" s="31"/>
      <c r="AB181" s="31"/>
      <c r="AC181" s="31"/>
      <c r="AD181" s="31"/>
      <c r="AE181" s="31"/>
      <c r="AF181" s="31"/>
      <c r="AG181" s="31"/>
      <c r="AH181" s="31"/>
      <c r="AI181" s="31"/>
      <c r="AJ181" s="31"/>
      <c r="AK181" s="31"/>
      <c r="AL181" s="32"/>
    </row>
    <row r="182" spans="1:38">
      <c r="A182" s="30"/>
      <c r="B182" s="31"/>
      <c r="C182" s="31"/>
      <c r="D182" s="31"/>
      <c r="E182" s="31"/>
      <c r="F182" s="31"/>
      <c r="G182" s="31"/>
      <c r="H182" s="31"/>
      <c r="I182" s="31"/>
      <c r="J182" s="31"/>
      <c r="K182" s="31"/>
      <c r="L182" s="31"/>
      <c r="M182" s="31"/>
      <c r="N182" s="31"/>
      <c r="O182" s="31"/>
      <c r="P182" s="31"/>
      <c r="Q182" s="31"/>
      <c r="R182" s="31"/>
      <c r="S182" s="32"/>
      <c r="T182" s="31"/>
      <c r="U182" s="31"/>
      <c r="V182" s="31"/>
      <c r="W182" s="31"/>
      <c r="X182" s="31"/>
      <c r="Y182" s="31"/>
      <c r="Z182" s="31"/>
      <c r="AA182" s="31"/>
      <c r="AB182" s="31"/>
      <c r="AC182" s="31"/>
      <c r="AD182" s="31"/>
      <c r="AE182" s="31"/>
      <c r="AF182" s="31"/>
      <c r="AG182" s="31"/>
      <c r="AH182" s="31"/>
      <c r="AI182" s="31"/>
      <c r="AJ182" s="31"/>
      <c r="AK182" s="31"/>
      <c r="AL182" s="32"/>
    </row>
    <row r="183" spans="1:38">
      <c r="A183" s="30"/>
      <c r="B183" s="31"/>
      <c r="C183" s="31"/>
      <c r="D183" s="31"/>
      <c r="E183" s="31"/>
      <c r="F183" s="31"/>
      <c r="G183" s="31"/>
      <c r="H183" s="31"/>
      <c r="I183" s="31"/>
      <c r="J183" s="31"/>
      <c r="K183" s="31"/>
      <c r="L183" s="31"/>
      <c r="M183" s="31"/>
      <c r="N183" s="31"/>
      <c r="O183" s="31"/>
      <c r="P183" s="31"/>
      <c r="Q183" s="31"/>
      <c r="R183" s="31"/>
      <c r="S183" s="32"/>
      <c r="T183" s="31"/>
      <c r="U183" s="31"/>
      <c r="V183" s="31"/>
      <c r="W183" s="31"/>
      <c r="X183" s="31"/>
      <c r="Y183" s="31"/>
      <c r="Z183" s="31"/>
      <c r="AA183" s="31"/>
      <c r="AB183" s="31"/>
      <c r="AC183" s="31"/>
      <c r="AD183" s="31"/>
      <c r="AE183" s="31"/>
      <c r="AF183" s="31"/>
      <c r="AG183" s="31"/>
      <c r="AH183" s="31"/>
      <c r="AI183" s="31"/>
      <c r="AJ183" s="31"/>
      <c r="AK183" s="31"/>
      <c r="AL183" s="32"/>
    </row>
    <row r="184" spans="1:38">
      <c r="A184" s="30"/>
      <c r="B184" s="31"/>
      <c r="C184" s="31"/>
      <c r="D184" s="31"/>
      <c r="E184" s="31"/>
      <c r="F184" s="31"/>
      <c r="G184" s="31"/>
      <c r="H184" s="31"/>
      <c r="I184" s="31"/>
      <c r="J184" s="31"/>
      <c r="K184" s="31"/>
      <c r="L184" s="31"/>
      <c r="M184" s="31"/>
      <c r="N184" s="31"/>
      <c r="O184" s="31"/>
      <c r="P184" s="31"/>
      <c r="Q184" s="31"/>
      <c r="R184" s="31"/>
      <c r="S184" s="32"/>
      <c r="T184" s="31"/>
      <c r="U184" s="31"/>
      <c r="V184" s="31"/>
      <c r="W184" s="31"/>
      <c r="X184" s="31"/>
      <c r="Y184" s="31"/>
      <c r="Z184" s="31"/>
      <c r="AA184" s="31"/>
      <c r="AB184" s="31"/>
      <c r="AC184" s="31"/>
      <c r="AD184" s="31"/>
      <c r="AE184" s="31"/>
      <c r="AF184" s="31"/>
      <c r="AG184" s="31"/>
      <c r="AH184" s="31"/>
      <c r="AI184" s="31"/>
      <c r="AJ184" s="31"/>
      <c r="AK184" s="31"/>
      <c r="AL184" s="32"/>
    </row>
    <row r="185" spans="1:38">
      <c r="A185" s="30"/>
      <c r="B185" s="31"/>
      <c r="C185" s="31"/>
      <c r="D185" s="31"/>
      <c r="E185" s="31"/>
      <c r="F185" s="31"/>
      <c r="G185" s="31"/>
      <c r="H185" s="31"/>
      <c r="I185" s="31"/>
      <c r="J185" s="31"/>
      <c r="K185" s="31"/>
      <c r="L185" s="31"/>
      <c r="M185" s="31"/>
      <c r="N185" s="31"/>
      <c r="O185" s="31"/>
      <c r="P185" s="31"/>
      <c r="Q185" s="31"/>
      <c r="R185" s="31"/>
      <c r="S185" s="32"/>
      <c r="T185" s="31"/>
      <c r="U185" s="31"/>
      <c r="V185" s="31"/>
      <c r="W185" s="31"/>
      <c r="X185" s="31"/>
      <c r="Y185" s="31"/>
      <c r="Z185" s="31"/>
      <c r="AA185" s="31"/>
      <c r="AB185" s="31"/>
      <c r="AC185" s="31"/>
      <c r="AD185" s="31"/>
      <c r="AE185" s="31"/>
      <c r="AF185" s="31"/>
      <c r="AG185" s="31"/>
      <c r="AH185" s="31"/>
      <c r="AI185" s="31"/>
      <c r="AJ185" s="31"/>
      <c r="AK185" s="31"/>
      <c r="AL185" s="32"/>
    </row>
    <row r="186" spans="1:38">
      <c r="A186" s="38"/>
      <c r="B186" s="36"/>
      <c r="C186" s="36"/>
      <c r="D186" s="36"/>
      <c r="E186" s="36"/>
      <c r="F186" s="36"/>
      <c r="G186" s="36"/>
      <c r="H186" s="36"/>
      <c r="I186" s="36"/>
      <c r="J186" s="36"/>
      <c r="K186" s="36"/>
      <c r="L186" s="36"/>
      <c r="M186" s="36"/>
      <c r="N186" s="36"/>
      <c r="O186" s="36"/>
      <c r="P186" s="36"/>
      <c r="Q186" s="36"/>
      <c r="R186" s="36"/>
      <c r="S186" s="39"/>
      <c r="T186" s="36"/>
      <c r="U186" s="36"/>
      <c r="V186" s="36"/>
      <c r="W186" s="36"/>
      <c r="X186" s="36"/>
      <c r="Y186" s="36"/>
      <c r="Z186" s="36"/>
      <c r="AA186" s="36"/>
      <c r="AB186" s="36"/>
      <c r="AC186" s="36"/>
      <c r="AD186" s="36"/>
      <c r="AE186" s="36"/>
      <c r="AF186" s="36"/>
      <c r="AG186" s="36"/>
      <c r="AH186" s="36"/>
      <c r="AI186" s="36"/>
      <c r="AJ186" s="36"/>
      <c r="AK186" s="36"/>
      <c r="AL186" s="39"/>
    </row>
  </sheetData>
  <sheetProtection algorithmName="SHA-512" hashValue="Y/wgbq3t4nRb0fYJgQJ2eNIdHZU6RxprgD2nCP4AbCIuEmETogXMKWTSRDPTuTE/7HsnQMDjzJOy2fLN+EnRCg==" saltValue="/4SMuW7V8Rye4FSJZqaLRQ==" spinCount="100000" sheet="1" scenarios="1"/>
  <mergeCells count="50">
    <mergeCell ref="C60:D60"/>
    <mergeCell ref="A56:B56"/>
    <mergeCell ref="C56:D56"/>
    <mergeCell ref="A57:B57"/>
    <mergeCell ref="C57:D57"/>
    <mergeCell ref="C58:D58"/>
    <mergeCell ref="C59:D59"/>
    <mergeCell ref="AG52:AH52"/>
    <mergeCell ref="V50:W50"/>
    <mergeCell ref="C53:D53"/>
    <mergeCell ref="V53:W53"/>
    <mergeCell ref="AG50:AH50"/>
    <mergeCell ref="AG51:AH51"/>
    <mergeCell ref="A50:B50"/>
    <mergeCell ref="C50:D50"/>
    <mergeCell ref="V52:W52"/>
    <mergeCell ref="A55:B55"/>
    <mergeCell ref="C55:D55"/>
    <mergeCell ref="A54:B54"/>
    <mergeCell ref="C54:D54"/>
    <mergeCell ref="U56:AK57"/>
    <mergeCell ref="C51:D51"/>
    <mergeCell ref="V51:W51"/>
    <mergeCell ref="AG46:AH46"/>
    <mergeCell ref="A47:B47"/>
    <mergeCell ref="C47:D47"/>
    <mergeCell ref="E47:F47"/>
    <mergeCell ref="G47:H47"/>
    <mergeCell ref="T47:U47"/>
    <mergeCell ref="V47:W47"/>
    <mergeCell ref="X47:Y47"/>
    <mergeCell ref="Z47:AA47"/>
    <mergeCell ref="T46:U46"/>
    <mergeCell ref="V46:W46"/>
    <mergeCell ref="X46:Y46"/>
    <mergeCell ref="Z46:AA46"/>
    <mergeCell ref="N46:O46"/>
    <mergeCell ref="P46:R46"/>
    <mergeCell ref="A1:S1"/>
    <mergeCell ref="T1:AL1"/>
    <mergeCell ref="D3:J3"/>
    <mergeCell ref="O3:S3"/>
    <mergeCell ref="W3:AC3"/>
    <mergeCell ref="AH3:AL3"/>
    <mergeCell ref="A5:S5"/>
    <mergeCell ref="A46:B46"/>
    <mergeCell ref="C46:D46"/>
    <mergeCell ref="E46:F46"/>
    <mergeCell ref="G46:H46"/>
    <mergeCell ref="T5:AL5"/>
  </mergeCells>
  <phoneticPr fontId="0" type="noConversion"/>
  <conditionalFormatting sqref="AJ51">
    <cfRule type="cellIs" dxfId="213" priority="1" stopIfTrue="1" operator="greaterThanOrEqual">
      <formula>100</formula>
    </cfRule>
    <cfRule type="cellIs" dxfId="212" priority="2" stopIfTrue="1" operator="lessThan">
      <formula>75</formula>
    </cfRule>
    <cfRule type="cellIs" dxfId="211" priority="3" stopIfTrue="1" operator="greaterThanOrEqual">
      <formula>75</formula>
    </cfRule>
  </conditionalFormatting>
  <hyperlinks>
    <hyperlink ref="AM2" location="'Cover Sheet'!A1" display="BACK to COVER SHEET" xr:uid="{00000000-0004-0000-1400-000000000000}"/>
    <hyperlink ref="AM2:AO2" location="'Cover Sheet'!A1" display="BACK to COVER SHEET" xr:uid="{00000000-0004-0000-1400-000001000000}"/>
  </hyperlinks>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999FF"/>
  </sheetPr>
  <dimension ref="A1:AO183"/>
  <sheetViews>
    <sheetView showGridLines="0" zoomScaleNormal="100" zoomScaleSheetLayoutView="100" workbookViewId="0">
      <selection sqref="A1:S1"/>
    </sheetView>
  </sheetViews>
  <sheetFormatPr defaultColWidth="11.42578125" defaultRowHeight="12.75"/>
  <cols>
    <col min="1" max="38" width="5" customWidth="1"/>
  </cols>
  <sheetData>
    <row r="1" spans="1:41">
      <c r="A1" s="1065" t="s">
        <v>565</v>
      </c>
      <c r="B1" s="1065"/>
      <c r="C1" s="1065"/>
      <c r="D1" s="1065"/>
      <c r="E1" s="1065"/>
      <c r="F1" s="1065"/>
      <c r="G1" s="1065"/>
      <c r="H1" s="1065"/>
      <c r="I1" s="1065"/>
      <c r="J1" s="1065"/>
      <c r="K1" s="1065"/>
      <c r="L1" s="1065"/>
      <c r="M1" s="1065"/>
      <c r="N1" s="1065"/>
      <c r="O1" s="1065"/>
      <c r="P1" s="1065"/>
      <c r="Q1" s="1065"/>
      <c r="R1" s="1065"/>
      <c r="S1" s="1065"/>
      <c r="T1" s="1065" t="s">
        <v>565</v>
      </c>
      <c r="U1" s="1065"/>
      <c r="V1" s="1065"/>
      <c r="W1" s="1065"/>
      <c r="X1" s="1065"/>
      <c r="Y1" s="1065"/>
      <c r="Z1" s="1065"/>
      <c r="AA1" s="1065"/>
      <c r="AB1" s="1065"/>
      <c r="AC1" s="1065"/>
      <c r="AD1" s="1065"/>
      <c r="AE1" s="1065"/>
      <c r="AF1" s="1065"/>
      <c r="AG1" s="1065"/>
      <c r="AH1" s="1065"/>
      <c r="AI1" s="1065"/>
      <c r="AJ1" s="1065"/>
      <c r="AK1" s="1065"/>
      <c r="AL1" s="1065"/>
    </row>
    <row r="2" spans="1:41">
      <c r="AM2" s="264" t="s">
        <v>485</v>
      </c>
      <c r="AN2" s="264"/>
      <c r="AO2" s="264"/>
    </row>
    <row r="3" spans="1:41">
      <c r="A3" t="s">
        <v>57</v>
      </c>
      <c r="D3" s="1149" t="str">
        <f>IF('Cover Sheet'!D14:J14&gt;0,'Cover Sheet'!D14:J14,"")</f>
        <v/>
      </c>
      <c r="E3" s="1149"/>
      <c r="F3" s="1149"/>
      <c r="G3" s="1149"/>
      <c r="H3" s="1149"/>
      <c r="I3" s="1149"/>
      <c r="J3" s="1149"/>
      <c r="K3" t="s">
        <v>58</v>
      </c>
      <c r="O3" s="1149" t="str">
        <f>IF('Cover Sheet'!O14:S14&gt;0,'Cover Sheet'!O14:S14,"")</f>
        <v/>
      </c>
      <c r="P3" s="1149"/>
      <c r="Q3" s="1149"/>
      <c r="R3" s="1149"/>
      <c r="S3" s="1149"/>
      <c r="T3" t="s">
        <v>57</v>
      </c>
      <c r="W3" s="1149" t="str">
        <f>IF('Cover Sheet'!W14:AC14&gt;0,'Cover Sheet'!W14:AC14,"")</f>
        <v/>
      </c>
      <c r="X3" s="1149"/>
      <c r="Y3" s="1149"/>
      <c r="Z3" s="1149"/>
      <c r="AA3" s="1149"/>
      <c r="AB3" s="1149"/>
      <c r="AC3" s="1149"/>
      <c r="AD3" t="s">
        <v>58</v>
      </c>
      <c r="AH3" s="1149" t="str">
        <f>IF('Cover Sheet'!AH14:AL14&gt;0,'Cover Sheet'!AH14:AL14,"")</f>
        <v/>
      </c>
      <c r="AI3" s="1149"/>
      <c r="AJ3" s="1149"/>
      <c r="AK3" s="1149"/>
      <c r="AL3" s="1149"/>
    </row>
    <row r="5" spans="1:41" ht="12.75" customHeight="1">
      <c r="A5" s="1190"/>
      <c r="B5" s="1191"/>
      <c r="C5" s="1191"/>
      <c r="D5" s="1191"/>
      <c r="E5" s="1191"/>
      <c r="F5" s="1191"/>
      <c r="G5" s="1191"/>
      <c r="H5" s="1191"/>
      <c r="I5" s="1191"/>
      <c r="J5" s="1191"/>
      <c r="K5" s="1191"/>
      <c r="L5" s="1191"/>
      <c r="M5" s="1191"/>
      <c r="N5" s="1191"/>
      <c r="O5" s="1191"/>
      <c r="P5" s="1191"/>
      <c r="Q5" s="1191"/>
      <c r="R5" s="1191"/>
      <c r="S5" s="1192"/>
      <c r="T5" s="1190"/>
      <c r="U5" s="1191"/>
      <c r="V5" s="1191"/>
      <c r="W5" s="1191"/>
      <c r="X5" s="1191"/>
      <c r="Y5" s="1191"/>
      <c r="Z5" s="1191"/>
      <c r="AA5" s="1191"/>
      <c r="AB5" s="1191"/>
      <c r="AC5" s="1191"/>
      <c r="AD5" s="1191"/>
      <c r="AE5" s="1191"/>
      <c r="AF5" s="1191"/>
      <c r="AG5" s="1191"/>
      <c r="AH5" s="1191"/>
      <c r="AI5" s="1191"/>
      <c r="AJ5" s="1191"/>
      <c r="AK5" s="1191"/>
      <c r="AL5" s="1192"/>
    </row>
    <row r="6" spans="1:41" ht="17.25" customHeight="1">
      <c r="A6" s="33"/>
      <c r="B6" s="33"/>
      <c r="C6" s="40"/>
      <c r="D6" s="33"/>
      <c r="E6" s="65"/>
      <c r="F6" s="65"/>
      <c r="G6" s="65"/>
      <c r="H6" s="65"/>
      <c r="I6" s="65"/>
      <c r="J6" s="65"/>
      <c r="K6" s="65"/>
      <c r="L6" s="65"/>
      <c r="M6" s="65"/>
      <c r="N6" s="65"/>
      <c r="O6" s="65"/>
      <c r="P6" s="65"/>
      <c r="Q6" s="65"/>
      <c r="R6" s="65"/>
      <c r="S6" s="275"/>
      <c r="T6" s="33"/>
      <c r="U6" s="33"/>
      <c r="V6" s="40"/>
      <c r="W6" s="33"/>
      <c r="X6" s="65"/>
      <c r="Y6" s="65"/>
      <c r="Z6" s="65"/>
      <c r="AA6" s="65"/>
      <c r="AB6" s="65"/>
      <c r="AC6" s="65"/>
      <c r="AD6" s="65"/>
      <c r="AE6" s="65"/>
      <c r="AF6" s="65"/>
      <c r="AG6" s="65"/>
      <c r="AH6" s="65"/>
      <c r="AI6" s="65"/>
      <c r="AJ6" s="65"/>
      <c r="AK6" s="65"/>
      <c r="AL6" s="275"/>
    </row>
    <row r="7" spans="1:41">
      <c r="A7" s="33"/>
      <c r="B7" s="718" t="s">
        <v>110</v>
      </c>
      <c r="C7" s="40"/>
      <c r="D7" s="33"/>
      <c r="E7" s="65"/>
      <c r="F7" s="65"/>
      <c r="G7" s="65"/>
      <c r="H7" s="65"/>
      <c r="I7" s="65"/>
      <c r="J7" s="65"/>
      <c r="K7" s="65"/>
      <c r="L7" s="65"/>
      <c r="M7" s="65"/>
      <c r="N7" s="65"/>
      <c r="O7" s="65"/>
      <c r="P7" s="65"/>
      <c r="Q7" s="65"/>
      <c r="R7" s="65"/>
      <c r="S7" s="275"/>
      <c r="T7" s="33"/>
      <c r="U7" s="718" t="s">
        <v>110</v>
      </c>
      <c r="V7" s="40"/>
      <c r="W7" s="33"/>
      <c r="X7" s="65"/>
      <c r="Y7" s="65"/>
      <c r="Z7" s="65"/>
      <c r="AA7" s="65"/>
      <c r="AB7" s="65"/>
      <c r="AC7" s="65"/>
      <c r="AD7" s="65"/>
      <c r="AE7" s="65"/>
      <c r="AF7" s="65"/>
      <c r="AG7" s="65"/>
      <c r="AH7" s="65"/>
      <c r="AI7" s="65"/>
      <c r="AJ7" s="65"/>
      <c r="AK7" s="65"/>
      <c r="AL7" s="275"/>
    </row>
    <row r="8" spans="1:41">
      <c r="A8" s="33"/>
      <c r="B8" s="447"/>
      <c r="C8" s="40"/>
      <c r="D8" s="33"/>
      <c r="E8" s="65"/>
      <c r="F8" s="65"/>
      <c r="G8" s="65"/>
      <c r="H8" s="65"/>
      <c r="I8" s="65"/>
      <c r="J8" s="65"/>
      <c r="K8" s="65"/>
      <c r="L8" s="65"/>
      <c r="M8" s="65"/>
      <c r="N8" s="65"/>
      <c r="O8" s="65"/>
      <c r="P8" s="65"/>
      <c r="Q8" s="65"/>
      <c r="R8" s="65"/>
      <c r="S8" s="275"/>
      <c r="T8" s="33"/>
      <c r="U8" s="447"/>
      <c r="V8" s="40"/>
      <c r="W8" s="33"/>
      <c r="X8" s="65"/>
      <c r="Y8" s="65"/>
      <c r="Z8" s="65"/>
      <c r="AA8" s="65"/>
      <c r="AB8" s="65"/>
      <c r="AC8" s="65"/>
      <c r="AD8" s="65"/>
      <c r="AE8" s="65"/>
      <c r="AF8" s="65"/>
      <c r="AG8" s="65"/>
      <c r="AH8" s="65"/>
      <c r="AI8" s="65"/>
      <c r="AJ8" s="65"/>
      <c r="AK8" s="65"/>
      <c r="AL8" s="275"/>
    </row>
    <row r="9" spans="1:41">
      <c r="A9" s="33"/>
      <c r="B9" s="718" t="s">
        <v>279</v>
      </c>
      <c r="C9" s="40"/>
      <c r="D9" s="33"/>
      <c r="E9" s="65"/>
      <c r="F9" s="65"/>
      <c r="G9" s="65"/>
      <c r="H9" s="65"/>
      <c r="I9" s="65"/>
      <c r="J9" s="65"/>
      <c r="K9" s="65"/>
      <c r="L9" s="65"/>
      <c r="M9" s="65"/>
      <c r="N9" s="65"/>
      <c r="O9" s="65"/>
      <c r="P9" s="65"/>
      <c r="Q9" s="65"/>
      <c r="R9" s="65"/>
      <c r="S9" s="275"/>
      <c r="T9" s="33"/>
      <c r="U9" s="718" t="s">
        <v>279</v>
      </c>
      <c r="V9" s="40"/>
      <c r="W9" s="33"/>
      <c r="X9" s="65"/>
      <c r="Y9" s="65"/>
      <c r="Z9" s="65"/>
      <c r="AA9" s="65"/>
      <c r="AB9" s="65"/>
      <c r="AC9" s="65"/>
      <c r="AD9" s="65"/>
      <c r="AE9" s="65"/>
      <c r="AF9" s="65"/>
      <c r="AG9" s="65"/>
      <c r="AH9" s="65"/>
      <c r="AI9" s="65"/>
      <c r="AJ9" s="65"/>
      <c r="AK9" s="65"/>
      <c r="AL9" s="275"/>
    </row>
    <row r="10" spans="1:41">
      <c r="A10" s="33"/>
      <c r="B10" s="447"/>
      <c r="C10" s="65"/>
      <c r="D10" s="65"/>
      <c r="E10" s="65"/>
      <c r="F10" s="65"/>
      <c r="G10" s="65"/>
      <c r="H10" s="65"/>
      <c r="I10" s="65"/>
      <c r="J10" s="65"/>
      <c r="K10" s="65"/>
      <c r="L10" s="65"/>
      <c r="M10" s="65"/>
      <c r="N10" s="65"/>
      <c r="O10" s="65"/>
      <c r="P10" s="65"/>
      <c r="Q10" s="65"/>
      <c r="R10" s="65"/>
      <c r="S10" s="275"/>
      <c r="T10" s="33"/>
      <c r="U10" s="447"/>
      <c r="V10" s="65"/>
      <c r="W10" s="65"/>
      <c r="X10" s="65"/>
      <c r="Y10" s="65"/>
      <c r="Z10" s="65"/>
      <c r="AA10" s="65"/>
      <c r="AB10" s="65"/>
      <c r="AC10" s="65"/>
      <c r="AD10" s="65"/>
      <c r="AE10" s="65"/>
      <c r="AF10" s="65"/>
      <c r="AG10" s="65"/>
      <c r="AH10" s="65"/>
      <c r="AI10" s="65"/>
      <c r="AJ10" s="65"/>
      <c r="AK10" s="65"/>
      <c r="AL10" s="275"/>
    </row>
    <row r="11" spans="1:41">
      <c r="A11" s="45"/>
      <c r="B11" s="718" t="s">
        <v>766</v>
      </c>
      <c r="C11" s="65"/>
      <c r="D11" s="65"/>
      <c r="E11" s="65"/>
      <c r="F11" s="65"/>
      <c r="G11" s="40"/>
      <c r="H11" s="65"/>
      <c r="I11" s="65"/>
      <c r="J11" s="65"/>
      <c r="K11" s="65"/>
      <c r="L11" s="65"/>
      <c r="M11" s="65"/>
      <c r="N11" s="65"/>
      <c r="O11" s="65"/>
      <c r="P11" s="65"/>
      <c r="Q11" s="65"/>
      <c r="R11" s="65"/>
      <c r="S11" s="275"/>
      <c r="T11" s="45"/>
      <c r="U11" s="718" t="s">
        <v>766</v>
      </c>
      <c r="V11" s="65"/>
      <c r="W11" s="65"/>
      <c r="X11" s="65"/>
      <c r="Y11" s="65"/>
      <c r="Z11" s="40"/>
      <c r="AA11" s="65"/>
      <c r="AB11" s="65"/>
      <c r="AC11" s="65"/>
      <c r="AD11" s="65"/>
      <c r="AE11" s="65"/>
      <c r="AF11" s="65"/>
      <c r="AG11" s="65"/>
      <c r="AH11" s="65"/>
      <c r="AI11" s="65"/>
      <c r="AJ11" s="65"/>
      <c r="AK11" s="65"/>
      <c r="AL11" s="275"/>
    </row>
    <row r="12" spans="1:41">
      <c r="A12" s="27"/>
      <c r="B12" s="447"/>
      <c r="C12" s="28"/>
      <c r="D12" s="28"/>
      <c r="E12" s="28"/>
      <c r="F12" s="28"/>
      <c r="G12" s="28"/>
      <c r="H12" s="28"/>
      <c r="I12" s="28"/>
      <c r="J12" s="28"/>
      <c r="K12" s="28"/>
      <c r="L12" s="28"/>
      <c r="M12" s="28"/>
      <c r="N12" s="28"/>
      <c r="O12" s="28"/>
      <c r="P12" s="28"/>
      <c r="Q12" s="28"/>
      <c r="R12" s="28"/>
      <c r="S12" s="29"/>
      <c r="T12" s="27"/>
      <c r="U12" s="447"/>
      <c r="V12" s="28"/>
      <c r="W12" s="28"/>
      <c r="X12" s="28"/>
      <c r="Y12" s="28"/>
      <c r="Z12" s="28"/>
      <c r="AA12" s="28"/>
      <c r="AB12" s="28"/>
      <c r="AC12" s="28"/>
      <c r="AD12" s="28"/>
      <c r="AE12" s="28"/>
      <c r="AF12" s="28"/>
      <c r="AG12" s="28"/>
      <c r="AH12" s="28"/>
      <c r="AI12" s="28"/>
      <c r="AJ12" s="28"/>
      <c r="AK12" s="28"/>
      <c r="AL12" s="29"/>
    </row>
    <row r="13" spans="1:41">
      <c r="A13" s="27"/>
      <c r="B13" s="446" t="s">
        <v>486</v>
      </c>
      <c r="C13" s="28"/>
      <c r="D13" s="28"/>
      <c r="E13" s="28"/>
      <c r="F13" s="28"/>
      <c r="G13" s="33"/>
      <c r="H13" s="28"/>
      <c r="I13" s="28"/>
      <c r="J13" s="28"/>
      <c r="K13" s="28"/>
      <c r="L13" s="28"/>
      <c r="M13" s="28"/>
      <c r="N13" s="28"/>
      <c r="O13" s="28"/>
      <c r="P13" s="28"/>
      <c r="Q13" s="28"/>
      <c r="R13" s="28"/>
      <c r="S13" s="29"/>
      <c r="T13" s="27"/>
      <c r="U13" s="446" t="s">
        <v>487</v>
      </c>
      <c r="V13" s="28"/>
      <c r="W13" s="28"/>
      <c r="X13" s="28"/>
      <c r="Y13" s="28"/>
      <c r="Z13" s="33"/>
      <c r="AA13" s="28"/>
      <c r="AB13" s="28"/>
      <c r="AC13" s="28"/>
      <c r="AD13" s="28"/>
      <c r="AE13" s="28"/>
      <c r="AF13" s="28"/>
      <c r="AG13" s="28"/>
      <c r="AH13" s="28"/>
      <c r="AI13" s="28"/>
      <c r="AJ13" s="28"/>
      <c r="AK13" s="28"/>
      <c r="AL13" s="29"/>
    </row>
    <row r="14" spans="1:41">
      <c r="A14" s="27"/>
      <c r="B14" s="28"/>
      <c r="C14" s="28"/>
      <c r="D14" s="28"/>
      <c r="E14" s="28"/>
      <c r="F14" s="28"/>
      <c r="G14" s="28"/>
      <c r="H14" s="28"/>
      <c r="I14" s="28"/>
      <c r="J14" s="28"/>
      <c r="K14" s="28"/>
      <c r="L14" s="28"/>
      <c r="M14" s="28"/>
      <c r="N14" s="28"/>
      <c r="O14" s="28"/>
      <c r="P14" s="28"/>
      <c r="Q14" s="28"/>
      <c r="R14" s="28"/>
      <c r="S14" s="29"/>
      <c r="T14" s="27"/>
      <c r="U14" s="28"/>
      <c r="V14" s="28"/>
      <c r="W14" s="28"/>
      <c r="X14" s="28"/>
      <c r="Y14" s="28"/>
      <c r="Z14" s="28"/>
      <c r="AA14" s="28"/>
      <c r="AB14" s="28"/>
      <c r="AC14" s="28"/>
      <c r="AD14" s="28"/>
      <c r="AE14" s="28"/>
      <c r="AF14" s="28"/>
      <c r="AG14" s="28"/>
      <c r="AH14" s="28"/>
      <c r="AI14" s="28"/>
      <c r="AJ14" s="28"/>
      <c r="AK14" s="28"/>
      <c r="AL14" s="29"/>
    </row>
    <row r="15" spans="1:41">
      <c r="A15" s="27"/>
      <c r="B15" s="28"/>
      <c r="C15" s="28"/>
      <c r="D15" s="28"/>
      <c r="E15" s="28"/>
      <c r="F15" s="28"/>
      <c r="G15" s="722"/>
      <c r="H15" s="28"/>
      <c r="I15" s="28"/>
      <c r="J15" s="28"/>
      <c r="K15" s="28"/>
      <c r="L15" s="28"/>
      <c r="M15" s="28"/>
      <c r="N15" s="28"/>
      <c r="O15" s="28"/>
      <c r="P15" s="28"/>
      <c r="Q15" s="28"/>
      <c r="R15" s="28"/>
      <c r="S15" s="29"/>
      <c r="T15" s="27"/>
      <c r="U15" s="28"/>
      <c r="V15" s="28"/>
      <c r="W15" s="28"/>
      <c r="X15" s="28"/>
      <c r="Y15" s="28"/>
      <c r="Z15" s="722"/>
      <c r="AA15" s="28"/>
      <c r="AB15" s="28"/>
      <c r="AC15" s="28"/>
      <c r="AD15" s="28"/>
      <c r="AE15" s="28"/>
      <c r="AF15" s="28"/>
      <c r="AG15" s="28"/>
      <c r="AH15" s="28"/>
      <c r="AI15" s="28"/>
      <c r="AJ15" s="28"/>
      <c r="AK15" s="28"/>
      <c r="AL15" s="29"/>
    </row>
    <row r="16" spans="1:41">
      <c r="A16" s="27"/>
      <c r="B16" s="28"/>
      <c r="C16" s="28"/>
      <c r="D16" s="28"/>
      <c r="E16" s="28"/>
      <c r="F16" s="28"/>
      <c r="G16" s="65"/>
      <c r="H16" s="28"/>
      <c r="I16" s="28"/>
      <c r="J16" s="28"/>
      <c r="K16" s="28"/>
      <c r="L16" s="28"/>
      <c r="M16" s="28"/>
      <c r="N16" s="28"/>
      <c r="O16" s="28"/>
      <c r="P16" s="28"/>
      <c r="Q16" s="28"/>
      <c r="R16" s="28"/>
      <c r="S16" s="29"/>
      <c r="T16" s="27"/>
      <c r="U16" s="28"/>
      <c r="V16" s="28"/>
      <c r="W16" s="28"/>
      <c r="X16" s="28"/>
      <c r="Y16" s="28"/>
      <c r="Z16" s="28"/>
      <c r="AA16" s="28"/>
      <c r="AB16" s="28"/>
      <c r="AC16" s="28"/>
      <c r="AD16" s="28"/>
      <c r="AE16" s="28"/>
      <c r="AF16" s="28"/>
      <c r="AG16" s="28"/>
      <c r="AH16" s="28"/>
      <c r="AI16" s="28"/>
      <c r="AJ16" s="28"/>
      <c r="AK16" s="28"/>
      <c r="AL16" s="29"/>
    </row>
    <row r="17" spans="1:38">
      <c r="A17" s="27"/>
      <c r="B17" s="28"/>
      <c r="C17" s="28"/>
      <c r="D17" s="28"/>
      <c r="E17" s="28"/>
      <c r="F17" s="28"/>
      <c r="G17" s="28"/>
      <c r="H17" s="28"/>
      <c r="I17" s="28"/>
      <c r="J17" s="28"/>
      <c r="K17" s="28"/>
      <c r="L17" s="28"/>
      <c r="M17" s="28"/>
      <c r="N17" s="28"/>
      <c r="O17" s="28"/>
      <c r="P17" s="28"/>
      <c r="Q17" s="28"/>
      <c r="R17" s="28"/>
      <c r="S17" s="29"/>
      <c r="T17" s="27"/>
      <c r="U17" s="28"/>
      <c r="V17" s="28"/>
      <c r="W17" s="28"/>
      <c r="X17" s="28"/>
      <c r="Y17" s="28"/>
      <c r="Z17" s="28"/>
      <c r="AA17" s="28"/>
      <c r="AB17" s="28"/>
      <c r="AC17" s="28"/>
      <c r="AD17" s="28"/>
      <c r="AE17" s="28"/>
      <c r="AF17" s="28"/>
      <c r="AG17" s="28"/>
      <c r="AH17" s="28"/>
      <c r="AI17" s="28"/>
      <c r="AJ17" s="28"/>
      <c r="AK17" s="28"/>
      <c r="AL17" s="29"/>
    </row>
    <row r="18" spans="1:38">
      <c r="A18" s="34"/>
      <c r="B18" s="35"/>
      <c r="C18" s="35"/>
      <c r="D18" s="35"/>
      <c r="E18" s="36"/>
      <c r="F18" s="36"/>
      <c r="G18" s="35"/>
      <c r="H18" s="36"/>
      <c r="I18" s="35"/>
      <c r="J18" s="35"/>
      <c r="K18" s="35"/>
      <c r="L18" s="35"/>
      <c r="M18" s="35"/>
      <c r="N18" s="35"/>
      <c r="O18" s="35"/>
      <c r="P18" s="35"/>
      <c r="Q18" s="35"/>
      <c r="R18" s="35"/>
      <c r="S18" s="37"/>
      <c r="T18" s="34"/>
      <c r="U18" s="35"/>
      <c r="V18" s="35"/>
      <c r="W18" s="35"/>
      <c r="X18" s="36"/>
      <c r="Y18" s="36"/>
      <c r="Z18" s="35"/>
      <c r="AA18" s="36"/>
      <c r="AB18" s="35"/>
      <c r="AC18" s="35"/>
      <c r="AD18" s="35"/>
      <c r="AE18" s="35"/>
      <c r="AF18" s="35"/>
      <c r="AG18" s="35"/>
      <c r="AH18" s="35"/>
      <c r="AI18" s="35"/>
      <c r="AJ18" s="35"/>
      <c r="AK18" s="35"/>
      <c r="AL18" s="37"/>
    </row>
    <row r="19" spans="1:38">
      <c r="A19" s="13" t="s">
        <v>617</v>
      </c>
      <c r="B19" s="10"/>
      <c r="C19" s="10"/>
      <c r="D19" s="10"/>
      <c r="E19" s="10"/>
      <c r="F19" s="10"/>
      <c r="G19" s="10"/>
      <c r="H19" s="10"/>
      <c r="I19" s="10"/>
      <c r="J19" s="10"/>
      <c r="K19" s="10"/>
      <c r="L19" s="10"/>
      <c r="M19" s="10"/>
      <c r="N19" s="10"/>
      <c r="O19" s="10"/>
      <c r="P19" s="10"/>
      <c r="Q19" s="10"/>
      <c r="R19" s="10"/>
      <c r="S19" s="11"/>
      <c r="T19" s="504" t="s">
        <v>620</v>
      </c>
      <c r="U19" s="10"/>
      <c r="V19" s="10"/>
      <c r="W19" s="10"/>
      <c r="X19" s="10"/>
      <c r="Y19" s="10"/>
      <c r="Z19" s="10"/>
      <c r="AA19" s="10"/>
      <c r="AB19" s="10"/>
      <c r="AC19" s="10"/>
      <c r="AD19" s="10"/>
      <c r="AE19" s="10"/>
      <c r="AF19" s="10"/>
      <c r="AG19" s="10"/>
      <c r="AH19" s="10"/>
      <c r="AI19" s="10"/>
      <c r="AJ19" s="10"/>
      <c r="AK19" s="10"/>
      <c r="AL19" s="11"/>
    </row>
    <row r="20" spans="1:38">
      <c r="A20" s="9"/>
      <c r="B20" s="10"/>
      <c r="C20" s="10"/>
      <c r="D20" s="10"/>
      <c r="E20" s="10"/>
      <c r="F20" s="10"/>
      <c r="G20" s="10"/>
      <c r="H20" s="10"/>
      <c r="I20" s="10"/>
      <c r="J20" s="10"/>
      <c r="K20" s="10"/>
      <c r="L20" s="10"/>
      <c r="M20" s="10"/>
      <c r="N20" s="10"/>
      <c r="O20" s="10"/>
      <c r="P20" s="10"/>
      <c r="Q20" s="10"/>
      <c r="R20" s="10"/>
      <c r="S20" s="11"/>
      <c r="T20" s="9"/>
      <c r="U20" s="10"/>
      <c r="V20" s="10"/>
      <c r="W20" s="10"/>
      <c r="X20" s="10"/>
      <c r="Y20" s="10"/>
      <c r="Z20" s="10"/>
      <c r="AA20" s="10"/>
      <c r="AB20" s="10"/>
      <c r="AC20" s="10"/>
      <c r="AD20" s="10"/>
      <c r="AE20" s="10"/>
      <c r="AF20" s="10"/>
      <c r="AG20" s="10"/>
      <c r="AH20" s="10"/>
      <c r="AI20" s="10"/>
      <c r="AJ20" s="10"/>
      <c r="AK20" s="10"/>
      <c r="AL20" s="11"/>
    </row>
    <row r="21" spans="1:38">
      <c r="A21" s="277"/>
      <c r="B21" s="278"/>
      <c r="C21" s="278"/>
      <c r="D21" s="278"/>
      <c r="E21" s="278"/>
      <c r="F21" s="278"/>
      <c r="G21" s="278"/>
      <c r="H21" s="278"/>
      <c r="I21" s="278"/>
      <c r="J21" s="278"/>
      <c r="K21" s="278"/>
      <c r="L21" s="278"/>
      <c r="M21" s="278"/>
      <c r="N21" s="278"/>
      <c r="O21" s="278"/>
      <c r="P21" s="278"/>
      <c r="Q21" s="278"/>
      <c r="R21" s="278"/>
      <c r="S21" s="279"/>
      <c r="T21" s="277"/>
      <c r="U21" s="278"/>
      <c r="V21" s="278"/>
      <c r="W21" s="278"/>
      <c r="X21" s="278"/>
      <c r="Y21" s="278"/>
      <c r="Z21" s="278"/>
      <c r="AA21" s="278"/>
      <c r="AB21" s="278"/>
      <c r="AC21" s="278"/>
      <c r="AD21" s="278"/>
      <c r="AE21" s="278"/>
      <c r="AF21" s="278"/>
      <c r="AG21" s="278"/>
      <c r="AH21" s="278"/>
      <c r="AI21" s="278"/>
      <c r="AJ21" s="278"/>
      <c r="AK21" s="278"/>
      <c r="AL21" s="279"/>
    </row>
    <row r="22" spans="1:38">
      <c r="A22" s="45"/>
      <c r="B22" s="65"/>
      <c r="C22" s="65"/>
      <c r="D22" s="65"/>
      <c r="E22" s="65"/>
      <c r="F22" s="65"/>
      <c r="G22" s="65"/>
      <c r="H22" s="65"/>
      <c r="I22" s="65"/>
      <c r="J22" s="65"/>
      <c r="K22" s="65"/>
      <c r="L22" s="65"/>
      <c r="M22" s="65"/>
      <c r="N22" s="65"/>
      <c r="O22" s="65"/>
      <c r="P22" s="65"/>
      <c r="Q22" s="65"/>
      <c r="R22" s="65"/>
      <c r="S22" s="275"/>
      <c r="T22" s="45"/>
      <c r="U22" s="65"/>
      <c r="V22" s="65"/>
      <c r="W22" s="65"/>
      <c r="X22" s="65"/>
      <c r="Y22" s="65"/>
      <c r="Z22" s="65"/>
      <c r="AA22" s="65"/>
      <c r="AB22" s="65"/>
      <c r="AC22" s="65"/>
      <c r="AD22" s="65"/>
      <c r="AE22" s="65"/>
      <c r="AF22" s="65"/>
      <c r="AG22" s="65"/>
      <c r="AH22" s="65"/>
      <c r="AI22" s="65"/>
      <c r="AJ22" s="65"/>
      <c r="AK22" s="65"/>
      <c r="AL22" s="275"/>
    </row>
    <row r="23" spans="1:38">
      <c r="A23" s="45"/>
      <c r="B23" s="718" t="s">
        <v>111</v>
      </c>
      <c r="C23" s="65"/>
      <c r="D23" s="65"/>
      <c r="E23" s="65"/>
      <c r="F23" s="65"/>
      <c r="G23" s="65"/>
      <c r="H23" s="65"/>
      <c r="I23" s="65"/>
      <c r="J23" s="65"/>
      <c r="K23" s="65"/>
      <c r="L23" s="65"/>
      <c r="M23" s="65"/>
      <c r="N23" s="65"/>
      <c r="O23" s="65"/>
      <c r="P23" s="65"/>
      <c r="Q23" s="65"/>
      <c r="R23" s="65"/>
      <c r="S23" s="275"/>
      <c r="T23" s="45"/>
      <c r="U23" s="718" t="s">
        <v>111</v>
      </c>
      <c r="V23" s="65"/>
      <c r="W23" s="65"/>
      <c r="X23" s="65"/>
      <c r="Y23" s="65"/>
      <c r="Z23" s="65"/>
      <c r="AA23" s="65"/>
      <c r="AB23" s="65"/>
      <c r="AC23" s="65"/>
      <c r="AD23" s="65"/>
      <c r="AE23" s="65"/>
      <c r="AF23" s="65"/>
      <c r="AG23" s="65"/>
      <c r="AH23" s="65"/>
      <c r="AI23" s="65"/>
      <c r="AJ23" s="65"/>
      <c r="AK23" s="65"/>
      <c r="AL23" s="275"/>
    </row>
    <row r="24" spans="1:38">
      <c r="A24" s="45"/>
      <c r="B24" s="448"/>
      <c r="C24" s="65"/>
      <c r="D24" s="65"/>
      <c r="E24" s="65"/>
      <c r="F24" s="65"/>
      <c r="G24" s="65"/>
      <c r="H24" s="65"/>
      <c r="I24" s="65"/>
      <c r="J24" s="65"/>
      <c r="K24" s="65"/>
      <c r="L24" s="65"/>
      <c r="M24" s="65"/>
      <c r="N24" s="65"/>
      <c r="O24" s="65"/>
      <c r="P24" s="65"/>
      <c r="Q24" s="65"/>
      <c r="R24" s="65"/>
      <c r="S24" s="275"/>
      <c r="T24" s="45"/>
      <c r="U24" s="448"/>
      <c r="V24" s="65"/>
      <c r="W24" s="65"/>
      <c r="X24" s="65"/>
      <c r="Y24" s="65"/>
      <c r="Z24" s="65"/>
      <c r="AA24" s="65"/>
      <c r="AB24" s="65"/>
      <c r="AC24" s="65"/>
      <c r="AD24" s="65"/>
      <c r="AE24" s="65"/>
      <c r="AF24" s="65"/>
      <c r="AG24" s="65"/>
      <c r="AH24" s="65"/>
      <c r="AI24" s="65"/>
      <c r="AJ24" s="65"/>
      <c r="AK24" s="65"/>
      <c r="AL24" s="275"/>
    </row>
    <row r="25" spans="1:38">
      <c r="A25" s="45"/>
      <c r="B25" s="718" t="s">
        <v>339</v>
      </c>
      <c r="C25" s="65"/>
      <c r="D25" s="65"/>
      <c r="E25" s="65"/>
      <c r="F25" s="65"/>
      <c r="G25" s="65"/>
      <c r="H25" s="65"/>
      <c r="I25" s="65"/>
      <c r="J25" s="65"/>
      <c r="K25" s="65"/>
      <c r="L25" s="65"/>
      <c r="M25" s="65"/>
      <c r="N25" s="65"/>
      <c r="O25" s="65"/>
      <c r="P25" s="65"/>
      <c r="Q25" s="65"/>
      <c r="R25" s="65"/>
      <c r="S25" s="275"/>
      <c r="T25" s="45"/>
      <c r="U25" s="718" t="s">
        <v>339</v>
      </c>
      <c r="V25" s="65"/>
      <c r="W25" s="65"/>
      <c r="X25" s="65"/>
      <c r="Y25" s="65"/>
      <c r="Z25" s="65"/>
      <c r="AA25" s="65"/>
      <c r="AB25" s="65"/>
      <c r="AC25" s="65"/>
      <c r="AD25" s="65"/>
      <c r="AE25" s="65"/>
      <c r="AF25" s="65"/>
      <c r="AG25" s="65"/>
      <c r="AH25" s="65"/>
      <c r="AI25" s="65"/>
      <c r="AJ25" s="65"/>
      <c r="AK25" s="65"/>
      <c r="AL25" s="275"/>
    </row>
    <row r="26" spans="1:38">
      <c r="A26" s="45"/>
      <c r="B26" s="448"/>
      <c r="C26" s="65"/>
      <c r="D26" s="65"/>
      <c r="E26" s="65"/>
      <c r="F26" s="65"/>
      <c r="G26" s="65"/>
      <c r="H26" s="65"/>
      <c r="I26" s="65"/>
      <c r="J26" s="65"/>
      <c r="K26" s="65"/>
      <c r="L26" s="65"/>
      <c r="M26" s="65"/>
      <c r="N26" s="65"/>
      <c r="O26" s="65"/>
      <c r="P26" s="65"/>
      <c r="Q26" s="65"/>
      <c r="R26" s="65"/>
      <c r="S26" s="275"/>
      <c r="T26" s="45"/>
      <c r="U26" s="448"/>
      <c r="V26" s="65"/>
      <c r="W26" s="65"/>
      <c r="X26" s="65"/>
      <c r="Y26" s="65"/>
      <c r="Z26" s="65"/>
      <c r="AA26" s="65"/>
      <c r="AB26" s="65"/>
      <c r="AC26" s="65"/>
      <c r="AD26" s="65"/>
      <c r="AE26" s="65"/>
      <c r="AF26" s="65"/>
      <c r="AG26" s="65"/>
      <c r="AH26" s="65"/>
      <c r="AI26" s="65"/>
      <c r="AJ26" s="65"/>
      <c r="AK26" s="65"/>
      <c r="AL26" s="275"/>
    </row>
    <row r="27" spans="1:38">
      <c r="A27" s="45"/>
      <c r="B27" s="718" t="s">
        <v>767</v>
      </c>
      <c r="C27" s="65"/>
      <c r="D27" s="65"/>
      <c r="E27" s="65"/>
      <c r="F27" s="65"/>
      <c r="G27" s="65"/>
      <c r="H27" s="65"/>
      <c r="I27" s="65"/>
      <c r="J27" s="65"/>
      <c r="K27" s="65"/>
      <c r="L27" s="65"/>
      <c r="M27" s="65"/>
      <c r="N27" s="65"/>
      <c r="O27" s="65"/>
      <c r="P27" s="65"/>
      <c r="Q27" s="65"/>
      <c r="R27" s="65"/>
      <c r="S27" s="275"/>
      <c r="T27" s="45"/>
      <c r="U27" s="718" t="s">
        <v>767</v>
      </c>
      <c r="V27" s="65"/>
      <c r="W27" s="65"/>
      <c r="X27" s="65"/>
      <c r="Y27" s="65"/>
      <c r="Z27" s="65"/>
      <c r="AA27" s="65"/>
      <c r="AB27" s="65"/>
      <c r="AC27" s="65"/>
      <c r="AD27" s="65"/>
      <c r="AE27" s="65"/>
      <c r="AF27" s="65"/>
      <c r="AG27" s="65"/>
      <c r="AH27" s="65"/>
      <c r="AI27" s="65"/>
      <c r="AJ27" s="65"/>
      <c r="AK27" s="65"/>
      <c r="AL27" s="275"/>
    </row>
    <row r="28" spans="1:38">
      <c r="A28" s="27"/>
      <c r="B28" s="447"/>
      <c r="C28" s="28"/>
      <c r="D28" s="28"/>
      <c r="E28" s="28"/>
      <c r="F28" s="28"/>
      <c r="G28" s="28"/>
      <c r="H28" s="28"/>
      <c r="I28" s="28"/>
      <c r="J28" s="28"/>
      <c r="K28" s="28"/>
      <c r="L28" s="28"/>
      <c r="M28" s="28"/>
      <c r="N28" s="28"/>
      <c r="O28" s="28"/>
      <c r="P28" s="28"/>
      <c r="Q28" s="28"/>
      <c r="R28" s="28"/>
      <c r="S28" s="29"/>
      <c r="T28" s="27"/>
      <c r="U28" s="447"/>
      <c r="V28" s="28"/>
      <c r="W28" s="28"/>
      <c r="X28" s="28"/>
      <c r="Y28" s="28"/>
      <c r="Z28" s="28"/>
      <c r="AA28" s="28"/>
      <c r="AB28" s="28"/>
      <c r="AC28" s="28"/>
      <c r="AD28" s="28"/>
      <c r="AE28" s="28"/>
      <c r="AF28" s="28"/>
      <c r="AG28" s="28"/>
      <c r="AH28" s="28"/>
      <c r="AI28" s="28"/>
      <c r="AJ28" s="28"/>
      <c r="AK28" s="28"/>
      <c r="AL28" s="29"/>
    </row>
    <row r="29" spans="1:38">
      <c r="A29" s="27"/>
      <c r="B29" s="718" t="s">
        <v>777</v>
      </c>
      <c r="C29" s="28"/>
      <c r="D29" s="28"/>
      <c r="E29" s="28"/>
      <c r="F29" s="28"/>
      <c r="G29" s="28"/>
      <c r="H29" s="28"/>
      <c r="I29" s="28"/>
      <c r="J29" s="28"/>
      <c r="K29" s="28"/>
      <c r="L29" s="28"/>
      <c r="M29" s="28"/>
      <c r="N29" s="28"/>
      <c r="O29" s="28"/>
      <c r="P29" s="28"/>
      <c r="Q29" s="28"/>
      <c r="R29" s="28"/>
      <c r="S29" s="29"/>
      <c r="T29" s="27"/>
      <c r="U29" s="718" t="s">
        <v>777</v>
      </c>
      <c r="V29" s="28"/>
      <c r="W29" s="28"/>
      <c r="X29" s="28"/>
      <c r="Y29" s="28"/>
      <c r="Z29" s="28"/>
      <c r="AA29" s="28"/>
      <c r="AB29" s="28"/>
      <c r="AC29" s="28"/>
      <c r="AD29" s="28"/>
      <c r="AE29" s="28"/>
      <c r="AF29" s="28"/>
      <c r="AG29" s="28"/>
      <c r="AH29" s="28"/>
      <c r="AI29" s="28"/>
      <c r="AJ29" s="28"/>
      <c r="AK29" s="28"/>
      <c r="AL29" s="29"/>
    </row>
    <row r="30" spans="1:38">
      <c r="A30" s="27"/>
      <c r="B30" s="718" t="s">
        <v>778</v>
      </c>
      <c r="C30" s="28"/>
      <c r="D30" s="28"/>
      <c r="E30" s="28"/>
      <c r="F30" s="28"/>
      <c r="G30" s="28"/>
      <c r="H30" s="28"/>
      <c r="I30" s="28"/>
      <c r="J30" s="28"/>
      <c r="K30" s="28"/>
      <c r="L30" s="28"/>
      <c r="M30" s="28"/>
      <c r="N30" s="28"/>
      <c r="O30" s="28"/>
      <c r="P30" s="28"/>
      <c r="Q30" s="28"/>
      <c r="R30" s="28"/>
      <c r="S30" s="29"/>
      <c r="T30" s="27"/>
      <c r="U30" s="718" t="s">
        <v>778</v>
      </c>
      <c r="V30" s="28"/>
      <c r="W30" s="28"/>
      <c r="X30" s="28"/>
      <c r="Y30" s="28"/>
      <c r="Z30" s="28"/>
      <c r="AA30" s="28"/>
      <c r="AB30" s="28"/>
      <c r="AC30" s="28"/>
      <c r="AD30" s="28"/>
      <c r="AE30" s="28"/>
      <c r="AF30" s="28"/>
      <c r="AG30" s="28"/>
      <c r="AH30" s="28"/>
      <c r="AI30" s="28"/>
      <c r="AJ30" s="28"/>
      <c r="AK30" s="28"/>
      <c r="AL30" s="29"/>
    </row>
    <row r="31" spans="1:38">
      <c r="A31" s="27"/>
      <c r="B31" s="65"/>
      <c r="C31" s="28"/>
      <c r="D31" s="28"/>
      <c r="E31" s="28"/>
      <c r="F31" s="28"/>
      <c r="G31" s="28"/>
      <c r="H31" s="28"/>
      <c r="I31" s="28"/>
      <c r="J31" s="28"/>
      <c r="K31" s="28"/>
      <c r="L31" s="28"/>
      <c r="M31" s="28"/>
      <c r="N31" s="28"/>
      <c r="O31" s="28"/>
      <c r="P31" s="28"/>
      <c r="Q31" s="28"/>
      <c r="R31" s="28"/>
      <c r="S31" s="29"/>
      <c r="T31" s="27"/>
      <c r="U31" s="65"/>
      <c r="V31" s="28"/>
      <c r="W31" s="28"/>
      <c r="X31" s="28"/>
      <c r="Y31" s="28"/>
      <c r="Z31" s="28"/>
      <c r="AA31" s="28"/>
      <c r="AB31" s="28"/>
      <c r="AC31" s="28"/>
      <c r="AD31" s="28"/>
      <c r="AE31" s="28"/>
      <c r="AF31" s="28"/>
      <c r="AG31" s="28"/>
      <c r="AH31" s="28"/>
      <c r="AI31" s="28"/>
      <c r="AJ31" s="28"/>
      <c r="AK31" s="28"/>
      <c r="AL31" s="29"/>
    </row>
    <row r="32" spans="1:38">
      <c r="A32" s="27"/>
      <c r="B32" s="28"/>
      <c r="C32" s="28"/>
      <c r="D32" s="28"/>
      <c r="E32" s="40"/>
      <c r="F32" s="31"/>
      <c r="G32" s="33"/>
      <c r="H32" s="28"/>
      <c r="I32" s="28"/>
      <c r="J32" s="28"/>
      <c r="K32" s="28"/>
      <c r="L32" s="28"/>
      <c r="M32" s="28"/>
      <c r="N32" s="28"/>
      <c r="O32" s="28"/>
      <c r="P32" s="28"/>
      <c r="Q32" s="28"/>
      <c r="R32" s="28"/>
      <c r="S32" s="29"/>
      <c r="T32" s="27"/>
      <c r="U32" s="28"/>
      <c r="V32" s="28"/>
      <c r="W32" s="28"/>
      <c r="X32" s="40"/>
      <c r="Y32" s="31"/>
      <c r="Z32" s="33"/>
      <c r="AA32" s="28"/>
      <c r="AB32" s="28"/>
      <c r="AC32" s="28"/>
      <c r="AD32" s="28"/>
      <c r="AE32" s="28"/>
      <c r="AF32" s="28"/>
      <c r="AG32" s="28"/>
      <c r="AH32" s="28"/>
      <c r="AI32" s="28"/>
      <c r="AJ32" s="28"/>
      <c r="AK32" s="28"/>
      <c r="AL32" s="29"/>
    </row>
    <row r="33" spans="1:38">
      <c r="A33" s="27"/>
      <c r="B33" s="28"/>
      <c r="C33" s="28"/>
      <c r="D33" s="33"/>
      <c r="E33" s="40"/>
      <c r="F33" s="28"/>
      <c r="G33" s="40"/>
      <c r="H33" s="28"/>
      <c r="I33" s="28"/>
      <c r="J33" s="28"/>
      <c r="K33" s="28"/>
      <c r="L33" s="28"/>
      <c r="M33" s="28"/>
      <c r="N33" s="28"/>
      <c r="O33" s="28"/>
      <c r="P33" s="28"/>
      <c r="Q33" s="28"/>
      <c r="R33" s="28"/>
      <c r="S33" s="29"/>
      <c r="T33" s="27"/>
      <c r="U33" s="28"/>
      <c r="V33" s="28"/>
      <c r="W33" s="33"/>
      <c r="X33" s="40"/>
      <c r="Y33" s="28"/>
      <c r="Z33" s="40"/>
      <c r="AA33" s="28"/>
      <c r="AB33" s="28"/>
      <c r="AC33" s="28"/>
      <c r="AD33" s="28"/>
      <c r="AE33" s="28"/>
      <c r="AF33" s="28"/>
      <c r="AG33" s="28"/>
      <c r="AH33" s="28"/>
      <c r="AI33" s="28"/>
      <c r="AJ33" s="28"/>
      <c r="AK33" s="28"/>
      <c r="AL33" s="29"/>
    </row>
    <row r="34" spans="1:38">
      <c r="A34" s="27"/>
      <c r="B34" s="28"/>
      <c r="C34" s="28"/>
      <c r="D34" s="28"/>
      <c r="E34" s="28"/>
      <c r="F34" s="28"/>
      <c r="G34" s="33"/>
      <c r="H34" s="33"/>
      <c r="I34" s="28"/>
      <c r="J34" s="28"/>
      <c r="K34" s="28"/>
      <c r="L34" s="28"/>
      <c r="M34" s="28"/>
      <c r="N34" s="28"/>
      <c r="O34" s="28"/>
      <c r="P34" s="28"/>
      <c r="Q34" s="28"/>
      <c r="R34" s="28"/>
      <c r="S34" s="29"/>
      <c r="T34" s="27"/>
      <c r="U34" s="28"/>
      <c r="V34" s="28"/>
      <c r="W34" s="28"/>
      <c r="X34" s="28"/>
      <c r="Y34" s="28"/>
      <c r="Z34" s="33"/>
      <c r="AA34" s="28"/>
      <c r="AB34" s="28"/>
      <c r="AC34" s="28"/>
      <c r="AD34" s="28"/>
      <c r="AE34" s="28"/>
      <c r="AF34" s="28"/>
      <c r="AG34" s="28"/>
      <c r="AH34" s="28"/>
      <c r="AI34" s="28"/>
      <c r="AJ34" s="28"/>
      <c r="AK34" s="28"/>
      <c r="AL34" s="29"/>
    </row>
    <row r="35" spans="1:38">
      <c r="A35" s="30"/>
      <c r="B35" s="28"/>
      <c r="C35" s="28"/>
      <c r="D35" s="28"/>
      <c r="E35" s="28"/>
      <c r="F35" s="28"/>
      <c r="G35" s="28"/>
      <c r="H35" s="28"/>
      <c r="I35" s="28"/>
      <c r="J35" s="28"/>
      <c r="K35" s="28"/>
      <c r="L35" s="28"/>
      <c r="M35" s="28"/>
      <c r="N35" s="28"/>
      <c r="O35" s="28"/>
      <c r="P35" s="28"/>
      <c r="Q35" s="28"/>
      <c r="R35" s="28"/>
      <c r="S35" s="29"/>
      <c r="T35" s="30"/>
      <c r="U35" s="28"/>
      <c r="V35" s="28"/>
      <c r="W35" s="28"/>
      <c r="X35" s="28"/>
      <c r="Y35" s="28"/>
      <c r="Z35" s="28"/>
      <c r="AA35" s="28"/>
      <c r="AB35" s="28"/>
      <c r="AC35" s="28"/>
      <c r="AD35" s="28"/>
      <c r="AE35" s="28"/>
      <c r="AF35" s="28"/>
      <c r="AG35" s="28"/>
      <c r="AH35" s="28"/>
      <c r="AI35" s="28"/>
      <c r="AJ35" s="28"/>
      <c r="AK35" s="28"/>
      <c r="AL35" s="29"/>
    </row>
    <row r="36" spans="1:38">
      <c r="A36" s="30"/>
      <c r="B36" s="28"/>
      <c r="C36" s="28"/>
      <c r="D36" s="28"/>
      <c r="E36" s="28"/>
      <c r="F36" s="28"/>
      <c r="G36" s="28"/>
      <c r="H36" s="28"/>
      <c r="I36" s="28"/>
      <c r="J36" s="28"/>
      <c r="K36" s="28"/>
      <c r="L36" s="28"/>
      <c r="M36" s="28"/>
      <c r="N36" s="28"/>
      <c r="O36" s="28"/>
      <c r="P36" s="28"/>
      <c r="Q36" s="28"/>
      <c r="R36" s="28"/>
      <c r="S36" s="29"/>
      <c r="T36" s="30"/>
      <c r="U36" s="28"/>
      <c r="V36" s="28"/>
      <c r="W36" s="28"/>
      <c r="X36" s="28"/>
      <c r="Y36" s="28"/>
      <c r="Z36" s="28"/>
      <c r="AA36" s="28"/>
      <c r="AB36" s="28"/>
      <c r="AC36" s="28"/>
      <c r="AD36" s="28"/>
      <c r="AE36" s="28"/>
      <c r="AF36" s="28"/>
      <c r="AG36" s="28"/>
      <c r="AH36" s="28"/>
      <c r="AI36" s="28"/>
      <c r="AJ36" s="28"/>
      <c r="AK36" s="28"/>
      <c r="AL36" s="29"/>
    </row>
    <row r="37" spans="1:38">
      <c r="A37" s="30"/>
      <c r="B37" s="28"/>
      <c r="C37" s="28"/>
      <c r="D37" s="28"/>
      <c r="E37" s="28"/>
      <c r="F37" s="28"/>
      <c r="G37" s="28"/>
      <c r="H37" s="28"/>
      <c r="I37" s="28"/>
      <c r="J37" s="28"/>
      <c r="K37" s="28"/>
      <c r="L37" s="28"/>
      <c r="M37" s="28"/>
      <c r="N37" s="28"/>
      <c r="O37" s="28"/>
      <c r="P37" s="28"/>
      <c r="Q37" s="28"/>
      <c r="R37" s="28"/>
      <c r="S37" s="29"/>
      <c r="T37" s="30"/>
      <c r="U37" s="28"/>
      <c r="V37" s="28"/>
      <c r="W37" s="28"/>
      <c r="X37" s="28"/>
      <c r="Y37" s="28"/>
      <c r="Z37" s="28"/>
      <c r="AA37" s="28"/>
      <c r="AB37" s="28"/>
      <c r="AC37" s="28"/>
      <c r="AD37" s="28"/>
      <c r="AE37" s="28"/>
      <c r="AF37" s="28"/>
      <c r="AG37" s="28"/>
      <c r="AH37" s="28"/>
      <c r="AI37" s="28"/>
      <c r="AJ37" s="28"/>
      <c r="AK37" s="28"/>
      <c r="AL37" s="29"/>
    </row>
    <row r="38" spans="1:38">
      <c r="A38" s="30"/>
      <c r="B38" s="28"/>
      <c r="C38" s="28"/>
      <c r="D38" s="28"/>
      <c r="E38" s="28"/>
      <c r="F38" s="28"/>
      <c r="G38" s="28"/>
      <c r="H38" s="28"/>
      <c r="I38" s="28"/>
      <c r="J38" s="28"/>
      <c r="K38" s="28"/>
      <c r="L38" s="28"/>
      <c r="M38" s="28"/>
      <c r="N38" s="28"/>
      <c r="O38" s="28"/>
      <c r="P38" s="28"/>
      <c r="Q38" s="28"/>
      <c r="R38" s="28"/>
      <c r="S38" s="29"/>
      <c r="T38" s="30"/>
      <c r="U38" s="28"/>
      <c r="V38" s="28"/>
      <c r="W38" s="28"/>
      <c r="X38" s="28"/>
      <c r="Y38" s="28"/>
      <c r="Z38" s="28"/>
      <c r="AA38" s="28"/>
      <c r="AB38" s="28"/>
      <c r="AC38" s="28"/>
      <c r="AD38" s="28"/>
      <c r="AE38" s="28"/>
      <c r="AF38" s="28"/>
      <c r="AG38" s="28"/>
      <c r="AH38" s="28"/>
      <c r="AI38" s="28"/>
      <c r="AJ38" s="28"/>
      <c r="AK38" s="28"/>
      <c r="AL38" s="29"/>
    </row>
    <row r="39" spans="1:38">
      <c r="A39" s="30"/>
      <c r="B39" s="28"/>
      <c r="C39" s="28"/>
      <c r="D39" s="28"/>
      <c r="E39" s="28"/>
      <c r="F39" s="28"/>
      <c r="G39" s="28"/>
      <c r="H39" s="28"/>
      <c r="I39" s="28"/>
      <c r="J39" s="28"/>
      <c r="K39" s="28"/>
      <c r="L39" s="28"/>
      <c r="M39" s="28"/>
      <c r="N39" s="28"/>
      <c r="O39" s="28"/>
      <c r="P39" s="28"/>
      <c r="Q39" s="28"/>
      <c r="R39" s="28"/>
      <c r="S39" s="29"/>
      <c r="T39" s="30"/>
      <c r="U39" s="28"/>
      <c r="V39" s="28"/>
      <c r="W39" s="28"/>
      <c r="X39" s="28"/>
      <c r="Y39" s="28"/>
      <c r="Z39" s="28"/>
      <c r="AA39" s="28"/>
      <c r="AB39" s="28"/>
      <c r="AC39" s="28"/>
      <c r="AD39" s="28"/>
      <c r="AE39" s="28"/>
      <c r="AF39" s="28"/>
      <c r="AG39" s="28"/>
      <c r="AH39" s="28"/>
      <c r="AI39" s="28"/>
      <c r="AJ39" s="28"/>
      <c r="AK39" s="28"/>
      <c r="AL39" s="29"/>
    </row>
    <row r="40" spans="1:38">
      <c r="A40" s="30"/>
      <c r="B40" s="28"/>
      <c r="C40" s="28"/>
      <c r="D40" s="28"/>
      <c r="E40" s="28"/>
      <c r="F40" s="28"/>
      <c r="G40" s="28"/>
      <c r="H40" s="28"/>
      <c r="I40" s="28"/>
      <c r="J40" s="28"/>
      <c r="K40" s="28"/>
      <c r="L40" s="28"/>
      <c r="M40" s="28"/>
      <c r="N40" s="28"/>
      <c r="O40" s="28"/>
      <c r="P40" s="28"/>
      <c r="Q40" s="28"/>
      <c r="R40" s="28"/>
      <c r="S40" s="29"/>
      <c r="T40" s="30"/>
      <c r="U40" s="28"/>
      <c r="V40" s="28"/>
      <c r="W40" s="28"/>
      <c r="X40" s="28"/>
      <c r="Y40" s="28"/>
      <c r="Z40" s="28"/>
      <c r="AA40" s="28"/>
      <c r="AB40" s="28"/>
      <c r="AC40" s="28"/>
      <c r="AD40" s="28"/>
      <c r="AE40" s="28"/>
      <c r="AF40" s="28"/>
      <c r="AG40" s="28"/>
      <c r="AH40" s="28"/>
      <c r="AI40" s="28"/>
      <c r="AJ40" s="28"/>
      <c r="AK40" s="28"/>
      <c r="AL40" s="29"/>
    </row>
    <row r="41" spans="1:38">
      <c r="A41" s="30"/>
      <c r="B41" s="28"/>
      <c r="C41" s="28"/>
      <c r="D41" s="28"/>
      <c r="E41" s="28"/>
      <c r="F41" s="28"/>
      <c r="G41" s="28"/>
      <c r="H41" s="28"/>
      <c r="I41" s="28"/>
      <c r="J41" s="28"/>
      <c r="K41" s="28"/>
      <c r="L41" s="28"/>
      <c r="M41" s="28"/>
      <c r="N41" s="28"/>
      <c r="O41" s="28"/>
      <c r="P41" s="28"/>
      <c r="Q41" s="28"/>
      <c r="R41" s="28"/>
      <c r="S41" s="29"/>
      <c r="T41" s="30"/>
      <c r="U41" s="28"/>
      <c r="V41" s="28"/>
      <c r="W41" s="28"/>
      <c r="X41" s="28"/>
      <c r="Y41" s="28"/>
      <c r="Z41" s="28"/>
      <c r="AA41" s="28"/>
      <c r="AB41" s="28"/>
      <c r="AC41" s="28"/>
      <c r="AD41" s="28"/>
      <c r="AE41" s="28"/>
      <c r="AF41" s="28"/>
      <c r="AG41" s="28"/>
      <c r="AH41" s="28"/>
      <c r="AI41" s="28"/>
      <c r="AJ41" s="28"/>
      <c r="AK41" s="28"/>
      <c r="AL41" s="29"/>
    </row>
    <row r="42" spans="1:38">
      <c r="A42" s="30"/>
      <c r="B42" s="28"/>
      <c r="C42" s="28"/>
      <c r="D42" s="28"/>
      <c r="E42" s="28"/>
      <c r="F42" s="28"/>
      <c r="G42" s="28"/>
      <c r="H42" s="28"/>
      <c r="I42" s="28"/>
      <c r="J42" s="28"/>
      <c r="K42" s="28"/>
      <c r="L42" s="28"/>
      <c r="M42" s="28"/>
      <c r="N42" s="28"/>
      <c r="O42" s="28"/>
      <c r="P42" s="28"/>
      <c r="Q42" s="28"/>
      <c r="R42" s="28"/>
      <c r="S42" s="29"/>
      <c r="T42" s="30"/>
      <c r="U42" s="28"/>
      <c r="V42" s="28"/>
      <c r="W42" s="28"/>
      <c r="X42" s="28"/>
      <c r="Y42" s="28"/>
      <c r="Z42" s="28"/>
      <c r="AA42" s="28"/>
      <c r="AB42" s="28"/>
      <c r="AC42" s="28"/>
      <c r="AD42" s="28"/>
      <c r="AE42" s="28"/>
      <c r="AF42" s="28"/>
      <c r="AG42" s="28"/>
      <c r="AH42" s="28"/>
      <c r="AI42" s="28"/>
      <c r="AJ42" s="28"/>
      <c r="AK42" s="28"/>
      <c r="AL42" s="29"/>
    </row>
    <row r="43" spans="1:38">
      <c r="A43" s="30"/>
      <c r="B43" s="28"/>
      <c r="C43" s="28"/>
      <c r="D43" s="28"/>
      <c r="E43" s="28"/>
      <c r="F43" s="28"/>
      <c r="G43" s="28"/>
      <c r="H43" s="28"/>
      <c r="I43" s="28"/>
      <c r="J43" s="28"/>
      <c r="K43" s="28"/>
      <c r="L43" s="28"/>
      <c r="M43" s="28"/>
      <c r="N43" s="28"/>
      <c r="O43" s="28"/>
      <c r="P43" s="28"/>
      <c r="Q43" s="28"/>
      <c r="R43" s="28"/>
      <c r="S43" s="29"/>
      <c r="T43" s="30"/>
      <c r="U43" s="28"/>
      <c r="V43" s="28"/>
      <c r="W43" s="28"/>
      <c r="X43" s="28"/>
      <c r="Y43" s="28"/>
      <c r="Z43" s="28"/>
      <c r="AA43" s="28"/>
      <c r="AB43" s="28"/>
      <c r="AC43" s="28"/>
      <c r="AD43" s="28"/>
      <c r="AE43" s="28"/>
      <c r="AF43" s="28"/>
      <c r="AG43" s="28"/>
      <c r="AH43" s="28"/>
      <c r="AI43" s="28"/>
      <c r="AJ43" s="28"/>
      <c r="AK43" s="28"/>
      <c r="AL43" s="29"/>
    </row>
    <row r="44" spans="1:38">
      <c r="A44" s="38"/>
      <c r="B44" s="35"/>
      <c r="C44" s="35"/>
      <c r="D44" s="35"/>
      <c r="E44" s="35"/>
      <c r="F44" s="35"/>
      <c r="G44" s="35"/>
      <c r="H44" s="35"/>
      <c r="I44" s="35"/>
      <c r="J44" s="35"/>
      <c r="K44" s="35"/>
      <c r="L44" s="35"/>
      <c r="M44" s="35"/>
      <c r="N44" s="35"/>
      <c r="O44" s="35"/>
      <c r="P44" s="35"/>
      <c r="Q44" s="35"/>
      <c r="R44" s="35"/>
      <c r="S44" s="37"/>
      <c r="T44" s="38"/>
      <c r="U44" s="35"/>
      <c r="V44" s="35"/>
      <c r="W44" s="35"/>
      <c r="X44" s="35"/>
      <c r="Y44" s="35"/>
      <c r="Z44" s="35"/>
      <c r="AA44" s="35"/>
      <c r="AB44" s="35"/>
      <c r="AC44" s="35"/>
      <c r="AD44" s="35"/>
      <c r="AE44" s="35"/>
      <c r="AF44" s="35"/>
      <c r="AG44" s="35"/>
      <c r="AH44" s="35"/>
      <c r="AI44" s="35"/>
      <c r="AJ44" s="35"/>
      <c r="AK44" s="35"/>
      <c r="AL44" s="37"/>
    </row>
    <row r="45" spans="1:38">
      <c r="A45" s="505" t="s">
        <v>618</v>
      </c>
      <c r="B45" s="123"/>
      <c r="C45" s="123"/>
      <c r="D45" s="123"/>
      <c r="E45" s="123"/>
      <c r="F45" s="123"/>
      <c r="G45" s="123"/>
      <c r="H45" s="123"/>
      <c r="I45" s="123"/>
      <c r="J45" s="123"/>
      <c r="K45" s="123"/>
      <c r="L45" s="123"/>
      <c r="M45" s="123"/>
      <c r="N45" s="123"/>
      <c r="O45" s="123"/>
      <c r="P45" s="123"/>
      <c r="Q45" s="123"/>
      <c r="R45" s="123"/>
      <c r="S45" s="124"/>
      <c r="T45" s="505" t="s">
        <v>621</v>
      </c>
      <c r="U45" s="123"/>
      <c r="V45" s="123"/>
      <c r="W45" s="123"/>
      <c r="X45" s="123"/>
      <c r="Y45" s="123"/>
      <c r="Z45" s="123"/>
      <c r="AA45" s="123"/>
      <c r="AB45" s="123"/>
      <c r="AC45" s="123"/>
      <c r="AD45" s="123"/>
      <c r="AE45" s="123"/>
      <c r="AF45" s="123"/>
      <c r="AG45" s="123"/>
      <c r="AH45" s="123"/>
      <c r="AI45" s="123"/>
      <c r="AJ45" s="123"/>
      <c r="AK45" s="123"/>
      <c r="AL45" s="124"/>
    </row>
    <row r="46" spans="1:38">
      <c r="A46" s="148"/>
      <c r="B46" s="123"/>
      <c r="C46" s="123"/>
      <c r="D46" s="123"/>
      <c r="E46" s="123"/>
      <c r="F46" s="123"/>
      <c r="G46" s="123"/>
      <c r="H46" s="123"/>
      <c r="I46" s="123"/>
      <c r="J46" s="123"/>
      <c r="K46" s="123"/>
      <c r="L46" s="123"/>
      <c r="M46" s="123"/>
      <c r="N46" s="123"/>
      <c r="O46" s="123"/>
      <c r="P46" s="123"/>
      <c r="Q46" s="123"/>
      <c r="R46" s="123"/>
      <c r="S46" s="124"/>
      <c r="T46" s="148"/>
      <c r="U46" s="123"/>
      <c r="V46" s="123"/>
      <c r="W46" s="123"/>
      <c r="X46" s="123"/>
      <c r="Y46" s="123"/>
      <c r="Z46" s="123"/>
      <c r="AA46" s="123"/>
      <c r="AB46" s="123"/>
      <c r="AC46" s="123"/>
      <c r="AD46" s="123"/>
      <c r="AE46" s="123"/>
      <c r="AF46" s="123"/>
      <c r="AG46" s="123"/>
      <c r="AH46" s="123"/>
      <c r="AI46" s="123"/>
      <c r="AJ46" s="123"/>
      <c r="AK46" s="123"/>
      <c r="AL46" s="124"/>
    </row>
    <row r="47" spans="1:38">
      <c r="A47" s="122" t="s">
        <v>572</v>
      </c>
      <c r="B47" s="128"/>
      <c r="C47" s="128"/>
      <c r="D47" s="128"/>
      <c r="E47" s="128"/>
      <c r="F47" s="128"/>
      <c r="G47" s="128"/>
      <c r="H47" s="128"/>
      <c r="I47" s="128"/>
      <c r="J47" s="128"/>
      <c r="K47" s="128"/>
      <c r="L47" s="128"/>
      <c r="M47" s="128"/>
      <c r="N47" s="128"/>
      <c r="O47" s="128"/>
      <c r="P47" s="128"/>
      <c r="Q47" s="128"/>
      <c r="R47" s="128"/>
      <c r="S47" s="129"/>
      <c r="T47" s="122" t="s">
        <v>572</v>
      </c>
      <c r="U47" s="128"/>
      <c r="V47" s="128"/>
      <c r="W47" s="128"/>
      <c r="X47" s="128"/>
      <c r="Y47" s="128"/>
      <c r="Z47" s="128"/>
      <c r="AA47" s="128"/>
      <c r="AB47" s="128"/>
      <c r="AC47" s="128"/>
      <c r="AD47" s="128"/>
      <c r="AE47" s="128"/>
      <c r="AF47" s="128"/>
      <c r="AG47" s="128"/>
      <c r="AH47" s="128"/>
      <c r="AI47" s="128"/>
      <c r="AJ47" s="128"/>
      <c r="AK47" s="128"/>
      <c r="AL47" s="129"/>
    </row>
    <row r="48" spans="1:38" ht="12.75" customHeight="1">
      <c r="A48" s="1158" t="s">
        <v>619</v>
      </c>
      <c r="B48" s="1150"/>
      <c r="C48" s="1198"/>
      <c r="D48" s="1156"/>
      <c r="E48" s="1157"/>
      <c r="F48" s="412" t="s">
        <v>566</v>
      </c>
      <c r="G48" s="234"/>
      <c r="H48" s="130"/>
      <c r="I48" s="128"/>
      <c r="J48" s="128"/>
      <c r="K48" s="128"/>
      <c r="L48" s="128"/>
      <c r="M48" s="128"/>
      <c r="N48" s="128"/>
      <c r="O48" s="128"/>
      <c r="P48" s="128"/>
      <c r="Q48" s="128"/>
      <c r="R48" s="128"/>
      <c r="S48" s="129"/>
      <c r="T48" s="1158" t="s">
        <v>619</v>
      </c>
      <c r="U48" s="1150"/>
      <c r="V48" s="1198"/>
      <c r="W48" s="1203"/>
      <c r="X48" s="1204"/>
      <c r="Y48" s="412" t="s">
        <v>567</v>
      </c>
      <c r="Z48" s="234"/>
      <c r="AA48" s="130"/>
      <c r="AB48" s="128"/>
      <c r="AC48" s="128"/>
      <c r="AD48" s="128"/>
      <c r="AE48" s="128"/>
      <c r="AF48" s="128"/>
      <c r="AG48" s="128"/>
      <c r="AH48" s="128"/>
      <c r="AI48" s="128"/>
      <c r="AJ48" s="128"/>
      <c r="AK48" s="128"/>
      <c r="AL48" s="129"/>
    </row>
    <row r="49" spans="1:38" ht="12.75" customHeight="1">
      <c r="A49" s="1158" t="s">
        <v>622</v>
      </c>
      <c r="B49" s="1150"/>
      <c r="C49" s="1150"/>
      <c r="D49" s="1156"/>
      <c r="E49" s="1157"/>
      <c r="F49" s="1138" t="str">
        <f>IF(D49&gt;=4000,"PASS","FAIL")</f>
        <v>FAIL</v>
      </c>
      <c r="G49" s="1140"/>
      <c r="H49" s="130"/>
      <c r="I49" s="128"/>
      <c r="J49" s="128"/>
      <c r="K49" s="128"/>
      <c r="L49" s="128"/>
      <c r="M49" s="128"/>
      <c r="N49" s="128"/>
      <c r="O49" s="128"/>
      <c r="P49" s="128"/>
      <c r="Q49" s="128"/>
      <c r="R49" s="128"/>
      <c r="S49" s="129"/>
      <c r="T49" s="1158" t="s">
        <v>622</v>
      </c>
      <c r="U49" s="1150"/>
      <c r="V49" s="1150"/>
      <c r="W49" s="1203"/>
      <c r="X49" s="1204"/>
      <c r="Y49" s="1138" t="str">
        <f>IF(W49&gt;=7500,"PASS","FAIL")</f>
        <v>FAIL</v>
      </c>
      <c r="Z49" s="1140"/>
      <c r="AA49" s="130"/>
      <c r="AB49" s="128"/>
      <c r="AC49" s="128"/>
      <c r="AD49" s="128"/>
      <c r="AE49" s="128"/>
      <c r="AF49" s="128"/>
      <c r="AG49" s="128"/>
      <c r="AH49" s="128"/>
      <c r="AI49" s="128"/>
      <c r="AJ49" s="128"/>
      <c r="AK49" s="128"/>
      <c r="AL49" s="129"/>
    </row>
    <row r="50" spans="1:38">
      <c r="A50" s="132"/>
      <c r="B50" s="128"/>
      <c r="C50" s="128"/>
      <c r="D50" s="128"/>
      <c r="E50" s="128"/>
      <c r="F50" s="128"/>
      <c r="G50" s="128"/>
      <c r="H50" s="128"/>
      <c r="I50" s="128"/>
      <c r="J50" s="128"/>
      <c r="K50" s="128"/>
      <c r="L50" s="128"/>
      <c r="M50" s="128"/>
      <c r="N50" s="128"/>
      <c r="O50" s="128"/>
      <c r="P50" s="128"/>
      <c r="Q50" s="128"/>
      <c r="R50" s="128"/>
      <c r="S50" s="129"/>
      <c r="T50" s="132"/>
      <c r="U50" s="128"/>
      <c r="V50" s="128"/>
      <c r="W50" s="128"/>
      <c r="X50" s="128"/>
      <c r="Y50" s="128"/>
      <c r="Z50" s="128"/>
      <c r="AA50" s="128"/>
      <c r="AB50" s="128"/>
      <c r="AC50" s="128"/>
      <c r="AD50" s="128"/>
      <c r="AE50" s="128"/>
      <c r="AF50" s="128"/>
      <c r="AG50" s="128"/>
      <c r="AH50" s="128"/>
      <c r="AI50" s="128"/>
      <c r="AJ50" s="128"/>
      <c r="AK50" s="128"/>
      <c r="AL50" s="129"/>
    </row>
    <row r="51" spans="1:38">
      <c r="A51" s="127" t="s">
        <v>127</v>
      </c>
      <c r="B51" s="128"/>
      <c r="C51" s="128"/>
      <c r="D51" s="128"/>
      <c r="E51" s="128"/>
      <c r="F51" s="128"/>
      <c r="G51" s="128"/>
      <c r="H51" s="128"/>
      <c r="I51" s="128"/>
      <c r="J51" s="128"/>
      <c r="K51" s="128"/>
      <c r="L51" s="128"/>
      <c r="M51" s="128"/>
      <c r="N51" s="128"/>
      <c r="O51" s="128"/>
      <c r="P51" s="128"/>
      <c r="Q51" s="128"/>
      <c r="R51" s="128"/>
      <c r="S51" s="129"/>
      <c r="T51" s="127" t="s">
        <v>127</v>
      </c>
      <c r="U51" s="128"/>
      <c r="V51" s="128"/>
      <c r="W51" s="128"/>
      <c r="X51" s="128"/>
      <c r="Y51" s="128"/>
      <c r="Z51" s="128"/>
      <c r="AA51" s="128"/>
      <c r="AB51" s="128"/>
      <c r="AC51" s="128"/>
      <c r="AD51" s="128"/>
      <c r="AE51" s="128"/>
      <c r="AF51" s="128"/>
      <c r="AG51" s="128"/>
      <c r="AH51" s="128"/>
      <c r="AI51" s="128"/>
      <c r="AJ51" s="128"/>
      <c r="AK51" s="128"/>
      <c r="AL51" s="129"/>
    </row>
    <row r="52" spans="1:38" ht="15.75" customHeight="1">
      <c r="A52" s="53"/>
      <c r="B52" s="1172" t="s">
        <v>128</v>
      </c>
      <c r="C52" s="1208"/>
      <c r="D52" s="1199"/>
      <c r="E52" s="1200"/>
      <c r="F52" s="125"/>
      <c r="G52" s="125"/>
      <c r="H52" s="125"/>
      <c r="I52" s="125"/>
      <c r="J52" s="125"/>
      <c r="K52" s="125"/>
      <c r="L52" s="125"/>
      <c r="M52" s="125"/>
      <c r="N52" s="125"/>
      <c r="O52" s="128"/>
      <c r="P52" s="128"/>
      <c r="Q52" s="128"/>
      <c r="R52" s="128"/>
      <c r="S52" s="129"/>
      <c r="T52" s="53"/>
      <c r="U52" s="1172" t="s">
        <v>128</v>
      </c>
      <c r="V52" s="1208"/>
      <c r="W52" s="1199"/>
      <c r="X52" s="1200"/>
      <c r="Y52" s="125"/>
      <c r="Z52" s="125"/>
      <c r="AA52" s="125"/>
      <c r="AB52" s="125"/>
      <c r="AC52" s="125"/>
      <c r="AD52" s="125"/>
      <c r="AE52" s="125"/>
      <c r="AF52" s="125"/>
      <c r="AG52" s="125"/>
      <c r="AH52" s="128"/>
      <c r="AI52" s="128"/>
      <c r="AJ52" s="128"/>
      <c r="AK52" s="128"/>
      <c r="AL52" s="129"/>
    </row>
    <row r="53" spans="1:38" ht="15.75" customHeight="1">
      <c r="A53" s="137"/>
      <c r="B53" s="131"/>
      <c r="C53" s="149"/>
      <c r="D53" s="150"/>
      <c r="E53" s="125"/>
      <c r="F53" s="125"/>
      <c r="G53" s="125"/>
      <c r="H53" s="125"/>
      <c r="I53" s="125"/>
      <c r="J53" s="125"/>
      <c r="K53" s="125"/>
      <c r="L53" s="125"/>
      <c r="M53" s="125"/>
      <c r="N53" s="125"/>
      <c r="O53" s="128"/>
      <c r="P53" s="128"/>
      <c r="Q53" s="128"/>
      <c r="R53" s="128"/>
      <c r="S53" s="129"/>
      <c r="T53" s="137"/>
      <c r="U53" s="131"/>
      <c r="V53" s="149"/>
      <c r="W53" s="150"/>
      <c r="X53" s="125"/>
      <c r="Y53" s="125"/>
      <c r="Z53" s="125"/>
      <c r="AA53" s="125"/>
      <c r="AB53" s="125"/>
      <c r="AC53" s="125"/>
      <c r="AD53" s="125"/>
      <c r="AE53" s="125"/>
      <c r="AF53" s="125"/>
      <c r="AG53" s="125"/>
      <c r="AH53" s="128"/>
      <c r="AI53" s="128"/>
      <c r="AJ53" s="128"/>
      <c r="AK53" s="128"/>
      <c r="AL53" s="129"/>
    </row>
    <row r="54" spans="1:38" ht="15.75" customHeight="1">
      <c r="A54" s="1205" t="s">
        <v>129</v>
      </c>
      <c r="B54" s="1206"/>
      <c r="C54" s="1207"/>
      <c r="D54" s="1201">
        <f>IF(D52&gt;0,D48/(PI()*25*D52),0)</f>
        <v>0</v>
      </c>
      <c r="E54" s="1202"/>
      <c r="F54" s="125" t="s">
        <v>191</v>
      </c>
      <c r="G54" s="125"/>
      <c r="H54" s="125"/>
      <c r="I54" s="125"/>
      <c r="J54" s="125"/>
      <c r="K54" s="125"/>
      <c r="L54" s="125"/>
      <c r="M54" s="125"/>
      <c r="N54" s="125"/>
      <c r="O54" s="125"/>
      <c r="P54" s="128"/>
      <c r="Q54" s="128"/>
      <c r="R54" s="128"/>
      <c r="S54" s="129"/>
      <c r="T54" s="1205" t="s">
        <v>129</v>
      </c>
      <c r="U54" s="1206"/>
      <c r="V54" s="1207"/>
      <c r="W54" s="1201">
        <f>IF(W52&gt;0,W48/(PI()*25*W52),0)</f>
        <v>0</v>
      </c>
      <c r="X54" s="1202"/>
      <c r="Y54" s="125" t="s">
        <v>191</v>
      </c>
      <c r="Z54" s="125"/>
      <c r="AA54" s="125"/>
      <c r="AB54" s="125"/>
      <c r="AC54" s="125"/>
      <c r="AD54" s="125"/>
      <c r="AE54" s="125"/>
      <c r="AF54" s="125"/>
      <c r="AG54" s="125"/>
      <c r="AH54" s="125"/>
      <c r="AI54" s="128"/>
      <c r="AJ54" s="128"/>
      <c r="AK54" s="128"/>
      <c r="AL54" s="129"/>
    </row>
    <row r="55" spans="1:38">
      <c r="A55" s="140"/>
      <c r="B55" s="143"/>
      <c r="C55" s="143"/>
      <c r="D55" s="143"/>
      <c r="E55" s="143"/>
      <c r="F55" s="143"/>
      <c r="G55" s="143"/>
      <c r="H55" s="143"/>
      <c r="I55" s="143"/>
      <c r="J55" s="143"/>
      <c r="K55" s="143"/>
      <c r="L55" s="143"/>
      <c r="M55" s="143"/>
      <c r="N55" s="143"/>
      <c r="O55" s="143"/>
      <c r="P55" s="143"/>
      <c r="Q55" s="143"/>
      <c r="R55" s="143"/>
      <c r="S55" s="144"/>
      <c r="T55" s="140"/>
      <c r="U55" s="143"/>
      <c r="V55" s="143"/>
      <c r="W55" s="143"/>
      <c r="X55" s="143"/>
      <c r="Y55" s="143"/>
      <c r="Z55" s="143"/>
      <c r="AA55" s="143"/>
      <c r="AB55" s="143"/>
      <c r="AC55" s="143"/>
      <c r="AD55" s="143"/>
      <c r="AE55" s="143"/>
      <c r="AF55" s="143"/>
      <c r="AG55" s="143"/>
      <c r="AH55" s="143"/>
      <c r="AI55" s="143"/>
      <c r="AJ55" s="143"/>
      <c r="AK55" s="143"/>
      <c r="AL55" s="144"/>
    </row>
    <row r="56" spans="1:38">
      <c r="A56" s="719" t="s">
        <v>340</v>
      </c>
      <c r="B56" s="444"/>
      <c r="C56" s="444"/>
      <c r="D56" s="444"/>
      <c r="E56" s="444"/>
      <c r="F56" s="444"/>
      <c r="G56" s="444"/>
      <c r="H56" s="444"/>
      <c r="I56" s="444"/>
      <c r="J56" s="444"/>
      <c r="K56" s="444"/>
      <c r="L56" s="444"/>
      <c r="M56" s="444"/>
      <c r="N56" s="444"/>
      <c r="O56" s="444"/>
      <c r="P56" s="444"/>
      <c r="Q56" s="444"/>
      <c r="R56" s="444"/>
      <c r="S56" s="445"/>
      <c r="T56" s="719" t="s">
        <v>340</v>
      </c>
      <c r="U56" s="444"/>
      <c r="V56" s="444"/>
      <c r="W56" s="444"/>
      <c r="X56" s="444"/>
      <c r="Y56" s="444"/>
      <c r="Z56" s="444"/>
      <c r="AA56" s="444"/>
      <c r="AB56" s="444"/>
      <c r="AC56" s="444"/>
      <c r="AD56" s="444"/>
      <c r="AE56" s="444"/>
      <c r="AF56" s="444"/>
      <c r="AG56" s="444"/>
      <c r="AH56" s="444"/>
      <c r="AI56" s="444"/>
      <c r="AJ56" s="444"/>
      <c r="AK56" s="444"/>
      <c r="AL56" s="445"/>
    </row>
    <row r="57" spans="1:38">
      <c r="A57" s="721" t="s">
        <v>468</v>
      </c>
      <c r="B57" s="444"/>
      <c r="C57" s="444"/>
      <c r="D57" s="444"/>
      <c r="E57" s="444"/>
      <c r="F57" s="444"/>
      <c r="G57" s="444"/>
      <c r="H57" s="444"/>
      <c r="I57" s="444"/>
      <c r="J57" s="444"/>
      <c r="K57" s="444"/>
      <c r="L57" s="444"/>
      <c r="M57" s="444"/>
      <c r="N57" s="444"/>
      <c r="O57" s="444"/>
      <c r="P57" s="444"/>
      <c r="Q57" s="444"/>
      <c r="R57" s="444"/>
      <c r="S57" s="445"/>
      <c r="T57" s="721" t="s">
        <v>468</v>
      </c>
      <c r="U57" s="444"/>
      <c r="V57" s="444"/>
      <c r="W57" s="444"/>
      <c r="X57" s="444"/>
      <c r="Y57" s="444"/>
      <c r="Z57" s="444"/>
      <c r="AA57" s="444"/>
      <c r="AB57" s="444"/>
      <c r="AC57" s="444"/>
      <c r="AD57" s="444"/>
      <c r="AE57" s="444"/>
      <c r="AF57" s="444"/>
      <c r="AG57" s="444"/>
      <c r="AH57" s="444"/>
      <c r="AI57" s="444"/>
      <c r="AJ57" s="444"/>
      <c r="AK57" s="444"/>
      <c r="AL57" s="445"/>
    </row>
    <row r="58" spans="1:38">
      <c r="A58" s="30"/>
      <c r="B58" s="31"/>
      <c r="C58" s="31"/>
      <c r="D58" s="31"/>
      <c r="E58" s="31"/>
      <c r="F58" s="31"/>
      <c r="G58" s="31"/>
      <c r="H58" s="31"/>
      <c r="I58" s="31"/>
      <c r="J58" s="31"/>
      <c r="K58" s="31"/>
      <c r="L58" s="31"/>
      <c r="M58" s="31"/>
      <c r="N58" s="31"/>
      <c r="O58" s="31"/>
      <c r="P58" s="31"/>
      <c r="Q58" s="31"/>
      <c r="R58" s="31"/>
      <c r="S58" s="32"/>
      <c r="T58" s="31"/>
      <c r="U58" s="31"/>
      <c r="V58" s="31"/>
      <c r="W58" s="31"/>
      <c r="X58" s="31"/>
      <c r="Y58" s="31"/>
      <c r="Z58" s="31"/>
      <c r="AA58" s="31"/>
      <c r="AB58" s="31"/>
      <c r="AC58" s="31"/>
      <c r="AD58" s="31"/>
      <c r="AE58" s="31"/>
      <c r="AF58" s="31"/>
      <c r="AG58" s="31"/>
      <c r="AH58" s="31"/>
      <c r="AI58" s="31"/>
      <c r="AJ58" s="31"/>
      <c r="AK58" s="31"/>
      <c r="AL58" s="32"/>
    </row>
    <row r="59" spans="1:38">
      <c r="A59" s="712"/>
      <c r="B59" s="1197" t="s">
        <v>722</v>
      </c>
      <c r="C59" s="1197"/>
      <c r="D59" s="1197"/>
      <c r="E59" s="1197"/>
      <c r="F59" s="1197"/>
      <c r="G59" s="31"/>
      <c r="H59" s="31"/>
      <c r="I59" s="31"/>
      <c r="J59" s="31"/>
      <c r="K59" s="31"/>
      <c r="L59" s="31"/>
      <c r="M59" s="31"/>
      <c r="N59" s="31"/>
      <c r="O59" s="31"/>
      <c r="P59" s="31"/>
      <c r="Q59" s="31"/>
      <c r="R59" s="31"/>
      <c r="S59" s="32"/>
      <c r="T59" s="274"/>
      <c r="U59" s="31"/>
      <c r="V59" s="31"/>
      <c r="W59" s="31"/>
      <c r="X59" s="31"/>
      <c r="Y59" s="31"/>
      <c r="Z59" s="31"/>
      <c r="AA59" s="31"/>
      <c r="AB59" s="31"/>
      <c r="AC59" s="31"/>
      <c r="AD59" s="31"/>
      <c r="AE59" s="31"/>
      <c r="AF59" s="31"/>
      <c r="AG59" s="31"/>
      <c r="AH59" s="31"/>
      <c r="AI59" s="31"/>
      <c r="AJ59" s="31"/>
      <c r="AK59" s="31"/>
      <c r="AL59" s="32"/>
    </row>
    <row r="60" spans="1:38">
      <c r="A60" s="233"/>
      <c r="B60" s="31"/>
      <c r="C60" s="31"/>
      <c r="D60" s="31"/>
      <c r="E60" s="31"/>
      <c r="F60" s="31"/>
      <c r="G60" s="31"/>
      <c r="H60" s="31"/>
      <c r="I60" s="31"/>
      <c r="J60" s="31"/>
      <c r="K60" s="31"/>
      <c r="L60" s="31"/>
      <c r="M60" s="31"/>
      <c r="N60" s="31"/>
      <c r="O60" s="31"/>
      <c r="P60" s="31"/>
      <c r="Q60" s="31"/>
      <c r="R60" s="31"/>
      <c r="S60" s="32"/>
      <c r="T60" s="233"/>
      <c r="U60" s="31"/>
      <c r="V60" s="31"/>
      <c r="W60" s="31"/>
      <c r="X60" s="31"/>
      <c r="Y60" s="31"/>
      <c r="Z60" s="31"/>
      <c r="AA60" s="31"/>
      <c r="AB60" s="31"/>
      <c r="AC60" s="31"/>
      <c r="AD60" s="31"/>
      <c r="AE60" s="31"/>
      <c r="AF60" s="31"/>
      <c r="AG60" s="31"/>
      <c r="AH60" s="31"/>
      <c r="AI60" s="31"/>
      <c r="AJ60" s="31"/>
      <c r="AK60" s="31"/>
      <c r="AL60" s="32"/>
    </row>
    <row r="61" spans="1:38">
      <c r="A61" s="626"/>
      <c r="B61" s="626"/>
      <c r="C61" s="626"/>
      <c r="D61" s="626"/>
      <c r="E61" s="626"/>
      <c r="F61" s="626"/>
      <c r="G61" s="626"/>
      <c r="H61" s="554"/>
      <c r="I61" s="554"/>
      <c r="J61" s="31"/>
      <c r="K61" s="31"/>
      <c r="L61" s="31"/>
      <c r="M61" s="31"/>
      <c r="N61" s="31"/>
      <c r="O61" s="31"/>
      <c r="P61" s="31"/>
      <c r="Q61" s="31"/>
      <c r="R61" s="31"/>
      <c r="S61" s="32"/>
      <c r="T61" s="31"/>
      <c r="U61" s="31"/>
      <c r="V61" s="31"/>
      <c r="W61" s="31"/>
      <c r="X61" s="31"/>
      <c r="Y61" s="31"/>
      <c r="Z61" s="31"/>
      <c r="AA61" s="31"/>
      <c r="AB61" s="31"/>
      <c r="AC61" s="31"/>
      <c r="AD61" s="31"/>
      <c r="AE61" s="31"/>
      <c r="AF61" s="31"/>
      <c r="AG61" s="31"/>
      <c r="AH61" s="31"/>
      <c r="AI61" s="31"/>
      <c r="AJ61" s="31"/>
      <c r="AK61" s="31"/>
      <c r="AL61" s="32"/>
    </row>
    <row r="62" spans="1:38">
      <c r="A62" s="30"/>
      <c r="B62" s="31"/>
      <c r="C62" s="31"/>
      <c r="D62" s="31"/>
      <c r="E62" s="31"/>
      <c r="F62" s="31"/>
      <c r="G62" s="31"/>
      <c r="H62" s="31"/>
      <c r="I62" s="31"/>
      <c r="J62" s="31"/>
      <c r="K62" s="31"/>
      <c r="L62" s="31"/>
      <c r="M62" s="31"/>
      <c r="N62" s="31"/>
      <c r="O62" s="31"/>
      <c r="P62" s="31"/>
      <c r="Q62" s="31"/>
      <c r="R62" s="31"/>
      <c r="S62" s="32"/>
      <c r="T62" s="31"/>
      <c r="U62" s="31"/>
      <c r="V62" s="31"/>
      <c r="W62" s="31"/>
      <c r="X62" s="31"/>
      <c r="Y62" s="31"/>
      <c r="Z62" s="31"/>
      <c r="AA62" s="31"/>
      <c r="AB62" s="31"/>
      <c r="AC62" s="31"/>
      <c r="AD62" s="31"/>
      <c r="AE62" s="31"/>
      <c r="AF62" s="31"/>
      <c r="AG62" s="31"/>
      <c r="AH62" s="31"/>
      <c r="AI62" s="31"/>
      <c r="AJ62" s="31"/>
      <c r="AK62" s="31"/>
      <c r="AL62" s="32"/>
    </row>
    <row r="63" spans="1:38">
      <c r="A63" s="30"/>
      <c r="B63" s="31"/>
      <c r="C63" s="31"/>
      <c r="D63" s="31"/>
      <c r="E63" s="31"/>
      <c r="F63" s="31"/>
      <c r="G63" s="31"/>
      <c r="H63" s="31"/>
      <c r="I63" s="31"/>
      <c r="J63" s="31"/>
      <c r="K63" s="31"/>
      <c r="L63" s="31"/>
      <c r="M63" s="31"/>
      <c r="N63" s="31"/>
      <c r="O63" s="31"/>
      <c r="P63" s="31"/>
      <c r="Q63" s="31"/>
      <c r="R63" s="31"/>
      <c r="S63" s="32"/>
      <c r="T63" s="31"/>
      <c r="U63" s="31"/>
      <c r="V63" s="31"/>
      <c r="W63" s="31"/>
      <c r="X63" s="31"/>
      <c r="Y63" s="31"/>
      <c r="Z63" s="31"/>
      <c r="AA63" s="31"/>
      <c r="AB63" s="31"/>
      <c r="AC63" s="31"/>
      <c r="AD63" s="31"/>
      <c r="AE63" s="31"/>
      <c r="AF63" s="31"/>
      <c r="AG63" s="31"/>
      <c r="AH63" s="31"/>
      <c r="AI63" s="31"/>
      <c r="AJ63" s="31"/>
      <c r="AK63" s="31"/>
      <c r="AL63" s="32"/>
    </row>
    <row r="64" spans="1:38">
      <c r="A64" s="30"/>
      <c r="B64" s="31"/>
      <c r="C64" s="31"/>
      <c r="D64" s="31"/>
      <c r="E64" s="31"/>
      <c r="F64" s="31"/>
      <c r="G64" s="31"/>
      <c r="H64" s="31"/>
      <c r="I64" s="31"/>
      <c r="J64" s="31"/>
      <c r="K64" s="31"/>
      <c r="L64" s="31"/>
      <c r="M64" s="31"/>
      <c r="N64" s="31"/>
      <c r="O64" s="31"/>
      <c r="P64" s="31"/>
      <c r="Q64" s="31"/>
      <c r="R64" s="31"/>
      <c r="S64" s="32"/>
      <c r="T64" s="31"/>
      <c r="U64" s="31"/>
      <c r="V64" s="31"/>
      <c r="W64" s="31"/>
      <c r="X64" s="31"/>
      <c r="Y64" s="31"/>
      <c r="Z64" s="31"/>
      <c r="AA64" s="31"/>
      <c r="AB64" s="31"/>
      <c r="AC64" s="31"/>
      <c r="AD64" s="31"/>
      <c r="AE64" s="31"/>
      <c r="AF64" s="31"/>
      <c r="AG64" s="31"/>
      <c r="AH64" s="31"/>
      <c r="AI64" s="31"/>
      <c r="AJ64" s="31"/>
      <c r="AK64" s="31"/>
      <c r="AL64" s="32"/>
    </row>
    <row r="65" spans="1:38">
      <c r="A65" s="30"/>
      <c r="B65" s="31"/>
      <c r="C65" s="31"/>
      <c r="D65" s="31"/>
      <c r="E65" s="31"/>
      <c r="F65" s="31"/>
      <c r="G65" s="31"/>
      <c r="H65" s="31"/>
      <c r="I65" s="31"/>
      <c r="J65" s="31"/>
      <c r="K65" s="31"/>
      <c r="L65" s="31"/>
      <c r="M65" s="31"/>
      <c r="N65" s="31"/>
      <c r="O65" s="31"/>
      <c r="P65" s="31"/>
      <c r="Q65" s="31"/>
      <c r="R65" s="31"/>
      <c r="S65" s="32"/>
      <c r="T65" s="31"/>
      <c r="U65" s="31"/>
      <c r="V65" s="31"/>
      <c r="W65" s="31"/>
      <c r="X65" s="31"/>
      <c r="Y65" s="31"/>
      <c r="Z65" s="31"/>
      <c r="AA65" s="31"/>
      <c r="AB65" s="31"/>
      <c r="AC65" s="31"/>
      <c r="AD65" s="31"/>
      <c r="AE65" s="31"/>
      <c r="AF65" s="31"/>
      <c r="AG65" s="31"/>
      <c r="AH65" s="31"/>
      <c r="AI65" s="31"/>
      <c r="AJ65" s="31"/>
      <c r="AK65" s="31"/>
      <c r="AL65" s="32"/>
    </row>
    <row r="66" spans="1:38">
      <c r="A66" s="30"/>
      <c r="B66" s="31"/>
      <c r="C66" s="31"/>
      <c r="D66" s="31"/>
      <c r="E66" s="31"/>
      <c r="F66" s="31"/>
      <c r="G66" s="31"/>
      <c r="H66" s="31"/>
      <c r="I66" s="31"/>
      <c r="J66" s="31"/>
      <c r="K66" s="31"/>
      <c r="L66" s="31"/>
      <c r="M66" s="31"/>
      <c r="N66" s="31"/>
      <c r="O66" s="31"/>
      <c r="P66" s="31"/>
      <c r="Q66" s="31"/>
      <c r="R66" s="31"/>
      <c r="S66" s="32"/>
      <c r="T66" s="31"/>
      <c r="U66" s="31"/>
      <c r="V66" s="31"/>
      <c r="W66" s="31"/>
      <c r="X66" s="31"/>
      <c r="Y66" s="31"/>
      <c r="Z66" s="31"/>
      <c r="AA66" s="31"/>
      <c r="AB66" s="31"/>
      <c r="AC66" s="31"/>
      <c r="AD66" s="31"/>
      <c r="AE66" s="31"/>
      <c r="AF66" s="31"/>
      <c r="AG66" s="31"/>
      <c r="AH66" s="31"/>
      <c r="AI66" s="31"/>
      <c r="AJ66" s="31"/>
      <c r="AK66" s="31"/>
      <c r="AL66" s="32"/>
    </row>
    <row r="67" spans="1:38">
      <c r="A67" s="30"/>
      <c r="B67" s="31"/>
      <c r="C67" s="31"/>
      <c r="D67" s="31"/>
      <c r="E67" s="31"/>
      <c r="F67" s="31"/>
      <c r="G67" s="31"/>
      <c r="H67" s="31"/>
      <c r="I67" s="31"/>
      <c r="J67" s="31"/>
      <c r="K67" s="31"/>
      <c r="L67" s="31"/>
      <c r="M67" s="31"/>
      <c r="N67" s="31"/>
      <c r="O67" s="31"/>
      <c r="P67" s="31"/>
      <c r="Q67" s="31"/>
      <c r="R67" s="31"/>
      <c r="S67" s="32"/>
      <c r="T67" s="31"/>
      <c r="U67" s="31"/>
      <c r="V67" s="31"/>
      <c r="W67" s="31"/>
      <c r="X67" s="31"/>
      <c r="Y67" s="31"/>
      <c r="Z67" s="31"/>
      <c r="AA67" s="31"/>
      <c r="AB67" s="31"/>
      <c r="AC67" s="31"/>
      <c r="AD67" s="31"/>
      <c r="AE67" s="31"/>
      <c r="AF67" s="31"/>
      <c r="AG67" s="31"/>
      <c r="AH67" s="31"/>
      <c r="AI67" s="31"/>
      <c r="AJ67" s="31"/>
      <c r="AK67" s="31"/>
      <c r="AL67" s="32"/>
    </row>
    <row r="68" spans="1:38">
      <c r="A68" s="30"/>
      <c r="B68" s="31"/>
      <c r="C68" s="31"/>
      <c r="D68" s="31"/>
      <c r="E68" s="31"/>
      <c r="F68" s="31"/>
      <c r="G68" s="31"/>
      <c r="H68" s="31"/>
      <c r="I68" s="31"/>
      <c r="J68" s="31"/>
      <c r="K68" s="31"/>
      <c r="L68" s="31"/>
      <c r="M68" s="31"/>
      <c r="N68" s="31"/>
      <c r="O68" s="31"/>
      <c r="P68" s="31"/>
      <c r="Q68" s="31"/>
      <c r="R68" s="31"/>
      <c r="S68" s="32"/>
      <c r="T68" s="31"/>
      <c r="U68" s="31"/>
      <c r="V68" s="31"/>
      <c r="W68" s="31"/>
      <c r="X68" s="31"/>
      <c r="Y68" s="31"/>
      <c r="Z68" s="31"/>
      <c r="AA68" s="31"/>
      <c r="AB68" s="31"/>
      <c r="AC68" s="31"/>
      <c r="AD68" s="31"/>
      <c r="AE68" s="31"/>
      <c r="AF68" s="31"/>
      <c r="AG68" s="31"/>
      <c r="AH68" s="31"/>
      <c r="AI68" s="31"/>
      <c r="AJ68" s="31"/>
      <c r="AK68" s="31"/>
      <c r="AL68" s="32"/>
    </row>
    <row r="69" spans="1:38">
      <c r="A69" s="30"/>
      <c r="B69" s="31"/>
      <c r="C69" s="31"/>
      <c r="D69" s="31"/>
      <c r="E69" s="31"/>
      <c r="F69" s="31"/>
      <c r="G69" s="31"/>
      <c r="H69" s="31"/>
      <c r="I69" s="31"/>
      <c r="J69" s="31"/>
      <c r="K69" s="31"/>
      <c r="L69" s="31"/>
      <c r="M69" s="31"/>
      <c r="N69" s="31"/>
      <c r="O69" s="31"/>
      <c r="P69" s="31"/>
      <c r="Q69" s="31"/>
      <c r="R69" s="31"/>
      <c r="S69" s="32"/>
      <c r="T69" s="31"/>
      <c r="U69" s="31"/>
      <c r="V69" s="31"/>
      <c r="W69" s="31"/>
      <c r="X69" s="31"/>
      <c r="Y69" s="31"/>
      <c r="Z69" s="31"/>
      <c r="AA69" s="31"/>
      <c r="AB69" s="31"/>
      <c r="AC69" s="31"/>
      <c r="AD69" s="31"/>
      <c r="AE69" s="31"/>
      <c r="AF69" s="31"/>
      <c r="AG69" s="31"/>
      <c r="AH69" s="31"/>
      <c r="AI69" s="31"/>
      <c r="AJ69" s="31"/>
      <c r="AK69" s="31"/>
      <c r="AL69" s="32"/>
    </row>
    <row r="70" spans="1:38">
      <c r="A70" s="30"/>
      <c r="B70" s="31"/>
      <c r="C70" s="31"/>
      <c r="D70" s="31"/>
      <c r="E70" s="31"/>
      <c r="F70" s="31"/>
      <c r="G70" s="31"/>
      <c r="H70" s="31"/>
      <c r="I70" s="31"/>
      <c r="J70" s="31"/>
      <c r="K70" s="31"/>
      <c r="L70" s="31"/>
      <c r="M70" s="31"/>
      <c r="N70" s="31"/>
      <c r="O70" s="31"/>
      <c r="P70" s="31"/>
      <c r="Q70" s="31"/>
      <c r="R70" s="31"/>
      <c r="S70" s="32"/>
      <c r="T70" s="31"/>
      <c r="U70" s="31"/>
      <c r="V70" s="31"/>
      <c r="W70" s="31"/>
      <c r="X70" s="31"/>
      <c r="Y70" s="31"/>
      <c r="Z70" s="31"/>
      <c r="AA70" s="31"/>
      <c r="AB70" s="31"/>
      <c r="AC70" s="31"/>
      <c r="AD70" s="31"/>
      <c r="AE70" s="31"/>
      <c r="AF70" s="31"/>
      <c r="AG70" s="31"/>
      <c r="AH70" s="31"/>
      <c r="AI70" s="31"/>
      <c r="AJ70" s="31"/>
      <c r="AK70" s="31"/>
      <c r="AL70" s="32"/>
    </row>
    <row r="71" spans="1:38">
      <c r="A71" s="30"/>
      <c r="B71" s="31"/>
      <c r="C71" s="31"/>
      <c r="D71" s="31"/>
      <c r="E71" s="31"/>
      <c r="F71" s="31"/>
      <c r="G71" s="31"/>
      <c r="H71" s="31"/>
      <c r="I71" s="31"/>
      <c r="J71" s="31"/>
      <c r="K71" s="31"/>
      <c r="L71" s="31"/>
      <c r="M71" s="31"/>
      <c r="N71" s="31"/>
      <c r="O71" s="31"/>
      <c r="P71" s="31"/>
      <c r="Q71" s="31"/>
      <c r="R71" s="31"/>
      <c r="S71" s="32"/>
      <c r="T71" s="31"/>
      <c r="U71" s="31"/>
      <c r="V71" s="31"/>
      <c r="W71" s="31"/>
      <c r="X71" s="31"/>
      <c r="Y71" s="31"/>
      <c r="Z71" s="31"/>
      <c r="AA71" s="31"/>
      <c r="AB71" s="31"/>
      <c r="AC71" s="31"/>
      <c r="AD71" s="31"/>
      <c r="AE71" s="31"/>
      <c r="AF71" s="31"/>
      <c r="AG71" s="31"/>
      <c r="AH71" s="31"/>
      <c r="AI71" s="31"/>
      <c r="AJ71" s="31"/>
      <c r="AK71" s="31"/>
      <c r="AL71" s="32"/>
    </row>
    <row r="72" spans="1:38">
      <c r="A72" s="30"/>
      <c r="B72" s="31"/>
      <c r="C72" s="31"/>
      <c r="D72" s="31"/>
      <c r="E72" s="31"/>
      <c r="F72" s="31"/>
      <c r="G72" s="31"/>
      <c r="H72" s="31"/>
      <c r="I72" s="31"/>
      <c r="J72" s="31"/>
      <c r="K72" s="31"/>
      <c r="L72" s="31"/>
      <c r="M72" s="31"/>
      <c r="N72" s="31"/>
      <c r="O72" s="31"/>
      <c r="P72" s="31"/>
      <c r="Q72" s="31"/>
      <c r="R72" s="31"/>
      <c r="S72" s="32"/>
      <c r="T72" s="31"/>
      <c r="U72" s="31"/>
      <c r="V72" s="31"/>
      <c r="W72" s="31"/>
      <c r="X72" s="31"/>
      <c r="Y72" s="31"/>
      <c r="Z72" s="31"/>
      <c r="AA72" s="31"/>
      <c r="AB72" s="31"/>
      <c r="AC72" s="31"/>
      <c r="AD72" s="31"/>
      <c r="AE72" s="31"/>
      <c r="AF72" s="31"/>
      <c r="AG72" s="31"/>
      <c r="AH72" s="31"/>
      <c r="AI72" s="31"/>
      <c r="AJ72" s="31"/>
      <c r="AK72" s="31"/>
      <c r="AL72" s="32"/>
    </row>
    <row r="73" spans="1:38">
      <c r="A73" s="30"/>
      <c r="B73" s="31"/>
      <c r="C73" s="31"/>
      <c r="D73" s="31"/>
      <c r="E73" s="31"/>
      <c r="F73" s="31"/>
      <c r="G73" s="31"/>
      <c r="H73" s="31"/>
      <c r="I73" s="31"/>
      <c r="J73" s="31"/>
      <c r="K73" s="31"/>
      <c r="L73" s="31"/>
      <c r="M73" s="31"/>
      <c r="N73" s="31"/>
      <c r="O73" s="31"/>
      <c r="P73" s="31"/>
      <c r="Q73" s="31"/>
      <c r="R73" s="31"/>
      <c r="S73" s="32"/>
      <c r="T73" s="31"/>
      <c r="U73" s="31"/>
      <c r="V73" s="31"/>
      <c r="W73" s="31"/>
      <c r="X73" s="31"/>
      <c r="Y73" s="31"/>
      <c r="Z73" s="31"/>
      <c r="AA73" s="31"/>
      <c r="AB73" s="31"/>
      <c r="AC73" s="31"/>
      <c r="AD73" s="31"/>
      <c r="AE73" s="31"/>
      <c r="AF73" s="31"/>
      <c r="AG73" s="31"/>
      <c r="AH73" s="31"/>
      <c r="AI73" s="31"/>
      <c r="AJ73" s="31"/>
      <c r="AK73" s="31"/>
      <c r="AL73" s="32"/>
    </row>
    <row r="74" spans="1:38">
      <c r="A74" s="30"/>
      <c r="B74" s="31"/>
      <c r="C74" s="31"/>
      <c r="D74" s="31"/>
      <c r="E74" s="31"/>
      <c r="F74" s="31"/>
      <c r="G74" s="31"/>
      <c r="H74" s="31"/>
      <c r="I74" s="31"/>
      <c r="J74" s="31"/>
      <c r="K74" s="31"/>
      <c r="L74" s="31"/>
      <c r="M74" s="31"/>
      <c r="N74" s="31"/>
      <c r="O74" s="31"/>
      <c r="P74" s="31"/>
      <c r="Q74" s="31"/>
      <c r="R74" s="31"/>
      <c r="S74" s="32"/>
      <c r="T74" s="31"/>
      <c r="U74" s="31"/>
      <c r="V74" s="31"/>
      <c r="W74" s="31"/>
      <c r="X74" s="31"/>
      <c r="Y74" s="31"/>
      <c r="Z74" s="31"/>
      <c r="AA74" s="31"/>
      <c r="AB74" s="31"/>
      <c r="AC74" s="31"/>
      <c r="AD74" s="31"/>
      <c r="AE74" s="31"/>
      <c r="AF74" s="31"/>
      <c r="AG74" s="31"/>
      <c r="AH74" s="31"/>
      <c r="AI74" s="31"/>
      <c r="AJ74" s="31"/>
      <c r="AK74" s="31"/>
      <c r="AL74" s="32"/>
    </row>
    <row r="75" spans="1:38">
      <c r="A75" s="30"/>
      <c r="B75" s="31"/>
      <c r="C75" s="31"/>
      <c r="D75" s="31"/>
      <c r="E75" s="31"/>
      <c r="F75" s="31"/>
      <c r="G75" s="31"/>
      <c r="H75" s="31"/>
      <c r="I75" s="31"/>
      <c r="J75" s="31"/>
      <c r="K75" s="31"/>
      <c r="L75" s="31"/>
      <c r="M75" s="31"/>
      <c r="N75" s="31"/>
      <c r="O75" s="31"/>
      <c r="P75" s="31"/>
      <c r="Q75" s="31"/>
      <c r="R75" s="31"/>
      <c r="S75" s="32"/>
      <c r="T75" s="31"/>
      <c r="U75" s="31"/>
      <c r="V75" s="31"/>
      <c r="W75" s="31"/>
      <c r="X75" s="31"/>
      <c r="Y75" s="31"/>
      <c r="Z75" s="31"/>
      <c r="AA75" s="31"/>
      <c r="AB75" s="31"/>
      <c r="AC75" s="31"/>
      <c r="AD75" s="31"/>
      <c r="AE75" s="31"/>
      <c r="AF75" s="31"/>
      <c r="AG75" s="31"/>
      <c r="AH75" s="31"/>
      <c r="AI75" s="31"/>
      <c r="AJ75" s="31"/>
      <c r="AK75" s="31"/>
      <c r="AL75" s="32"/>
    </row>
    <row r="76" spans="1:38">
      <c r="A76" s="30"/>
      <c r="B76" s="31"/>
      <c r="C76" s="31"/>
      <c r="D76" s="31"/>
      <c r="E76" s="31"/>
      <c r="F76" s="31"/>
      <c r="G76" s="31"/>
      <c r="H76" s="31"/>
      <c r="I76" s="31"/>
      <c r="J76" s="31"/>
      <c r="K76" s="31"/>
      <c r="L76" s="31"/>
      <c r="M76" s="31"/>
      <c r="N76" s="31"/>
      <c r="O76" s="31"/>
      <c r="P76" s="31"/>
      <c r="Q76" s="31"/>
      <c r="R76" s="31"/>
      <c r="S76" s="32"/>
      <c r="T76" s="31"/>
      <c r="U76" s="31"/>
      <c r="V76" s="31"/>
      <c r="W76" s="31"/>
      <c r="X76" s="31"/>
      <c r="Y76" s="31"/>
      <c r="Z76" s="31"/>
      <c r="AA76" s="31"/>
      <c r="AB76" s="31"/>
      <c r="AC76" s="31"/>
      <c r="AD76" s="31"/>
      <c r="AE76" s="31"/>
      <c r="AF76" s="31"/>
      <c r="AG76" s="31"/>
      <c r="AH76" s="31"/>
      <c r="AI76" s="31"/>
      <c r="AJ76" s="31"/>
      <c r="AK76" s="31"/>
      <c r="AL76" s="32"/>
    </row>
    <row r="77" spans="1:38">
      <c r="A77" s="30"/>
      <c r="B77" s="31"/>
      <c r="C77" s="31"/>
      <c r="D77" s="31"/>
      <c r="E77" s="31"/>
      <c r="F77" s="31"/>
      <c r="G77" s="31"/>
      <c r="H77" s="31"/>
      <c r="I77" s="31"/>
      <c r="J77" s="31"/>
      <c r="K77" s="31"/>
      <c r="L77" s="31"/>
      <c r="M77" s="31"/>
      <c r="N77" s="31"/>
      <c r="O77" s="31"/>
      <c r="P77" s="31"/>
      <c r="Q77" s="31"/>
      <c r="R77" s="31"/>
      <c r="S77" s="32"/>
      <c r="T77" s="31"/>
      <c r="U77" s="31"/>
      <c r="V77" s="31"/>
      <c r="W77" s="31"/>
      <c r="X77" s="31"/>
      <c r="Y77" s="31"/>
      <c r="Z77" s="31"/>
      <c r="AA77" s="31"/>
      <c r="AB77" s="31"/>
      <c r="AC77" s="31"/>
      <c r="AD77" s="31"/>
      <c r="AE77" s="31"/>
      <c r="AF77" s="31"/>
      <c r="AG77" s="31"/>
      <c r="AH77" s="31"/>
      <c r="AI77" s="31"/>
      <c r="AJ77" s="31"/>
      <c r="AK77" s="31"/>
      <c r="AL77" s="32"/>
    </row>
    <row r="78" spans="1:38">
      <c r="A78" s="30"/>
      <c r="B78" s="31"/>
      <c r="C78" s="31"/>
      <c r="D78" s="31"/>
      <c r="E78" s="31"/>
      <c r="F78" s="31"/>
      <c r="G78" s="31"/>
      <c r="H78" s="31"/>
      <c r="I78" s="31"/>
      <c r="J78" s="31"/>
      <c r="K78" s="31"/>
      <c r="L78" s="31"/>
      <c r="M78" s="31"/>
      <c r="N78" s="31"/>
      <c r="O78" s="31"/>
      <c r="P78" s="31"/>
      <c r="Q78" s="31"/>
      <c r="R78" s="31"/>
      <c r="S78" s="32"/>
      <c r="T78" s="31"/>
      <c r="U78" s="31"/>
      <c r="V78" s="31"/>
      <c r="W78" s="31"/>
      <c r="X78" s="31"/>
      <c r="Y78" s="31"/>
      <c r="Z78" s="31"/>
      <c r="AA78" s="31"/>
      <c r="AB78" s="31"/>
      <c r="AC78" s="31"/>
      <c r="AD78" s="31"/>
      <c r="AE78" s="31"/>
      <c r="AF78" s="31"/>
      <c r="AG78" s="31"/>
      <c r="AH78" s="31"/>
      <c r="AI78" s="31"/>
      <c r="AJ78" s="31"/>
      <c r="AK78" s="31"/>
      <c r="AL78" s="32"/>
    </row>
    <row r="79" spans="1:38">
      <c r="A79" s="30"/>
      <c r="B79" s="31"/>
      <c r="C79" s="31"/>
      <c r="D79" s="31"/>
      <c r="E79" s="31"/>
      <c r="F79" s="31"/>
      <c r="G79" s="31"/>
      <c r="H79" s="31"/>
      <c r="I79" s="31"/>
      <c r="J79" s="31"/>
      <c r="K79" s="31"/>
      <c r="L79" s="31"/>
      <c r="M79" s="31"/>
      <c r="N79" s="31"/>
      <c r="O79" s="31"/>
      <c r="P79" s="31"/>
      <c r="Q79" s="31"/>
      <c r="R79" s="31"/>
      <c r="S79" s="32"/>
      <c r="T79" s="31"/>
      <c r="U79" s="31"/>
      <c r="V79" s="31"/>
      <c r="W79" s="31"/>
      <c r="X79" s="31"/>
      <c r="Y79" s="31"/>
      <c r="Z79" s="31"/>
      <c r="AA79" s="31"/>
      <c r="AB79" s="31"/>
      <c r="AC79" s="31"/>
      <c r="AD79" s="31"/>
      <c r="AE79" s="31"/>
      <c r="AF79" s="31"/>
      <c r="AG79" s="31"/>
      <c r="AH79" s="31"/>
      <c r="AI79" s="31"/>
      <c r="AJ79" s="31"/>
      <c r="AK79" s="31"/>
      <c r="AL79" s="32"/>
    </row>
    <row r="80" spans="1:38">
      <c r="A80" s="30"/>
      <c r="B80" s="31"/>
      <c r="C80" s="31"/>
      <c r="D80" s="31"/>
      <c r="E80" s="31"/>
      <c r="F80" s="31"/>
      <c r="G80" s="31"/>
      <c r="H80" s="31"/>
      <c r="I80" s="31"/>
      <c r="J80" s="31"/>
      <c r="K80" s="31"/>
      <c r="L80" s="31"/>
      <c r="M80" s="31"/>
      <c r="N80" s="31"/>
      <c r="O80" s="31"/>
      <c r="P80" s="31"/>
      <c r="Q80" s="31"/>
      <c r="R80" s="31"/>
      <c r="S80" s="32"/>
      <c r="T80" s="31"/>
      <c r="U80" s="31"/>
      <c r="V80" s="31"/>
      <c r="W80" s="31"/>
      <c r="X80" s="31"/>
      <c r="Y80" s="31"/>
      <c r="Z80" s="31"/>
      <c r="AA80" s="31"/>
      <c r="AB80" s="31"/>
      <c r="AC80" s="31"/>
      <c r="AD80" s="31"/>
      <c r="AE80" s="31"/>
      <c r="AF80" s="31"/>
      <c r="AG80" s="31"/>
      <c r="AH80" s="31"/>
      <c r="AI80" s="31"/>
      <c r="AJ80" s="31"/>
      <c r="AK80" s="31"/>
      <c r="AL80" s="32"/>
    </row>
    <row r="81" spans="1:38">
      <c r="A81" s="30"/>
      <c r="B81" s="31"/>
      <c r="C81" s="31"/>
      <c r="D81" s="31"/>
      <c r="E81" s="31"/>
      <c r="F81" s="31"/>
      <c r="G81" s="31"/>
      <c r="H81" s="31"/>
      <c r="I81" s="31"/>
      <c r="J81" s="31"/>
      <c r="K81" s="31"/>
      <c r="L81" s="31"/>
      <c r="M81" s="31"/>
      <c r="N81" s="31"/>
      <c r="O81" s="31"/>
      <c r="P81" s="31"/>
      <c r="Q81" s="31"/>
      <c r="R81" s="31"/>
      <c r="S81" s="32"/>
      <c r="T81" s="31"/>
      <c r="U81" s="31"/>
      <c r="V81" s="31"/>
      <c r="W81" s="31"/>
      <c r="X81" s="31"/>
      <c r="Y81" s="31"/>
      <c r="Z81" s="31"/>
      <c r="AA81" s="31"/>
      <c r="AB81" s="31"/>
      <c r="AC81" s="31"/>
      <c r="AD81" s="31"/>
      <c r="AE81" s="31"/>
      <c r="AF81" s="31"/>
      <c r="AG81" s="31"/>
      <c r="AH81" s="31"/>
      <c r="AI81" s="31"/>
      <c r="AJ81" s="31"/>
      <c r="AK81" s="31"/>
      <c r="AL81" s="32"/>
    </row>
    <row r="82" spans="1:38">
      <c r="A82" s="30"/>
      <c r="B82" s="31"/>
      <c r="C82" s="31"/>
      <c r="D82" s="31"/>
      <c r="E82" s="31"/>
      <c r="F82" s="31"/>
      <c r="G82" s="31"/>
      <c r="H82" s="31"/>
      <c r="I82" s="31"/>
      <c r="J82" s="31"/>
      <c r="K82" s="31"/>
      <c r="L82" s="31"/>
      <c r="M82" s="31"/>
      <c r="N82" s="31"/>
      <c r="O82" s="31"/>
      <c r="P82" s="31"/>
      <c r="Q82" s="31"/>
      <c r="R82" s="31"/>
      <c r="S82" s="32"/>
      <c r="T82" s="31"/>
      <c r="U82" s="31"/>
      <c r="V82" s="31"/>
      <c r="W82" s="31"/>
      <c r="X82" s="31"/>
      <c r="Y82" s="31"/>
      <c r="Z82" s="31"/>
      <c r="AA82" s="31"/>
      <c r="AB82" s="31"/>
      <c r="AC82" s="31"/>
      <c r="AD82" s="31"/>
      <c r="AE82" s="31"/>
      <c r="AF82" s="31"/>
      <c r="AG82" s="31"/>
      <c r="AH82" s="31"/>
      <c r="AI82" s="31"/>
      <c r="AJ82" s="31"/>
      <c r="AK82" s="31"/>
      <c r="AL82" s="32"/>
    </row>
    <row r="83" spans="1:38">
      <c r="A83" s="30"/>
      <c r="B83" s="31"/>
      <c r="C83" s="31"/>
      <c r="D83" s="31"/>
      <c r="E83" s="31"/>
      <c r="F83" s="31"/>
      <c r="G83" s="31"/>
      <c r="H83" s="31"/>
      <c r="I83" s="31"/>
      <c r="J83" s="31"/>
      <c r="K83" s="31"/>
      <c r="L83" s="31"/>
      <c r="M83" s="31"/>
      <c r="N83" s="31"/>
      <c r="O83" s="31"/>
      <c r="P83" s="31"/>
      <c r="Q83" s="31"/>
      <c r="R83" s="31"/>
      <c r="S83" s="32"/>
      <c r="T83" s="31"/>
      <c r="U83" s="31"/>
      <c r="V83" s="31"/>
      <c r="W83" s="31"/>
      <c r="X83" s="31"/>
      <c r="Y83" s="31"/>
      <c r="Z83" s="31"/>
      <c r="AA83" s="31"/>
      <c r="AB83" s="31"/>
      <c r="AC83" s="31"/>
      <c r="AD83" s="31"/>
      <c r="AE83" s="31"/>
      <c r="AF83" s="31"/>
      <c r="AG83" s="31"/>
      <c r="AH83" s="31"/>
      <c r="AI83" s="31"/>
      <c r="AJ83" s="31"/>
      <c r="AK83" s="31"/>
      <c r="AL83" s="32"/>
    </row>
    <row r="84" spans="1:38">
      <c r="A84" s="30"/>
      <c r="B84" s="31"/>
      <c r="C84" s="31"/>
      <c r="D84" s="31"/>
      <c r="E84" s="31"/>
      <c r="F84" s="31"/>
      <c r="G84" s="31"/>
      <c r="H84" s="31"/>
      <c r="I84" s="31"/>
      <c r="J84" s="31"/>
      <c r="K84" s="31"/>
      <c r="L84" s="31"/>
      <c r="M84" s="31"/>
      <c r="N84" s="31"/>
      <c r="O84" s="31"/>
      <c r="P84" s="31"/>
      <c r="Q84" s="31"/>
      <c r="R84" s="31"/>
      <c r="S84" s="32"/>
      <c r="T84" s="31"/>
      <c r="U84" s="31"/>
      <c r="V84" s="31"/>
      <c r="W84" s="31"/>
      <c r="X84" s="31"/>
      <c r="Y84" s="31"/>
      <c r="Z84" s="31"/>
      <c r="AA84" s="31"/>
      <c r="AB84" s="31"/>
      <c r="AC84" s="31"/>
      <c r="AD84" s="31"/>
      <c r="AE84" s="31"/>
      <c r="AF84" s="31"/>
      <c r="AG84" s="31"/>
      <c r="AH84" s="31"/>
      <c r="AI84" s="31"/>
      <c r="AJ84" s="31"/>
      <c r="AK84" s="31"/>
      <c r="AL84" s="32"/>
    </row>
    <row r="85" spans="1:38">
      <c r="A85" s="30"/>
      <c r="B85" s="31"/>
      <c r="C85" s="31"/>
      <c r="D85" s="31"/>
      <c r="E85" s="31"/>
      <c r="F85" s="31"/>
      <c r="G85" s="31"/>
      <c r="H85" s="31"/>
      <c r="I85" s="31"/>
      <c r="J85" s="31"/>
      <c r="K85" s="31"/>
      <c r="L85" s="31"/>
      <c r="M85" s="31"/>
      <c r="N85" s="31"/>
      <c r="O85" s="31"/>
      <c r="P85" s="31"/>
      <c r="Q85" s="31"/>
      <c r="R85" s="31"/>
      <c r="S85" s="32"/>
      <c r="T85" s="31"/>
      <c r="U85" s="31"/>
      <c r="V85" s="31"/>
      <c r="W85" s="31"/>
      <c r="X85" s="31"/>
      <c r="Y85" s="31"/>
      <c r="Z85" s="31"/>
      <c r="AA85" s="31"/>
      <c r="AB85" s="31"/>
      <c r="AC85" s="31"/>
      <c r="AD85" s="31"/>
      <c r="AE85" s="31"/>
      <c r="AF85" s="31"/>
      <c r="AG85" s="31"/>
      <c r="AH85" s="31"/>
      <c r="AI85" s="31"/>
      <c r="AJ85" s="31"/>
      <c r="AK85" s="31"/>
      <c r="AL85" s="32"/>
    </row>
    <row r="86" spans="1:38">
      <c r="A86" s="30"/>
      <c r="B86" s="31"/>
      <c r="C86" s="31"/>
      <c r="D86" s="31"/>
      <c r="E86" s="31"/>
      <c r="F86" s="31"/>
      <c r="G86" s="31"/>
      <c r="H86" s="31"/>
      <c r="I86" s="31"/>
      <c r="J86" s="31"/>
      <c r="K86" s="31"/>
      <c r="L86" s="31"/>
      <c r="M86" s="31"/>
      <c r="N86" s="31"/>
      <c r="O86" s="31"/>
      <c r="P86" s="31"/>
      <c r="Q86" s="31"/>
      <c r="R86" s="31"/>
      <c r="S86" s="32"/>
      <c r="T86" s="31"/>
      <c r="U86" s="31"/>
      <c r="V86" s="31"/>
      <c r="W86" s="31"/>
      <c r="X86" s="31"/>
      <c r="Y86" s="31"/>
      <c r="Z86" s="31"/>
      <c r="AA86" s="31"/>
      <c r="AB86" s="31"/>
      <c r="AC86" s="31"/>
      <c r="AD86" s="31"/>
      <c r="AE86" s="31"/>
      <c r="AF86" s="31"/>
      <c r="AG86" s="31"/>
      <c r="AH86" s="31"/>
      <c r="AI86" s="31"/>
      <c r="AJ86" s="31"/>
      <c r="AK86" s="31"/>
      <c r="AL86" s="32"/>
    </row>
    <row r="87" spans="1:38">
      <c r="A87" s="30"/>
      <c r="B87" s="31"/>
      <c r="C87" s="31"/>
      <c r="D87" s="31"/>
      <c r="E87" s="31"/>
      <c r="F87" s="31"/>
      <c r="G87" s="31"/>
      <c r="H87" s="31"/>
      <c r="I87" s="31"/>
      <c r="J87" s="31"/>
      <c r="K87" s="31"/>
      <c r="L87" s="31"/>
      <c r="M87" s="31"/>
      <c r="N87" s="31"/>
      <c r="O87" s="31"/>
      <c r="P87" s="31"/>
      <c r="Q87" s="31"/>
      <c r="R87" s="31"/>
      <c r="S87" s="32"/>
      <c r="T87" s="31"/>
      <c r="U87" s="31"/>
      <c r="V87" s="31"/>
      <c r="W87" s="31"/>
      <c r="X87" s="31"/>
      <c r="Y87" s="31"/>
      <c r="Z87" s="31"/>
      <c r="AA87" s="31"/>
      <c r="AB87" s="31"/>
      <c r="AC87" s="31"/>
      <c r="AD87" s="31"/>
      <c r="AE87" s="31"/>
      <c r="AF87" s="31"/>
      <c r="AG87" s="31"/>
      <c r="AH87" s="31"/>
      <c r="AI87" s="31"/>
      <c r="AJ87" s="31"/>
      <c r="AK87" s="31"/>
      <c r="AL87" s="32"/>
    </row>
    <row r="88" spans="1:38">
      <c r="A88" s="30"/>
      <c r="B88" s="31"/>
      <c r="C88" s="31"/>
      <c r="D88" s="31"/>
      <c r="E88" s="31"/>
      <c r="F88" s="31"/>
      <c r="G88" s="31"/>
      <c r="H88" s="31"/>
      <c r="I88" s="31"/>
      <c r="J88" s="31"/>
      <c r="K88" s="31"/>
      <c r="L88" s="31"/>
      <c r="M88" s="31"/>
      <c r="N88" s="31"/>
      <c r="O88" s="31"/>
      <c r="P88" s="31"/>
      <c r="Q88" s="31"/>
      <c r="R88" s="31"/>
      <c r="S88" s="32"/>
      <c r="T88" s="31"/>
      <c r="U88" s="31"/>
      <c r="V88" s="31"/>
      <c r="W88" s="31"/>
      <c r="X88" s="31"/>
      <c r="Y88" s="31"/>
      <c r="Z88" s="31"/>
      <c r="AA88" s="31"/>
      <c r="AB88" s="31"/>
      <c r="AC88" s="31"/>
      <c r="AD88" s="31"/>
      <c r="AE88" s="31"/>
      <c r="AF88" s="31"/>
      <c r="AG88" s="31"/>
      <c r="AH88" s="31"/>
      <c r="AI88" s="31"/>
      <c r="AJ88" s="31"/>
      <c r="AK88" s="31"/>
      <c r="AL88" s="32"/>
    </row>
    <row r="89" spans="1:38">
      <c r="A89" s="30"/>
      <c r="B89" s="31"/>
      <c r="C89" s="31"/>
      <c r="D89" s="31"/>
      <c r="E89" s="31"/>
      <c r="F89" s="31"/>
      <c r="G89" s="31"/>
      <c r="H89" s="31"/>
      <c r="I89" s="31"/>
      <c r="J89" s="31"/>
      <c r="K89" s="31"/>
      <c r="L89" s="31"/>
      <c r="M89" s="31"/>
      <c r="N89" s="31"/>
      <c r="O89" s="31"/>
      <c r="P89" s="31"/>
      <c r="Q89" s="31"/>
      <c r="R89" s="31"/>
      <c r="S89" s="32"/>
      <c r="T89" s="31"/>
      <c r="U89" s="31"/>
      <c r="V89" s="31"/>
      <c r="W89" s="31"/>
      <c r="X89" s="31"/>
      <c r="Y89" s="31"/>
      <c r="Z89" s="31"/>
      <c r="AA89" s="31"/>
      <c r="AB89" s="31"/>
      <c r="AC89" s="31"/>
      <c r="AD89" s="31"/>
      <c r="AE89" s="31"/>
      <c r="AF89" s="31"/>
      <c r="AG89" s="31"/>
      <c r="AH89" s="31"/>
      <c r="AI89" s="31"/>
      <c r="AJ89" s="31"/>
      <c r="AK89" s="31"/>
      <c r="AL89" s="32"/>
    </row>
    <row r="90" spans="1:38">
      <c r="A90" s="30"/>
      <c r="B90" s="31"/>
      <c r="C90" s="31"/>
      <c r="D90" s="31"/>
      <c r="E90" s="31"/>
      <c r="F90" s="31"/>
      <c r="G90" s="31"/>
      <c r="H90" s="31"/>
      <c r="I90" s="31"/>
      <c r="J90" s="31"/>
      <c r="K90" s="31"/>
      <c r="L90" s="31"/>
      <c r="M90" s="31"/>
      <c r="N90" s="31"/>
      <c r="O90" s="31"/>
      <c r="P90" s="31"/>
      <c r="Q90" s="31"/>
      <c r="R90" s="31"/>
      <c r="S90" s="32"/>
      <c r="T90" s="31"/>
      <c r="U90" s="31"/>
      <c r="V90" s="31"/>
      <c r="W90" s="31"/>
      <c r="X90" s="31"/>
      <c r="Y90" s="31"/>
      <c r="Z90" s="31"/>
      <c r="AA90" s="31"/>
      <c r="AB90" s="31"/>
      <c r="AC90" s="31"/>
      <c r="AD90" s="31"/>
      <c r="AE90" s="31"/>
      <c r="AF90" s="31"/>
      <c r="AG90" s="31"/>
      <c r="AH90" s="31"/>
      <c r="AI90" s="31"/>
      <c r="AJ90" s="31"/>
      <c r="AK90" s="31"/>
      <c r="AL90" s="32"/>
    </row>
    <row r="91" spans="1:38">
      <c r="A91" s="30"/>
      <c r="B91" s="31"/>
      <c r="C91" s="31"/>
      <c r="D91" s="31"/>
      <c r="E91" s="31"/>
      <c r="F91" s="31"/>
      <c r="G91" s="31"/>
      <c r="H91" s="31"/>
      <c r="I91" s="31"/>
      <c r="J91" s="31"/>
      <c r="K91" s="31"/>
      <c r="L91" s="31"/>
      <c r="M91" s="31"/>
      <c r="N91" s="31"/>
      <c r="O91" s="31"/>
      <c r="P91" s="31"/>
      <c r="Q91" s="31"/>
      <c r="R91" s="31"/>
      <c r="S91" s="32"/>
      <c r="T91" s="31"/>
      <c r="U91" s="31"/>
      <c r="V91" s="31"/>
      <c r="W91" s="31"/>
      <c r="X91" s="31"/>
      <c r="Y91" s="31"/>
      <c r="Z91" s="31"/>
      <c r="AA91" s="31"/>
      <c r="AB91" s="31"/>
      <c r="AC91" s="31"/>
      <c r="AD91" s="31"/>
      <c r="AE91" s="31"/>
      <c r="AF91" s="31"/>
      <c r="AG91" s="31"/>
      <c r="AH91" s="31"/>
      <c r="AI91" s="31"/>
      <c r="AJ91" s="31"/>
      <c r="AK91" s="31"/>
      <c r="AL91" s="32"/>
    </row>
    <row r="92" spans="1:38">
      <c r="A92" s="30"/>
      <c r="B92" s="31"/>
      <c r="C92" s="31"/>
      <c r="D92" s="31"/>
      <c r="E92" s="31"/>
      <c r="F92" s="31"/>
      <c r="G92" s="31"/>
      <c r="H92" s="31"/>
      <c r="I92" s="31"/>
      <c r="J92" s="31"/>
      <c r="K92" s="31"/>
      <c r="L92" s="31"/>
      <c r="M92" s="31"/>
      <c r="N92" s="31"/>
      <c r="O92" s="31"/>
      <c r="P92" s="31"/>
      <c r="Q92" s="31"/>
      <c r="R92" s="31"/>
      <c r="S92" s="32"/>
      <c r="T92" s="31"/>
      <c r="U92" s="31"/>
      <c r="V92" s="31"/>
      <c r="W92" s="31"/>
      <c r="X92" s="31"/>
      <c r="Y92" s="31"/>
      <c r="Z92" s="31"/>
      <c r="AA92" s="31"/>
      <c r="AB92" s="31"/>
      <c r="AC92" s="31"/>
      <c r="AD92" s="31"/>
      <c r="AE92" s="31"/>
      <c r="AF92" s="31"/>
      <c r="AG92" s="31"/>
      <c r="AH92" s="31"/>
      <c r="AI92" s="31"/>
      <c r="AJ92" s="31"/>
      <c r="AK92" s="31"/>
      <c r="AL92" s="32"/>
    </row>
    <row r="93" spans="1:38">
      <c r="A93" s="30"/>
      <c r="B93" s="31"/>
      <c r="C93" s="31"/>
      <c r="D93" s="31"/>
      <c r="E93" s="31"/>
      <c r="F93" s="31"/>
      <c r="G93" s="31"/>
      <c r="H93" s="31"/>
      <c r="I93" s="31"/>
      <c r="J93" s="31"/>
      <c r="K93" s="31"/>
      <c r="L93" s="31"/>
      <c r="M93" s="31"/>
      <c r="N93" s="31"/>
      <c r="O93" s="31"/>
      <c r="P93" s="31"/>
      <c r="Q93" s="31"/>
      <c r="R93" s="31"/>
      <c r="S93" s="32"/>
      <c r="T93" s="31"/>
      <c r="U93" s="31"/>
      <c r="V93" s="31"/>
      <c r="W93" s="31"/>
      <c r="X93" s="31"/>
      <c r="Y93" s="31"/>
      <c r="Z93" s="31"/>
      <c r="AA93" s="31"/>
      <c r="AB93" s="31"/>
      <c r="AC93" s="31"/>
      <c r="AD93" s="31"/>
      <c r="AE93" s="31"/>
      <c r="AF93" s="31"/>
      <c r="AG93" s="31"/>
      <c r="AH93" s="31"/>
      <c r="AI93" s="31"/>
      <c r="AJ93" s="31"/>
      <c r="AK93" s="31"/>
      <c r="AL93" s="32"/>
    </row>
    <row r="94" spans="1:38">
      <c r="A94" s="30"/>
      <c r="B94" s="31"/>
      <c r="C94" s="31"/>
      <c r="D94" s="31"/>
      <c r="E94" s="31"/>
      <c r="F94" s="31"/>
      <c r="G94" s="31"/>
      <c r="H94" s="31"/>
      <c r="I94" s="31"/>
      <c r="J94" s="31"/>
      <c r="K94" s="31"/>
      <c r="L94" s="31"/>
      <c r="M94" s="31"/>
      <c r="N94" s="31"/>
      <c r="O94" s="31"/>
      <c r="P94" s="31"/>
      <c r="Q94" s="31"/>
      <c r="R94" s="31"/>
      <c r="S94" s="32"/>
      <c r="T94" s="31"/>
      <c r="U94" s="31"/>
      <c r="V94" s="31"/>
      <c r="W94" s="31"/>
      <c r="X94" s="31"/>
      <c r="Y94" s="31"/>
      <c r="Z94" s="31"/>
      <c r="AA94" s="31"/>
      <c r="AB94" s="31"/>
      <c r="AC94" s="31"/>
      <c r="AD94" s="31"/>
      <c r="AE94" s="31"/>
      <c r="AF94" s="31"/>
      <c r="AG94" s="31"/>
      <c r="AH94" s="31"/>
      <c r="AI94" s="31"/>
      <c r="AJ94" s="31"/>
      <c r="AK94" s="31"/>
      <c r="AL94" s="32"/>
    </row>
    <row r="95" spans="1:38">
      <c r="A95" s="30"/>
      <c r="B95" s="31"/>
      <c r="C95" s="31"/>
      <c r="D95" s="31"/>
      <c r="E95" s="31"/>
      <c r="F95" s="31"/>
      <c r="G95" s="31"/>
      <c r="H95" s="31"/>
      <c r="I95" s="31"/>
      <c r="J95" s="31"/>
      <c r="K95" s="31"/>
      <c r="L95" s="31"/>
      <c r="M95" s="31"/>
      <c r="N95" s="31"/>
      <c r="O95" s="31"/>
      <c r="P95" s="31"/>
      <c r="Q95" s="31"/>
      <c r="R95" s="31"/>
      <c r="S95" s="32"/>
      <c r="T95" s="31"/>
      <c r="U95" s="31"/>
      <c r="V95" s="31"/>
      <c r="W95" s="31"/>
      <c r="X95" s="31"/>
      <c r="Y95" s="31"/>
      <c r="Z95" s="31"/>
      <c r="AA95" s="31"/>
      <c r="AB95" s="31"/>
      <c r="AC95" s="31"/>
      <c r="AD95" s="31"/>
      <c r="AE95" s="31"/>
      <c r="AF95" s="31"/>
      <c r="AG95" s="31"/>
      <c r="AH95" s="31"/>
      <c r="AI95" s="31"/>
      <c r="AJ95" s="31"/>
      <c r="AK95" s="31"/>
      <c r="AL95" s="32"/>
    </row>
    <row r="96" spans="1:38">
      <c r="A96" s="30"/>
      <c r="B96" s="31"/>
      <c r="C96" s="31"/>
      <c r="D96" s="31"/>
      <c r="E96" s="31"/>
      <c r="F96" s="31"/>
      <c r="G96" s="31"/>
      <c r="H96" s="31"/>
      <c r="I96" s="31"/>
      <c r="J96" s="31"/>
      <c r="K96" s="31"/>
      <c r="L96" s="31"/>
      <c r="M96" s="31"/>
      <c r="N96" s="31"/>
      <c r="O96" s="31"/>
      <c r="P96" s="31"/>
      <c r="Q96" s="31"/>
      <c r="R96" s="31"/>
      <c r="S96" s="32"/>
      <c r="T96" s="31"/>
      <c r="U96" s="31"/>
      <c r="V96" s="31"/>
      <c r="W96" s="31"/>
      <c r="X96" s="31"/>
      <c r="Y96" s="31"/>
      <c r="Z96" s="31"/>
      <c r="AA96" s="31"/>
      <c r="AB96" s="31"/>
      <c r="AC96" s="31"/>
      <c r="AD96" s="31"/>
      <c r="AE96" s="31"/>
      <c r="AF96" s="31"/>
      <c r="AG96" s="31"/>
      <c r="AH96" s="31"/>
      <c r="AI96" s="31"/>
      <c r="AJ96" s="31"/>
      <c r="AK96" s="31"/>
      <c r="AL96" s="32"/>
    </row>
    <row r="97" spans="1:38">
      <c r="A97" s="30"/>
      <c r="B97" s="31"/>
      <c r="C97" s="31"/>
      <c r="D97" s="31"/>
      <c r="E97" s="31"/>
      <c r="F97" s="31"/>
      <c r="G97" s="31"/>
      <c r="H97" s="31"/>
      <c r="I97" s="31"/>
      <c r="J97" s="31"/>
      <c r="K97" s="31"/>
      <c r="L97" s="31"/>
      <c r="M97" s="31"/>
      <c r="N97" s="31"/>
      <c r="O97" s="31"/>
      <c r="P97" s="31"/>
      <c r="Q97" s="31"/>
      <c r="R97" s="31"/>
      <c r="S97" s="32"/>
      <c r="T97" s="31"/>
      <c r="U97" s="31"/>
      <c r="V97" s="31"/>
      <c r="W97" s="31"/>
      <c r="X97" s="31"/>
      <c r="Y97" s="31"/>
      <c r="Z97" s="31"/>
      <c r="AA97" s="31"/>
      <c r="AB97" s="31"/>
      <c r="AC97" s="31"/>
      <c r="AD97" s="31"/>
      <c r="AE97" s="31"/>
      <c r="AF97" s="31"/>
      <c r="AG97" s="31"/>
      <c r="AH97" s="31"/>
      <c r="AI97" s="31"/>
      <c r="AJ97" s="31"/>
      <c r="AK97" s="31"/>
      <c r="AL97" s="32"/>
    </row>
    <row r="98" spans="1:38">
      <c r="A98" s="30"/>
      <c r="B98" s="31"/>
      <c r="C98" s="31"/>
      <c r="D98" s="31"/>
      <c r="E98" s="31"/>
      <c r="F98" s="31"/>
      <c r="G98" s="31"/>
      <c r="H98" s="31"/>
      <c r="I98" s="31"/>
      <c r="J98" s="31"/>
      <c r="K98" s="31"/>
      <c r="L98" s="31"/>
      <c r="M98" s="31"/>
      <c r="N98" s="31"/>
      <c r="O98" s="31"/>
      <c r="P98" s="31"/>
      <c r="Q98" s="31"/>
      <c r="R98" s="31"/>
      <c r="S98" s="32"/>
      <c r="T98" s="31"/>
      <c r="U98" s="31"/>
      <c r="V98" s="31"/>
      <c r="W98" s="31"/>
      <c r="X98" s="31"/>
      <c r="Y98" s="31"/>
      <c r="Z98" s="31"/>
      <c r="AA98" s="31"/>
      <c r="AB98" s="31"/>
      <c r="AC98" s="31"/>
      <c r="AD98" s="31"/>
      <c r="AE98" s="31"/>
      <c r="AF98" s="31"/>
      <c r="AG98" s="31"/>
      <c r="AH98" s="31"/>
      <c r="AI98" s="31"/>
      <c r="AJ98" s="31"/>
      <c r="AK98" s="31"/>
      <c r="AL98" s="32"/>
    </row>
    <row r="99" spans="1:38">
      <c r="A99" s="30"/>
      <c r="B99" s="31"/>
      <c r="C99" s="31"/>
      <c r="D99" s="31"/>
      <c r="E99" s="31"/>
      <c r="F99" s="31"/>
      <c r="G99" s="31"/>
      <c r="H99" s="31"/>
      <c r="I99" s="31"/>
      <c r="J99" s="31"/>
      <c r="K99" s="31"/>
      <c r="L99" s="31"/>
      <c r="M99" s="31"/>
      <c r="N99" s="31"/>
      <c r="O99" s="31"/>
      <c r="P99" s="31"/>
      <c r="Q99" s="31"/>
      <c r="R99" s="31"/>
      <c r="S99" s="32"/>
      <c r="T99" s="31"/>
      <c r="U99" s="31"/>
      <c r="V99" s="31"/>
      <c r="W99" s="31"/>
      <c r="X99" s="31"/>
      <c r="Y99" s="31"/>
      <c r="Z99" s="31"/>
      <c r="AA99" s="31"/>
      <c r="AB99" s="31"/>
      <c r="AC99" s="31"/>
      <c r="AD99" s="31"/>
      <c r="AE99" s="31"/>
      <c r="AF99" s="31"/>
      <c r="AG99" s="31"/>
      <c r="AH99" s="31"/>
      <c r="AI99" s="31"/>
      <c r="AJ99" s="31"/>
      <c r="AK99" s="31"/>
      <c r="AL99" s="32"/>
    </row>
    <row r="100" spans="1:38">
      <c r="A100" s="30"/>
      <c r="B100" s="31"/>
      <c r="C100" s="31"/>
      <c r="D100" s="31"/>
      <c r="E100" s="31"/>
      <c r="F100" s="31"/>
      <c r="G100" s="31"/>
      <c r="H100" s="31"/>
      <c r="I100" s="31"/>
      <c r="J100" s="31"/>
      <c r="K100" s="31"/>
      <c r="L100" s="31"/>
      <c r="M100" s="31"/>
      <c r="N100" s="31"/>
      <c r="O100" s="31"/>
      <c r="P100" s="31"/>
      <c r="Q100" s="31"/>
      <c r="R100" s="31"/>
      <c r="S100" s="32"/>
      <c r="T100" s="31"/>
      <c r="U100" s="31"/>
      <c r="V100" s="31"/>
      <c r="W100" s="31"/>
      <c r="X100" s="31"/>
      <c r="Y100" s="31"/>
      <c r="Z100" s="31"/>
      <c r="AA100" s="31"/>
      <c r="AB100" s="31"/>
      <c r="AC100" s="31"/>
      <c r="AD100" s="31"/>
      <c r="AE100" s="31"/>
      <c r="AF100" s="31"/>
      <c r="AG100" s="31"/>
      <c r="AH100" s="31"/>
      <c r="AI100" s="31"/>
      <c r="AJ100" s="31"/>
      <c r="AK100" s="31"/>
      <c r="AL100" s="32"/>
    </row>
    <row r="101" spans="1:38">
      <c r="A101" s="30"/>
      <c r="B101" s="31"/>
      <c r="C101" s="31"/>
      <c r="D101" s="31"/>
      <c r="E101" s="31"/>
      <c r="F101" s="31"/>
      <c r="G101" s="31"/>
      <c r="H101" s="31"/>
      <c r="I101" s="31"/>
      <c r="J101" s="31"/>
      <c r="K101" s="31"/>
      <c r="L101" s="31"/>
      <c r="M101" s="31"/>
      <c r="N101" s="31"/>
      <c r="O101" s="31"/>
      <c r="P101" s="31"/>
      <c r="Q101" s="31"/>
      <c r="R101" s="31"/>
      <c r="S101" s="32"/>
      <c r="T101" s="31"/>
      <c r="U101" s="31"/>
      <c r="V101" s="31"/>
      <c r="W101" s="31"/>
      <c r="X101" s="31"/>
      <c r="Y101" s="31"/>
      <c r="Z101" s="31"/>
      <c r="AA101" s="31"/>
      <c r="AB101" s="31"/>
      <c r="AC101" s="31"/>
      <c r="AD101" s="31"/>
      <c r="AE101" s="31"/>
      <c r="AF101" s="31"/>
      <c r="AG101" s="31"/>
      <c r="AH101" s="31"/>
      <c r="AI101" s="31"/>
      <c r="AJ101" s="31"/>
      <c r="AK101" s="31"/>
      <c r="AL101" s="32"/>
    </row>
    <row r="102" spans="1:38">
      <c r="A102" s="30"/>
      <c r="B102" s="31"/>
      <c r="C102" s="31"/>
      <c r="D102" s="31"/>
      <c r="E102" s="31"/>
      <c r="F102" s="31"/>
      <c r="G102" s="31"/>
      <c r="H102" s="31"/>
      <c r="I102" s="31"/>
      <c r="J102" s="31"/>
      <c r="K102" s="31"/>
      <c r="L102" s="31"/>
      <c r="M102" s="31"/>
      <c r="N102" s="31"/>
      <c r="O102" s="31"/>
      <c r="P102" s="31"/>
      <c r="Q102" s="31"/>
      <c r="R102" s="31"/>
      <c r="S102" s="32"/>
      <c r="T102" s="31"/>
      <c r="U102" s="31"/>
      <c r="V102" s="31"/>
      <c r="W102" s="31"/>
      <c r="X102" s="31"/>
      <c r="Y102" s="31"/>
      <c r="Z102" s="31"/>
      <c r="AA102" s="31"/>
      <c r="AB102" s="31"/>
      <c r="AC102" s="31"/>
      <c r="AD102" s="31"/>
      <c r="AE102" s="31"/>
      <c r="AF102" s="31"/>
      <c r="AG102" s="31"/>
      <c r="AH102" s="31"/>
      <c r="AI102" s="31"/>
      <c r="AJ102" s="31"/>
      <c r="AK102" s="31"/>
      <c r="AL102" s="32"/>
    </row>
    <row r="103" spans="1:38">
      <c r="A103" s="30"/>
      <c r="B103" s="31"/>
      <c r="C103" s="31"/>
      <c r="D103" s="31"/>
      <c r="E103" s="31"/>
      <c r="F103" s="31"/>
      <c r="G103" s="31"/>
      <c r="H103" s="31"/>
      <c r="I103" s="31"/>
      <c r="J103" s="31"/>
      <c r="K103" s="31"/>
      <c r="L103" s="31"/>
      <c r="M103" s="31"/>
      <c r="N103" s="31"/>
      <c r="O103" s="31"/>
      <c r="P103" s="31"/>
      <c r="Q103" s="31"/>
      <c r="R103" s="31"/>
      <c r="S103" s="32"/>
      <c r="T103" s="31"/>
      <c r="U103" s="31"/>
      <c r="V103" s="31"/>
      <c r="W103" s="31"/>
      <c r="X103" s="31"/>
      <c r="Y103" s="31"/>
      <c r="Z103" s="31"/>
      <c r="AA103" s="31"/>
      <c r="AB103" s="31"/>
      <c r="AC103" s="31"/>
      <c r="AD103" s="31"/>
      <c r="AE103" s="31"/>
      <c r="AF103" s="31"/>
      <c r="AG103" s="31"/>
      <c r="AH103" s="31"/>
      <c r="AI103" s="31"/>
      <c r="AJ103" s="31"/>
      <c r="AK103" s="31"/>
      <c r="AL103" s="32"/>
    </row>
    <row r="104" spans="1:38">
      <c r="A104" s="30"/>
      <c r="B104" s="31"/>
      <c r="C104" s="31"/>
      <c r="D104" s="31"/>
      <c r="E104" s="31"/>
      <c r="F104" s="31"/>
      <c r="G104" s="31"/>
      <c r="H104" s="31"/>
      <c r="I104" s="31"/>
      <c r="J104" s="31"/>
      <c r="K104" s="31"/>
      <c r="L104" s="31"/>
      <c r="M104" s="31"/>
      <c r="N104" s="31"/>
      <c r="O104" s="31"/>
      <c r="P104" s="31"/>
      <c r="Q104" s="31"/>
      <c r="R104" s="31"/>
      <c r="S104" s="32"/>
      <c r="T104" s="31"/>
      <c r="U104" s="31"/>
      <c r="V104" s="31"/>
      <c r="W104" s="31"/>
      <c r="X104" s="31"/>
      <c r="Y104" s="31"/>
      <c r="Z104" s="31"/>
      <c r="AA104" s="31"/>
      <c r="AB104" s="31"/>
      <c r="AC104" s="31"/>
      <c r="AD104" s="31"/>
      <c r="AE104" s="31"/>
      <c r="AF104" s="31"/>
      <c r="AG104" s="31"/>
      <c r="AH104" s="31"/>
      <c r="AI104" s="31"/>
      <c r="AJ104" s="31"/>
      <c r="AK104" s="31"/>
      <c r="AL104" s="32"/>
    </row>
    <row r="105" spans="1:38">
      <c r="A105" s="30"/>
      <c r="B105" s="31"/>
      <c r="C105" s="31"/>
      <c r="D105" s="31"/>
      <c r="E105" s="31"/>
      <c r="F105" s="31"/>
      <c r="G105" s="31"/>
      <c r="H105" s="31"/>
      <c r="I105" s="31"/>
      <c r="J105" s="31"/>
      <c r="K105" s="31"/>
      <c r="L105" s="31"/>
      <c r="M105" s="31"/>
      <c r="N105" s="31"/>
      <c r="O105" s="31"/>
      <c r="P105" s="31"/>
      <c r="Q105" s="31"/>
      <c r="R105" s="31"/>
      <c r="S105" s="32"/>
      <c r="T105" s="31"/>
      <c r="U105" s="31"/>
      <c r="V105" s="31"/>
      <c r="W105" s="31"/>
      <c r="X105" s="31"/>
      <c r="Y105" s="31"/>
      <c r="Z105" s="31"/>
      <c r="AA105" s="31"/>
      <c r="AB105" s="31"/>
      <c r="AC105" s="31"/>
      <c r="AD105" s="31"/>
      <c r="AE105" s="31"/>
      <c r="AF105" s="31"/>
      <c r="AG105" s="31"/>
      <c r="AH105" s="31"/>
      <c r="AI105" s="31"/>
      <c r="AJ105" s="31"/>
      <c r="AK105" s="31"/>
      <c r="AL105" s="32"/>
    </row>
    <row r="106" spans="1:38">
      <c r="A106" s="30"/>
      <c r="B106" s="31"/>
      <c r="C106" s="31"/>
      <c r="D106" s="31"/>
      <c r="E106" s="31"/>
      <c r="F106" s="31"/>
      <c r="G106" s="31"/>
      <c r="H106" s="31"/>
      <c r="I106" s="31"/>
      <c r="J106" s="31"/>
      <c r="K106" s="31"/>
      <c r="L106" s="31"/>
      <c r="M106" s="31"/>
      <c r="N106" s="31"/>
      <c r="O106" s="31"/>
      <c r="P106" s="31"/>
      <c r="Q106" s="31"/>
      <c r="R106" s="31"/>
      <c r="S106" s="32"/>
      <c r="T106" s="31"/>
      <c r="U106" s="31"/>
      <c r="V106" s="31"/>
      <c r="W106" s="31"/>
      <c r="X106" s="31"/>
      <c r="Y106" s="31"/>
      <c r="Z106" s="31"/>
      <c r="AA106" s="31"/>
      <c r="AB106" s="31"/>
      <c r="AC106" s="31"/>
      <c r="AD106" s="31"/>
      <c r="AE106" s="31"/>
      <c r="AF106" s="31"/>
      <c r="AG106" s="31"/>
      <c r="AH106" s="31"/>
      <c r="AI106" s="31"/>
      <c r="AJ106" s="31"/>
      <c r="AK106" s="31"/>
      <c r="AL106" s="32"/>
    </row>
    <row r="107" spans="1:38">
      <c r="A107" s="30"/>
      <c r="B107" s="31"/>
      <c r="C107" s="31"/>
      <c r="D107" s="31"/>
      <c r="E107" s="31"/>
      <c r="F107" s="31"/>
      <c r="G107" s="31"/>
      <c r="H107" s="31"/>
      <c r="I107" s="31"/>
      <c r="J107" s="31"/>
      <c r="K107" s="31"/>
      <c r="L107" s="31"/>
      <c r="M107" s="31"/>
      <c r="N107" s="31"/>
      <c r="O107" s="31"/>
      <c r="P107" s="31"/>
      <c r="Q107" s="31"/>
      <c r="R107" s="31"/>
      <c r="S107" s="32"/>
      <c r="T107" s="31"/>
      <c r="U107" s="31"/>
      <c r="V107" s="31"/>
      <c r="W107" s="31"/>
      <c r="X107" s="31"/>
      <c r="Y107" s="31"/>
      <c r="Z107" s="31"/>
      <c r="AA107" s="31"/>
      <c r="AB107" s="31"/>
      <c r="AC107" s="31"/>
      <c r="AD107" s="31"/>
      <c r="AE107" s="31"/>
      <c r="AF107" s="31"/>
      <c r="AG107" s="31"/>
      <c r="AH107" s="31"/>
      <c r="AI107" s="31"/>
      <c r="AJ107" s="31"/>
      <c r="AK107" s="31"/>
      <c r="AL107" s="32"/>
    </row>
    <row r="108" spans="1:38">
      <c r="A108" s="30"/>
      <c r="B108" s="31"/>
      <c r="C108" s="31"/>
      <c r="D108" s="31"/>
      <c r="E108" s="31"/>
      <c r="F108" s="31"/>
      <c r="G108" s="31"/>
      <c r="H108" s="31"/>
      <c r="I108" s="31"/>
      <c r="J108" s="31"/>
      <c r="K108" s="31"/>
      <c r="L108" s="31"/>
      <c r="M108" s="31"/>
      <c r="N108" s="31"/>
      <c r="O108" s="31"/>
      <c r="P108" s="31"/>
      <c r="Q108" s="31"/>
      <c r="R108" s="31"/>
      <c r="S108" s="32"/>
      <c r="T108" s="31"/>
      <c r="U108" s="31"/>
      <c r="V108" s="31"/>
      <c r="W108" s="31"/>
      <c r="X108" s="31"/>
      <c r="Y108" s="31"/>
      <c r="Z108" s="31"/>
      <c r="AA108" s="31"/>
      <c r="AB108" s="31"/>
      <c r="AC108" s="31"/>
      <c r="AD108" s="31"/>
      <c r="AE108" s="31"/>
      <c r="AF108" s="31"/>
      <c r="AG108" s="31"/>
      <c r="AH108" s="31"/>
      <c r="AI108" s="31"/>
      <c r="AJ108" s="31"/>
      <c r="AK108" s="31"/>
      <c r="AL108" s="32"/>
    </row>
    <row r="109" spans="1:38">
      <c r="A109" s="30"/>
      <c r="B109" s="31"/>
      <c r="C109" s="31"/>
      <c r="D109" s="31"/>
      <c r="E109" s="31"/>
      <c r="F109" s="31"/>
      <c r="G109" s="31"/>
      <c r="H109" s="31"/>
      <c r="I109" s="31"/>
      <c r="J109" s="31"/>
      <c r="K109" s="31"/>
      <c r="L109" s="31"/>
      <c r="M109" s="31"/>
      <c r="N109" s="31"/>
      <c r="O109" s="31"/>
      <c r="P109" s="31"/>
      <c r="Q109" s="31"/>
      <c r="R109" s="31"/>
      <c r="S109" s="32"/>
      <c r="T109" s="31"/>
      <c r="U109" s="31"/>
      <c r="V109" s="31"/>
      <c r="W109" s="31"/>
      <c r="X109" s="31"/>
      <c r="Y109" s="31"/>
      <c r="Z109" s="31"/>
      <c r="AA109" s="31"/>
      <c r="AB109" s="31"/>
      <c r="AC109" s="31"/>
      <c r="AD109" s="31"/>
      <c r="AE109" s="31"/>
      <c r="AF109" s="31"/>
      <c r="AG109" s="31"/>
      <c r="AH109" s="31"/>
      <c r="AI109" s="31"/>
      <c r="AJ109" s="31"/>
      <c r="AK109" s="31"/>
      <c r="AL109" s="32"/>
    </row>
    <row r="110" spans="1:38">
      <c r="A110" s="30"/>
      <c r="B110" s="31"/>
      <c r="C110" s="31"/>
      <c r="D110" s="31"/>
      <c r="E110" s="31"/>
      <c r="F110" s="31"/>
      <c r="G110" s="31"/>
      <c r="H110" s="31"/>
      <c r="I110" s="31"/>
      <c r="J110" s="31"/>
      <c r="K110" s="31"/>
      <c r="L110" s="31"/>
      <c r="M110" s="31"/>
      <c r="N110" s="31"/>
      <c r="O110" s="31"/>
      <c r="P110" s="31"/>
      <c r="Q110" s="31"/>
      <c r="R110" s="31"/>
      <c r="S110" s="32"/>
      <c r="T110" s="31"/>
      <c r="U110" s="31"/>
      <c r="V110" s="31"/>
      <c r="W110" s="31"/>
      <c r="X110" s="31"/>
      <c r="Y110" s="31"/>
      <c r="Z110" s="31"/>
      <c r="AA110" s="31"/>
      <c r="AB110" s="31"/>
      <c r="AC110" s="31"/>
      <c r="AD110" s="31"/>
      <c r="AE110" s="31"/>
      <c r="AF110" s="31"/>
      <c r="AG110" s="31"/>
      <c r="AH110" s="31"/>
      <c r="AI110" s="31"/>
      <c r="AJ110" s="31"/>
      <c r="AK110" s="31"/>
      <c r="AL110" s="32"/>
    </row>
    <row r="111" spans="1:38">
      <c r="A111" s="30"/>
      <c r="B111" s="31"/>
      <c r="C111" s="31"/>
      <c r="D111" s="31"/>
      <c r="E111" s="31"/>
      <c r="F111" s="31"/>
      <c r="G111" s="31"/>
      <c r="H111" s="31"/>
      <c r="I111" s="31"/>
      <c r="J111" s="31"/>
      <c r="K111" s="31"/>
      <c r="L111" s="31"/>
      <c r="M111" s="31"/>
      <c r="N111" s="31"/>
      <c r="O111" s="31"/>
      <c r="P111" s="31"/>
      <c r="Q111" s="31"/>
      <c r="R111" s="31"/>
      <c r="S111" s="32"/>
      <c r="T111" s="31"/>
      <c r="U111" s="31"/>
      <c r="V111" s="31"/>
      <c r="W111" s="31"/>
      <c r="X111" s="31"/>
      <c r="Y111" s="31"/>
      <c r="Z111" s="31"/>
      <c r="AA111" s="31"/>
      <c r="AB111" s="31"/>
      <c r="AC111" s="31"/>
      <c r="AD111" s="31"/>
      <c r="AE111" s="31"/>
      <c r="AF111" s="31"/>
      <c r="AG111" s="31"/>
      <c r="AH111" s="31"/>
      <c r="AI111" s="31"/>
      <c r="AJ111" s="31"/>
      <c r="AK111" s="31"/>
      <c r="AL111" s="32"/>
    </row>
    <row r="112" spans="1:38">
      <c r="A112" s="30"/>
      <c r="B112" s="31"/>
      <c r="C112" s="31"/>
      <c r="D112" s="31"/>
      <c r="E112" s="31"/>
      <c r="F112" s="31"/>
      <c r="G112" s="31"/>
      <c r="H112" s="31"/>
      <c r="I112" s="31"/>
      <c r="J112" s="31"/>
      <c r="K112" s="31"/>
      <c r="L112" s="31"/>
      <c r="M112" s="31"/>
      <c r="N112" s="31"/>
      <c r="O112" s="31"/>
      <c r="P112" s="31"/>
      <c r="Q112" s="31"/>
      <c r="R112" s="31"/>
      <c r="S112" s="32"/>
      <c r="T112" s="31"/>
      <c r="U112" s="31"/>
      <c r="V112" s="31"/>
      <c r="W112" s="31"/>
      <c r="X112" s="31"/>
      <c r="Y112" s="31"/>
      <c r="Z112" s="31"/>
      <c r="AA112" s="31"/>
      <c r="AB112" s="31"/>
      <c r="AC112" s="31"/>
      <c r="AD112" s="31"/>
      <c r="AE112" s="31"/>
      <c r="AF112" s="31"/>
      <c r="AG112" s="31"/>
      <c r="AH112" s="31"/>
      <c r="AI112" s="31"/>
      <c r="AJ112" s="31"/>
      <c r="AK112" s="31"/>
      <c r="AL112" s="32"/>
    </row>
    <row r="113" spans="1:38">
      <c r="A113" s="30"/>
      <c r="B113" s="31"/>
      <c r="C113" s="31"/>
      <c r="D113" s="31"/>
      <c r="E113" s="31"/>
      <c r="F113" s="31"/>
      <c r="G113" s="31"/>
      <c r="H113" s="31"/>
      <c r="I113" s="31"/>
      <c r="J113" s="31"/>
      <c r="K113" s="31"/>
      <c r="L113" s="31"/>
      <c r="M113" s="31"/>
      <c r="N113" s="31"/>
      <c r="O113" s="31"/>
      <c r="P113" s="31"/>
      <c r="Q113" s="31"/>
      <c r="R113" s="31"/>
      <c r="S113" s="32"/>
      <c r="T113" s="31"/>
      <c r="U113" s="31"/>
      <c r="V113" s="31"/>
      <c r="W113" s="31"/>
      <c r="X113" s="31"/>
      <c r="Y113" s="31"/>
      <c r="Z113" s="31"/>
      <c r="AA113" s="31"/>
      <c r="AB113" s="31"/>
      <c r="AC113" s="31"/>
      <c r="AD113" s="31"/>
      <c r="AE113" s="31"/>
      <c r="AF113" s="31"/>
      <c r="AG113" s="31"/>
      <c r="AH113" s="31"/>
      <c r="AI113" s="31"/>
      <c r="AJ113" s="31"/>
      <c r="AK113" s="31"/>
      <c r="AL113" s="32"/>
    </row>
    <row r="114" spans="1:38">
      <c r="A114" s="30"/>
      <c r="B114" s="31"/>
      <c r="C114" s="31"/>
      <c r="D114" s="31"/>
      <c r="E114" s="31"/>
      <c r="F114" s="31"/>
      <c r="G114" s="31"/>
      <c r="H114" s="31"/>
      <c r="I114" s="31"/>
      <c r="J114" s="31"/>
      <c r="K114" s="31"/>
      <c r="L114" s="31"/>
      <c r="M114" s="31"/>
      <c r="N114" s="31"/>
      <c r="O114" s="31"/>
      <c r="P114" s="31"/>
      <c r="Q114" s="31"/>
      <c r="R114" s="31"/>
      <c r="S114" s="32"/>
      <c r="T114" s="31"/>
      <c r="U114" s="31"/>
      <c r="V114" s="31"/>
      <c r="W114" s="31"/>
      <c r="X114" s="31"/>
      <c r="Y114" s="31"/>
      <c r="Z114" s="31"/>
      <c r="AA114" s="31"/>
      <c r="AB114" s="31"/>
      <c r="AC114" s="31"/>
      <c r="AD114" s="31"/>
      <c r="AE114" s="31"/>
      <c r="AF114" s="31"/>
      <c r="AG114" s="31"/>
      <c r="AH114" s="31"/>
      <c r="AI114" s="31"/>
      <c r="AJ114" s="31"/>
      <c r="AK114" s="31"/>
      <c r="AL114" s="32"/>
    </row>
    <row r="115" spans="1:38">
      <c r="A115" s="30"/>
      <c r="B115" s="31"/>
      <c r="C115" s="31"/>
      <c r="D115" s="31"/>
      <c r="E115" s="31"/>
      <c r="F115" s="31"/>
      <c r="G115" s="31"/>
      <c r="H115" s="31"/>
      <c r="I115" s="31"/>
      <c r="J115" s="31"/>
      <c r="K115" s="31"/>
      <c r="L115" s="31"/>
      <c r="M115" s="31"/>
      <c r="N115" s="31"/>
      <c r="O115" s="31"/>
      <c r="P115" s="31"/>
      <c r="Q115" s="31"/>
      <c r="R115" s="31"/>
      <c r="S115" s="32"/>
      <c r="T115" s="31"/>
      <c r="U115" s="31"/>
      <c r="V115" s="31"/>
      <c r="W115" s="31"/>
      <c r="X115" s="31"/>
      <c r="Y115" s="31"/>
      <c r="Z115" s="31"/>
      <c r="AA115" s="31"/>
      <c r="AB115" s="31"/>
      <c r="AC115" s="31"/>
      <c r="AD115" s="31"/>
      <c r="AE115" s="31"/>
      <c r="AF115" s="31"/>
      <c r="AG115" s="31"/>
      <c r="AH115" s="31"/>
      <c r="AI115" s="31"/>
      <c r="AJ115" s="31"/>
      <c r="AK115" s="31"/>
      <c r="AL115" s="32"/>
    </row>
    <row r="116" spans="1:38">
      <c r="A116" s="30"/>
      <c r="B116" s="31"/>
      <c r="C116" s="31"/>
      <c r="D116" s="31"/>
      <c r="E116" s="31"/>
      <c r="F116" s="31"/>
      <c r="G116" s="31"/>
      <c r="H116" s="31"/>
      <c r="I116" s="31"/>
      <c r="J116" s="31"/>
      <c r="K116" s="31"/>
      <c r="L116" s="31"/>
      <c r="M116" s="31"/>
      <c r="N116" s="31"/>
      <c r="O116" s="31"/>
      <c r="P116" s="31"/>
      <c r="Q116" s="31"/>
      <c r="R116" s="31"/>
      <c r="S116" s="32"/>
      <c r="T116" s="31"/>
      <c r="U116" s="31"/>
      <c r="V116" s="31"/>
      <c r="W116" s="31"/>
      <c r="X116" s="31"/>
      <c r="Y116" s="31"/>
      <c r="Z116" s="31"/>
      <c r="AA116" s="31"/>
      <c r="AB116" s="31"/>
      <c r="AC116" s="31"/>
      <c r="AD116" s="31"/>
      <c r="AE116" s="31"/>
      <c r="AF116" s="31"/>
      <c r="AG116" s="31"/>
      <c r="AH116" s="31"/>
      <c r="AI116" s="31"/>
      <c r="AJ116" s="31"/>
      <c r="AK116" s="31"/>
      <c r="AL116" s="32"/>
    </row>
    <row r="117" spans="1:38">
      <c r="A117" s="30"/>
      <c r="B117" s="31"/>
      <c r="C117" s="31"/>
      <c r="D117" s="31"/>
      <c r="E117" s="31"/>
      <c r="F117" s="31"/>
      <c r="G117" s="31"/>
      <c r="H117" s="31"/>
      <c r="I117" s="31"/>
      <c r="J117" s="31"/>
      <c r="K117" s="31"/>
      <c r="L117" s="31"/>
      <c r="M117" s="31"/>
      <c r="N117" s="31"/>
      <c r="O117" s="31"/>
      <c r="P117" s="31"/>
      <c r="Q117" s="31"/>
      <c r="R117" s="31"/>
      <c r="S117" s="32"/>
      <c r="T117" s="31"/>
      <c r="U117" s="31"/>
      <c r="V117" s="31"/>
      <c r="W117" s="31"/>
      <c r="X117" s="31"/>
      <c r="Y117" s="31"/>
      <c r="Z117" s="31"/>
      <c r="AA117" s="31"/>
      <c r="AB117" s="31"/>
      <c r="AC117" s="31"/>
      <c r="AD117" s="31"/>
      <c r="AE117" s="31"/>
      <c r="AF117" s="31"/>
      <c r="AG117" s="31"/>
      <c r="AH117" s="31"/>
      <c r="AI117" s="31"/>
      <c r="AJ117" s="31"/>
      <c r="AK117" s="31"/>
      <c r="AL117" s="32"/>
    </row>
    <row r="118" spans="1:38">
      <c r="A118" s="30"/>
      <c r="B118" s="31"/>
      <c r="C118" s="31"/>
      <c r="D118" s="31"/>
      <c r="E118" s="31"/>
      <c r="F118" s="31"/>
      <c r="G118" s="31"/>
      <c r="H118" s="31"/>
      <c r="I118" s="31"/>
      <c r="J118" s="31"/>
      <c r="K118" s="31"/>
      <c r="L118" s="31"/>
      <c r="M118" s="31"/>
      <c r="N118" s="31"/>
      <c r="O118" s="31"/>
      <c r="P118" s="31"/>
      <c r="Q118" s="31"/>
      <c r="R118" s="31"/>
      <c r="S118" s="32"/>
      <c r="T118" s="31"/>
      <c r="U118" s="31"/>
      <c r="V118" s="31"/>
      <c r="W118" s="31"/>
      <c r="X118" s="31"/>
      <c r="Y118" s="31"/>
      <c r="Z118" s="31"/>
      <c r="AA118" s="31"/>
      <c r="AB118" s="31"/>
      <c r="AC118" s="31"/>
      <c r="AD118" s="31"/>
      <c r="AE118" s="31"/>
      <c r="AF118" s="31"/>
      <c r="AG118" s="31"/>
      <c r="AH118" s="31"/>
      <c r="AI118" s="31"/>
      <c r="AJ118" s="31"/>
      <c r="AK118" s="31"/>
      <c r="AL118" s="32"/>
    </row>
    <row r="119" spans="1:38">
      <c r="A119" s="30"/>
      <c r="B119" s="31"/>
      <c r="C119" s="31"/>
      <c r="D119" s="31"/>
      <c r="E119" s="31"/>
      <c r="F119" s="31"/>
      <c r="G119" s="31"/>
      <c r="H119" s="31"/>
      <c r="I119" s="31"/>
      <c r="J119" s="31"/>
      <c r="K119" s="31"/>
      <c r="L119" s="31"/>
      <c r="M119" s="31"/>
      <c r="N119" s="31"/>
      <c r="O119" s="31"/>
      <c r="P119" s="31"/>
      <c r="Q119" s="31"/>
      <c r="R119" s="31"/>
      <c r="S119" s="32"/>
      <c r="T119" s="31"/>
      <c r="U119" s="31"/>
      <c r="V119" s="31"/>
      <c r="W119" s="31"/>
      <c r="X119" s="31"/>
      <c r="Y119" s="31"/>
      <c r="Z119" s="31"/>
      <c r="AA119" s="31"/>
      <c r="AB119" s="31"/>
      <c r="AC119" s="31"/>
      <c r="AD119" s="31"/>
      <c r="AE119" s="31"/>
      <c r="AF119" s="31"/>
      <c r="AG119" s="31"/>
      <c r="AH119" s="31"/>
      <c r="AI119" s="31"/>
      <c r="AJ119" s="31"/>
      <c r="AK119" s="31"/>
      <c r="AL119" s="32"/>
    </row>
    <row r="120" spans="1:38">
      <c r="A120" s="30"/>
      <c r="B120" s="31"/>
      <c r="C120" s="31"/>
      <c r="D120" s="31"/>
      <c r="E120" s="31"/>
      <c r="F120" s="31"/>
      <c r="G120" s="31"/>
      <c r="H120" s="31"/>
      <c r="I120" s="31"/>
      <c r="J120" s="31"/>
      <c r="K120" s="31"/>
      <c r="L120" s="31"/>
      <c r="M120" s="31"/>
      <c r="N120" s="31"/>
      <c r="O120" s="31"/>
      <c r="P120" s="31"/>
      <c r="Q120" s="31"/>
      <c r="R120" s="31"/>
      <c r="S120" s="32"/>
      <c r="T120" s="31"/>
      <c r="U120" s="31"/>
      <c r="V120" s="31"/>
      <c r="W120" s="31"/>
      <c r="X120" s="31"/>
      <c r="Y120" s="31"/>
      <c r="Z120" s="31"/>
      <c r="AA120" s="31"/>
      <c r="AB120" s="31"/>
      <c r="AC120" s="31"/>
      <c r="AD120" s="31"/>
      <c r="AE120" s="31"/>
      <c r="AF120" s="31"/>
      <c r="AG120" s="31"/>
      <c r="AH120" s="31"/>
      <c r="AI120" s="31"/>
      <c r="AJ120" s="31"/>
      <c r="AK120" s="31"/>
      <c r="AL120" s="32"/>
    </row>
    <row r="121" spans="1:38">
      <c r="A121" s="30"/>
      <c r="B121" s="31"/>
      <c r="C121" s="31"/>
      <c r="D121" s="31"/>
      <c r="E121" s="31"/>
      <c r="F121" s="31"/>
      <c r="G121" s="31"/>
      <c r="H121" s="31"/>
      <c r="I121" s="31"/>
      <c r="J121" s="31"/>
      <c r="K121" s="31"/>
      <c r="L121" s="31"/>
      <c r="M121" s="31"/>
      <c r="N121" s="31"/>
      <c r="O121" s="31"/>
      <c r="P121" s="31"/>
      <c r="Q121" s="31"/>
      <c r="R121" s="31"/>
      <c r="S121" s="32"/>
      <c r="T121" s="31"/>
      <c r="U121" s="31"/>
      <c r="V121" s="31"/>
      <c r="W121" s="31"/>
      <c r="X121" s="31"/>
      <c r="Y121" s="31"/>
      <c r="Z121" s="31"/>
      <c r="AA121" s="31"/>
      <c r="AB121" s="31"/>
      <c r="AC121" s="31"/>
      <c r="AD121" s="31"/>
      <c r="AE121" s="31"/>
      <c r="AF121" s="31"/>
      <c r="AG121" s="31"/>
      <c r="AH121" s="31"/>
      <c r="AI121" s="31"/>
      <c r="AJ121" s="31"/>
      <c r="AK121" s="31"/>
      <c r="AL121" s="32"/>
    </row>
    <row r="122" spans="1:38">
      <c r="A122" s="30"/>
      <c r="B122" s="31"/>
      <c r="C122" s="31"/>
      <c r="D122" s="31"/>
      <c r="E122" s="31"/>
      <c r="F122" s="31"/>
      <c r="G122" s="31"/>
      <c r="H122" s="31"/>
      <c r="I122" s="31"/>
      <c r="J122" s="31"/>
      <c r="K122" s="31"/>
      <c r="L122" s="31"/>
      <c r="M122" s="31"/>
      <c r="N122" s="31"/>
      <c r="O122" s="31"/>
      <c r="P122" s="31"/>
      <c r="Q122" s="31"/>
      <c r="R122" s="31"/>
      <c r="S122" s="32"/>
      <c r="T122" s="31"/>
      <c r="U122" s="31"/>
      <c r="V122" s="31"/>
      <c r="W122" s="31"/>
      <c r="X122" s="31"/>
      <c r="Y122" s="31"/>
      <c r="Z122" s="31"/>
      <c r="AA122" s="31"/>
      <c r="AB122" s="31"/>
      <c r="AC122" s="31"/>
      <c r="AD122" s="31"/>
      <c r="AE122" s="31"/>
      <c r="AF122" s="31"/>
      <c r="AG122" s="31"/>
      <c r="AH122" s="31"/>
      <c r="AI122" s="31"/>
      <c r="AJ122" s="31"/>
      <c r="AK122" s="31"/>
      <c r="AL122" s="32"/>
    </row>
    <row r="123" spans="1:38">
      <c r="A123" s="30"/>
      <c r="B123" s="31"/>
      <c r="C123" s="31"/>
      <c r="D123" s="31"/>
      <c r="E123" s="31"/>
      <c r="F123" s="31"/>
      <c r="G123" s="31"/>
      <c r="H123" s="31"/>
      <c r="I123" s="31"/>
      <c r="J123" s="31"/>
      <c r="K123" s="31"/>
      <c r="L123" s="31"/>
      <c r="M123" s="31"/>
      <c r="N123" s="31"/>
      <c r="O123" s="31"/>
      <c r="P123" s="31"/>
      <c r="Q123" s="31"/>
      <c r="R123" s="31"/>
      <c r="S123" s="32"/>
      <c r="T123" s="31"/>
      <c r="U123" s="31"/>
      <c r="V123" s="31"/>
      <c r="W123" s="31"/>
      <c r="X123" s="31"/>
      <c r="Y123" s="31"/>
      <c r="Z123" s="31"/>
      <c r="AA123" s="31"/>
      <c r="AB123" s="31"/>
      <c r="AC123" s="31"/>
      <c r="AD123" s="31"/>
      <c r="AE123" s="31"/>
      <c r="AF123" s="31"/>
      <c r="AG123" s="31"/>
      <c r="AH123" s="31"/>
      <c r="AI123" s="31"/>
      <c r="AJ123" s="31"/>
      <c r="AK123" s="31"/>
      <c r="AL123" s="32"/>
    </row>
    <row r="124" spans="1:38">
      <c r="A124" s="30"/>
      <c r="B124" s="31"/>
      <c r="C124" s="31"/>
      <c r="D124" s="31"/>
      <c r="E124" s="31"/>
      <c r="F124" s="31"/>
      <c r="G124" s="31"/>
      <c r="H124" s="31"/>
      <c r="I124" s="31"/>
      <c r="J124" s="31"/>
      <c r="K124" s="31"/>
      <c r="L124" s="31"/>
      <c r="M124" s="31"/>
      <c r="N124" s="31"/>
      <c r="O124" s="31"/>
      <c r="P124" s="31"/>
      <c r="Q124" s="31"/>
      <c r="R124" s="31"/>
      <c r="S124" s="32"/>
      <c r="T124" s="31"/>
      <c r="U124" s="31"/>
      <c r="V124" s="31"/>
      <c r="W124" s="31"/>
      <c r="X124" s="31"/>
      <c r="Y124" s="31"/>
      <c r="Z124" s="31"/>
      <c r="AA124" s="31"/>
      <c r="AB124" s="31"/>
      <c r="AC124" s="31"/>
      <c r="AD124" s="31"/>
      <c r="AE124" s="31"/>
      <c r="AF124" s="31"/>
      <c r="AG124" s="31"/>
      <c r="AH124" s="31"/>
      <c r="AI124" s="31"/>
      <c r="AJ124" s="31"/>
      <c r="AK124" s="31"/>
      <c r="AL124" s="32"/>
    </row>
    <row r="125" spans="1:38">
      <c r="A125" s="30"/>
      <c r="B125" s="31"/>
      <c r="C125" s="31"/>
      <c r="D125" s="31"/>
      <c r="E125" s="31"/>
      <c r="F125" s="31"/>
      <c r="G125" s="31"/>
      <c r="H125" s="31"/>
      <c r="I125" s="31"/>
      <c r="J125" s="31"/>
      <c r="K125" s="31"/>
      <c r="L125" s="31"/>
      <c r="M125" s="31"/>
      <c r="N125" s="31"/>
      <c r="O125" s="31"/>
      <c r="P125" s="31"/>
      <c r="Q125" s="31"/>
      <c r="R125" s="31"/>
      <c r="S125" s="32"/>
      <c r="T125" s="31"/>
      <c r="U125" s="31"/>
      <c r="V125" s="31"/>
      <c r="W125" s="31"/>
      <c r="X125" s="31"/>
      <c r="Y125" s="31"/>
      <c r="Z125" s="31"/>
      <c r="AA125" s="31"/>
      <c r="AB125" s="31"/>
      <c r="AC125" s="31"/>
      <c r="AD125" s="31"/>
      <c r="AE125" s="31"/>
      <c r="AF125" s="31"/>
      <c r="AG125" s="31"/>
      <c r="AH125" s="31"/>
      <c r="AI125" s="31"/>
      <c r="AJ125" s="31"/>
      <c r="AK125" s="31"/>
      <c r="AL125" s="32"/>
    </row>
    <row r="126" spans="1:38">
      <c r="A126" s="30"/>
      <c r="B126" s="31"/>
      <c r="C126" s="31"/>
      <c r="D126" s="31"/>
      <c r="E126" s="31"/>
      <c r="F126" s="31"/>
      <c r="G126" s="31"/>
      <c r="H126" s="31"/>
      <c r="I126" s="31"/>
      <c r="J126" s="31"/>
      <c r="K126" s="31"/>
      <c r="L126" s="31"/>
      <c r="M126" s="31"/>
      <c r="N126" s="31"/>
      <c r="O126" s="31"/>
      <c r="P126" s="31"/>
      <c r="Q126" s="31"/>
      <c r="R126" s="31"/>
      <c r="S126" s="32"/>
      <c r="T126" s="31"/>
      <c r="U126" s="31"/>
      <c r="V126" s="31"/>
      <c r="W126" s="31"/>
      <c r="X126" s="31"/>
      <c r="Y126" s="31"/>
      <c r="Z126" s="31"/>
      <c r="AA126" s="31"/>
      <c r="AB126" s="31"/>
      <c r="AC126" s="31"/>
      <c r="AD126" s="31"/>
      <c r="AE126" s="31"/>
      <c r="AF126" s="31"/>
      <c r="AG126" s="31"/>
      <c r="AH126" s="31"/>
      <c r="AI126" s="31"/>
      <c r="AJ126" s="31"/>
      <c r="AK126" s="31"/>
      <c r="AL126" s="32"/>
    </row>
    <row r="127" spans="1:38">
      <c r="A127" s="30"/>
      <c r="B127" s="31"/>
      <c r="C127" s="31"/>
      <c r="D127" s="31"/>
      <c r="E127" s="31"/>
      <c r="F127" s="31"/>
      <c r="G127" s="31"/>
      <c r="H127" s="31"/>
      <c r="I127" s="31"/>
      <c r="J127" s="31"/>
      <c r="K127" s="31"/>
      <c r="L127" s="31"/>
      <c r="M127" s="31"/>
      <c r="N127" s="31"/>
      <c r="O127" s="31"/>
      <c r="P127" s="31"/>
      <c r="Q127" s="31"/>
      <c r="R127" s="31"/>
      <c r="S127" s="32"/>
      <c r="T127" s="31"/>
      <c r="U127" s="31"/>
      <c r="V127" s="31"/>
      <c r="W127" s="31"/>
      <c r="X127" s="31"/>
      <c r="Y127" s="31"/>
      <c r="Z127" s="31"/>
      <c r="AA127" s="31"/>
      <c r="AB127" s="31"/>
      <c r="AC127" s="31"/>
      <c r="AD127" s="31"/>
      <c r="AE127" s="31"/>
      <c r="AF127" s="31"/>
      <c r="AG127" s="31"/>
      <c r="AH127" s="31"/>
      <c r="AI127" s="31"/>
      <c r="AJ127" s="31"/>
      <c r="AK127" s="31"/>
      <c r="AL127" s="32"/>
    </row>
    <row r="128" spans="1:38">
      <c r="A128" s="30"/>
      <c r="B128" s="31"/>
      <c r="C128" s="31"/>
      <c r="D128" s="31"/>
      <c r="E128" s="31"/>
      <c r="F128" s="31"/>
      <c r="G128" s="31"/>
      <c r="H128" s="31"/>
      <c r="I128" s="31"/>
      <c r="J128" s="31"/>
      <c r="K128" s="31"/>
      <c r="L128" s="31"/>
      <c r="M128" s="31"/>
      <c r="N128" s="31"/>
      <c r="O128" s="31"/>
      <c r="P128" s="31"/>
      <c r="Q128" s="31"/>
      <c r="R128" s="31"/>
      <c r="S128" s="32"/>
      <c r="T128" s="31"/>
      <c r="U128" s="31"/>
      <c r="V128" s="31"/>
      <c r="W128" s="31"/>
      <c r="X128" s="31"/>
      <c r="Y128" s="31"/>
      <c r="Z128" s="31"/>
      <c r="AA128" s="31"/>
      <c r="AB128" s="31"/>
      <c r="AC128" s="31"/>
      <c r="AD128" s="31"/>
      <c r="AE128" s="31"/>
      <c r="AF128" s="31"/>
      <c r="AG128" s="31"/>
      <c r="AH128" s="31"/>
      <c r="AI128" s="31"/>
      <c r="AJ128" s="31"/>
      <c r="AK128" s="31"/>
      <c r="AL128" s="32"/>
    </row>
    <row r="129" spans="1:38">
      <c r="A129" s="30"/>
      <c r="B129" s="31"/>
      <c r="C129" s="31"/>
      <c r="D129" s="31"/>
      <c r="E129" s="31"/>
      <c r="F129" s="31"/>
      <c r="G129" s="31"/>
      <c r="H129" s="31"/>
      <c r="I129" s="31"/>
      <c r="J129" s="31"/>
      <c r="K129" s="31"/>
      <c r="L129" s="31"/>
      <c r="M129" s="31"/>
      <c r="N129" s="31"/>
      <c r="O129" s="31"/>
      <c r="P129" s="31"/>
      <c r="Q129" s="31"/>
      <c r="R129" s="31"/>
      <c r="S129" s="32"/>
      <c r="T129" s="31"/>
      <c r="U129" s="31"/>
      <c r="V129" s="31"/>
      <c r="W129" s="31"/>
      <c r="X129" s="31"/>
      <c r="Y129" s="31"/>
      <c r="Z129" s="31"/>
      <c r="AA129" s="31"/>
      <c r="AB129" s="31"/>
      <c r="AC129" s="31"/>
      <c r="AD129" s="31"/>
      <c r="AE129" s="31"/>
      <c r="AF129" s="31"/>
      <c r="AG129" s="31"/>
      <c r="AH129" s="31"/>
      <c r="AI129" s="31"/>
      <c r="AJ129" s="31"/>
      <c r="AK129" s="31"/>
      <c r="AL129" s="32"/>
    </row>
    <row r="130" spans="1:38">
      <c r="A130" s="30"/>
      <c r="B130" s="31"/>
      <c r="C130" s="31"/>
      <c r="D130" s="31"/>
      <c r="E130" s="31"/>
      <c r="F130" s="31"/>
      <c r="G130" s="31"/>
      <c r="H130" s="31"/>
      <c r="I130" s="31"/>
      <c r="J130" s="31"/>
      <c r="K130" s="31"/>
      <c r="L130" s="31"/>
      <c r="M130" s="31"/>
      <c r="N130" s="31"/>
      <c r="O130" s="31"/>
      <c r="P130" s="31"/>
      <c r="Q130" s="31"/>
      <c r="R130" s="31"/>
      <c r="S130" s="32"/>
      <c r="T130" s="31"/>
      <c r="U130" s="31"/>
      <c r="V130" s="31"/>
      <c r="W130" s="31"/>
      <c r="X130" s="31"/>
      <c r="Y130" s="31"/>
      <c r="Z130" s="31"/>
      <c r="AA130" s="31"/>
      <c r="AB130" s="31"/>
      <c r="AC130" s="31"/>
      <c r="AD130" s="31"/>
      <c r="AE130" s="31"/>
      <c r="AF130" s="31"/>
      <c r="AG130" s="31"/>
      <c r="AH130" s="31"/>
      <c r="AI130" s="31"/>
      <c r="AJ130" s="31"/>
      <c r="AK130" s="31"/>
      <c r="AL130" s="32"/>
    </row>
    <row r="131" spans="1:38">
      <c r="A131" s="30"/>
      <c r="B131" s="31"/>
      <c r="C131" s="31"/>
      <c r="D131" s="31"/>
      <c r="E131" s="31"/>
      <c r="F131" s="31"/>
      <c r="G131" s="31"/>
      <c r="H131" s="31"/>
      <c r="I131" s="31"/>
      <c r="J131" s="31"/>
      <c r="K131" s="31"/>
      <c r="L131" s="31"/>
      <c r="M131" s="31"/>
      <c r="N131" s="31"/>
      <c r="O131" s="31"/>
      <c r="P131" s="31"/>
      <c r="Q131" s="31"/>
      <c r="R131" s="31"/>
      <c r="S131" s="32"/>
      <c r="T131" s="31"/>
      <c r="U131" s="31"/>
      <c r="V131" s="31"/>
      <c r="W131" s="31"/>
      <c r="X131" s="31"/>
      <c r="Y131" s="31"/>
      <c r="Z131" s="31"/>
      <c r="AA131" s="31"/>
      <c r="AB131" s="31"/>
      <c r="AC131" s="31"/>
      <c r="AD131" s="31"/>
      <c r="AE131" s="31"/>
      <c r="AF131" s="31"/>
      <c r="AG131" s="31"/>
      <c r="AH131" s="31"/>
      <c r="AI131" s="31"/>
      <c r="AJ131" s="31"/>
      <c r="AK131" s="31"/>
      <c r="AL131" s="32"/>
    </row>
    <row r="132" spans="1:38">
      <c r="A132" s="30"/>
      <c r="B132" s="31"/>
      <c r="C132" s="31"/>
      <c r="D132" s="31"/>
      <c r="E132" s="31"/>
      <c r="F132" s="31"/>
      <c r="G132" s="31"/>
      <c r="H132" s="31"/>
      <c r="I132" s="31"/>
      <c r="J132" s="31"/>
      <c r="K132" s="31"/>
      <c r="L132" s="31"/>
      <c r="M132" s="31"/>
      <c r="N132" s="31"/>
      <c r="O132" s="31"/>
      <c r="P132" s="31"/>
      <c r="Q132" s="31"/>
      <c r="R132" s="31"/>
      <c r="S132" s="32"/>
      <c r="T132" s="31"/>
      <c r="U132" s="31"/>
      <c r="V132" s="31"/>
      <c r="W132" s="31"/>
      <c r="X132" s="31"/>
      <c r="Y132" s="31"/>
      <c r="Z132" s="31"/>
      <c r="AA132" s="31"/>
      <c r="AB132" s="31"/>
      <c r="AC132" s="31"/>
      <c r="AD132" s="31"/>
      <c r="AE132" s="31"/>
      <c r="AF132" s="31"/>
      <c r="AG132" s="31"/>
      <c r="AH132" s="31"/>
      <c r="AI132" s="31"/>
      <c r="AJ132" s="31"/>
      <c r="AK132" s="31"/>
      <c r="AL132" s="32"/>
    </row>
    <row r="133" spans="1:38">
      <c r="A133" s="30"/>
      <c r="B133" s="31"/>
      <c r="C133" s="31"/>
      <c r="D133" s="31"/>
      <c r="E133" s="31"/>
      <c r="F133" s="31"/>
      <c r="G133" s="31"/>
      <c r="H133" s="31"/>
      <c r="I133" s="31"/>
      <c r="J133" s="31"/>
      <c r="K133" s="31"/>
      <c r="L133" s="31"/>
      <c r="M133" s="31"/>
      <c r="N133" s="31"/>
      <c r="O133" s="31"/>
      <c r="P133" s="31"/>
      <c r="Q133" s="31"/>
      <c r="R133" s="31"/>
      <c r="S133" s="32"/>
      <c r="T133" s="31"/>
      <c r="U133" s="31"/>
      <c r="V133" s="31"/>
      <c r="W133" s="31"/>
      <c r="X133" s="31"/>
      <c r="Y133" s="31"/>
      <c r="Z133" s="31"/>
      <c r="AA133" s="31"/>
      <c r="AB133" s="31"/>
      <c r="AC133" s="31"/>
      <c r="AD133" s="31"/>
      <c r="AE133" s="31"/>
      <c r="AF133" s="31"/>
      <c r="AG133" s="31"/>
      <c r="AH133" s="31"/>
      <c r="AI133" s="31"/>
      <c r="AJ133" s="31"/>
      <c r="AK133" s="31"/>
      <c r="AL133" s="32"/>
    </row>
    <row r="134" spans="1:38">
      <c r="A134" s="30"/>
      <c r="B134" s="31"/>
      <c r="C134" s="31"/>
      <c r="D134" s="31"/>
      <c r="E134" s="31"/>
      <c r="F134" s="31"/>
      <c r="G134" s="31"/>
      <c r="H134" s="31"/>
      <c r="I134" s="31"/>
      <c r="J134" s="31"/>
      <c r="K134" s="31"/>
      <c r="L134" s="31"/>
      <c r="M134" s="31"/>
      <c r="N134" s="31"/>
      <c r="O134" s="31"/>
      <c r="P134" s="31"/>
      <c r="Q134" s="31"/>
      <c r="R134" s="31"/>
      <c r="S134" s="32"/>
      <c r="T134" s="31"/>
      <c r="U134" s="31"/>
      <c r="V134" s="31"/>
      <c r="W134" s="31"/>
      <c r="X134" s="31"/>
      <c r="Y134" s="31"/>
      <c r="Z134" s="31"/>
      <c r="AA134" s="31"/>
      <c r="AB134" s="31"/>
      <c r="AC134" s="31"/>
      <c r="AD134" s="31"/>
      <c r="AE134" s="31"/>
      <c r="AF134" s="31"/>
      <c r="AG134" s="31"/>
      <c r="AH134" s="31"/>
      <c r="AI134" s="31"/>
      <c r="AJ134" s="31"/>
      <c r="AK134" s="31"/>
      <c r="AL134" s="32"/>
    </row>
    <row r="135" spans="1:38">
      <c r="A135" s="30"/>
      <c r="B135" s="31"/>
      <c r="C135" s="31"/>
      <c r="D135" s="31"/>
      <c r="E135" s="31"/>
      <c r="F135" s="31"/>
      <c r="G135" s="31"/>
      <c r="H135" s="31"/>
      <c r="I135" s="31"/>
      <c r="J135" s="31"/>
      <c r="K135" s="31"/>
      <c r="L135" s="31"/>
      <c r="M135" s="31"/>
      <c r="N135" s="31"/>
      <c r="O135" s="31"/>
      <c r="P135" s="31"/>
      <c r="Q135" s="31"/>
      <c r="R135" s="31"/>
      <c r="S135" s="32"/>
      <c r="T135" s="31"/>
      <c r="U135" s="31"/>
      <c r="V135" s="31"/>
      <c r="W135" s="31"/>
      <c r="X135" s="31"/>
      <c r="Y135" s="31"/>
      <c r="Z135" s="31"/>
      <c r="AA135" s="31"/>
      <c r="AB135" s="31"/>
      <c r="AC135" s="31"/>
      <c r="AD135" s="31"/>
      <c r="AE135" s="31"/>
      <c r="AF135" s="31"/>
      <c r="AG135" s="31"/>
      <c r="AH135" s="31"/>
      <c r="AI135" s="31"/>
      <c r="AJ135" s="31"/>
      <c r="AK135" s="31"/>
      <c r="AL135" s="32"/>
    </row>
    <row r="136" spans="1:38">
      <c r="A136" s="30"/>
      <c r="B136" s="31"/>
      <c r="C136" s="31"/>
      <c r="D136" s="31"/>
      <c r="E136" s="31"/>
      <c r="F136" s="31"/>
      <c r="G136" s="31"/>
      <c r="H136" s="31"/>
      <c r="I136" s="31"/>
      <c r="J136" s="31"/>
      <c r="K136" s="31"/>
      <c r="L136" s="31"/>
      <c r="M136" s="31"/>
      <c r="N136" s="31"/>
      <c r="O136" s="31"/>
      <c r="P136" s="31"/>
      <c r="Q136" s="31"/>
      <c r="R136" s="31"/>
      <c r="S136" s="32"/>
      <c r="T136" s="31"/>
      <c r="U136" s="31"/>
      <c r="V136" s="31"/>
      <c r="W136" s="31"/>
      <c r="X136" s="31"/>
      <c r="Y136" s="31"/>
      <c r="Z136" s="31"/>
      <c r="AA136" s="31"/>
      <c r="AB136" s="31"/>
      <c r="AC136" s="31"/>
      <c r="AD136" s="31"/>
      <c r="AE136" s="31"/>
      <c r="AF136" s="31"/>
      <c r="AG136" s="31"/>
      <c r="AH136" s="31"/>
      <c r="AI136" s="31"/>
      <c r="AJ136" s="31"/>
      <c r="AK136" s="31"/>
      <c r="AL136" s="32"/>
    </row>
    <row r="137" spans="1:38">
      <c r="A137" s="30"/>
      <c r="B137" s="31"/>
      <c r="C137" s="31"/>
      <c r="D137" s="31"/>
      <c r="E137" s="31"/>
      <c r="F137" s="31"/>
      <c r="G137" s="31"/>
      <c r="H137" s="31"/>
      <c r="I137" s="31"/>
      <c r="J137" s="31"/>
      <c r="K137" s="31"/>
      <c r="L137" s="31"/>
      <c r="M137" s="31"/>
      <c r="N137" s="31"/>
      <c r="O137" s="31"/>
      <c r="P137" s="31"/>
      <c r="Q137" s="31"/>
      <c r="R137" s="31"/>
      <c r="S137" s="32"/>
      <c r="T137" s="31"/>
      <c r="U137" s="31"/>
      <c r="V137" s="31"/>
      <c r="W137" s="31"/>
      <c r="X137" s="31"/>
      <c r="Y137" s="31"/>
      <c r="Z137" s="31"/>
      <c r="AA137" s="31"/>
      <c r="AB137" s="31"/>
      <c r="AC137" s="31"/>
      <c r="AD137" s="31"/>
      <c r="AE137" s="31"/>
      <c r="AF137" s="31"/>
      <c r="AG137" s="31"/>
      <c r="AH137" s="31"/>
      <c r="AI137" s="31"/>
      <c r="AJ137" s="31"/>
      <c r="AK137" s="31"/>
      <c r="AL137" s="32"/>
    </row>
    <row r="138" spans="1:38">
      <c r="A138" s="30"/>
      <c r="B138" s="31"/>
      <c r="C138" s="31"/>
      <c r="D138" s="31"/>
      <c r="E138" s="31"/>
      <c r="F138" s="31"/>
      <c r="G138" s="31"/>
      <c r="H138" s="31"/>
      <c r="I138" s="31"/>
      <c r="J138" s="31"/>
      <c r="K138" s="31"/>
      <c r="L138" s="31"/>
      <c r="M138" s="31"/>
      <c r="N138" s="31"/>
      <c r="O138" s="31"/>
      <c r="P138" s="31"/>
      <c r="Q138" s="31"/>
      <c r="R138" s="31"/>
      <c r="S138" s="32"/>
      <c r="T138" s="31"/>
      <c r="U138" s="31"/>
      <c r="V138" s="31"/>
      <c r="W138" s="31"/>
      <c r="X138" s="31"/>
      <c r="Y138" s="31"/>
      <c r="Z138" s="31"/>
      <c r="AA138" s="31"/>
      <c r="AB138" s="31"/>
      <c r="AC138" s="31"/>
      <c r="AD138" s="31"/>
      <c r="AE138" s="31"/>
      <c r="AF138" s="31"/>
      <c r="AG138" s="31"/>
      <c r="AH138" s="31"/>
      <c r="AI138" s="31"/>
      <c r="AJ138" s="31"/>
      <c r="AK138" s="31"/>
      <c r="AL138" s="32"/>
    </row>
    <row r="139" spans="1:38">
      <c r="A139" s="30"/>
      <c r="B139" s="31"/>
      <c r="C139" s="31"/>
      <c r="D139" s="31"/>
      <c r="E139" s="31"/>
      <c r="F139" s="31"/>
      <c r="G139" s="31"/>
      <c r="H139" s="31"/>
      <c r="I139" s="31"/>
      <c r="J139" s="31"/>
      <c r="K139" s="31"/>
      <c r="L139" s="31"/>
      <c r="M139" s="31"/>
      <c r="N139" s="31"/>
      <c r="O139" s="31"/>
      <c r="P139" s="31"/>
      <c r="Q139" s="31"/>
      <c r="R139" s="31"/>
      <c r="S139" s="32"/>
      <c r="T139" s="31"/>
      <c r="U139" s="31"/>
      <c r="V139" s="31"/>
      <c r="W139" s="31"/>
      <c r="X139" s="31"/>
      <c r="Y139" s="31"/>
      <c r="Z139" s="31"/>
      <c r="AA139" s="31"/>
      <c r="AB139" s="31"/>
      <c r="AC139" s="31"/>
      <c r="AD139" s="31"/>
      <c r="AE139" s="31"/>
      <c r="AF139" s="31"/>
      <c r="AG139" s="31"/>
      <c r="AH139" s="31"/>
      <c r="AI139" s="31"/>
      <c r="AJ139" s="31"/>
      <c r="AK139" s="31"/>
      <c r="AL139" s="32"/>
    </row>
    <row r="140" spans="1:38">
      <c r="A140" s="30"/>
      <c r="B140" s="31"/>
      <c r="C140" s="31"/>
      <c r="D140" s="31"/>
      <c r="E140" s="31"/>
      <c r="F140" s="31"/>
      <c r="G140" s="31"/>
      <c r="H140" s="31"/>
      <c r="I140" s="31"/>
      <c r="J140" s="31"/>
      <c r="K140" s="31"/>
      <c r="L140" s="31"/>
      <c r="M140" s="31"/>
      <c r="N140" s="31"/>
      <c r="O140" s="31"/>
      <c r="P140" s="31"/>
      <c r="Q140" s="31"/>
      <c r="R140" s="31"/>
      <c r="S140" s="32"/>
      <c r="T140" s="31"/>
      <c r="U140" s="31"/>
      <c r="V140" s="31"/>
      <c r="W140" s="31"/>
      <c r="X140" s="31"/>
      <c r="Y140" s="31"/>
      <c r="Z140" s="31"/>
      <c r="AA140" s="31"/>
      <c r="AB140" s="31"/>
      <c r="AC140" s="31"/>
      <c r="AD140" s="31"/>
      <c r="AE140" s="31"/>
      <c r="AF140" s="31"/>
      <c r="AG140" s="31"/>
      <c r="AH140" s="31"/>
      <c r="AI140" s="31"/>
      <c r="AJ140" s="31"/>
      <c r="AK140" s="31"/>
      <c r="AL140" s="32"/>
    </row>
    <row r="141" spans="1:38">
      <c r="A141" s="30"/>
      <c r="B141" s="31"/>
      <c r="C141" s="31"/>
      <c r="D141" s="31"/>
      <c r="E141" s="31"/>
      <c r="F141" s="31"/>
      <c r="G141" s="31"/>
      <c r="H141" s="31"/>
      <c r="I141" s="31"/>
      <c r="J141" s="31"/>
      <c r="K141" s="31"/>
      <c r="L141" s="31"/>
      <c r="M141" s="31"/>
      <c r="N141" s="31"/>
      <c r="O141" s="31"/>
      <c r="P141" s="31"/>
      <c r="Q141" s="31"/>
      <c r="R141" s="31"/>
      <c r="S141" s="32"/>
      <c r="T141" s="31"/>
      <c r="U141" s="31"/>
      <c r="V141" s="31"/>
      <c r="W141" s="31"/>
      <c r="X141" s="31"/>
      <c r="Y141" s="31"/>
      <c r="Z141" s="31"/>
      <c r="AA141" s="31"/>
      <c r="AB141" s="31"/>
      <c r="AC141" s="31"/>
      <c r="AD141" s="31"/>
      <c r="AE141" s="31"/>
      <c r="AF141" s="31"/>
      <c r="AG141" s="31"/>
      <c r="AH141" s="31"/>
      <c r="AI141" s="31"/>
      <c r="AJ141" s="31"/>
      <c r="AK141" s="31"/>
      <c r="AL141" s="32"/>
    </row>
    <row r="142" spans="1:38">
      <c r="A142" s="30"/>
      <c r="B142" s="31"/>
      <c r="C142" s="31"/>
      <c r="D142" s="31"/>
      <c r="E142" s="31"/>
      <c r="F142" s="31"/>
      <c r="G142" s="31"/>
      <c r="H142" s="31"/>
      <c r="I142" s="31"/>
      <c r="J142" s="31"/>
      <c r="K142" s="31"/>
      <c r="L142" s="31"/>
      <c r="M142" s="31"/>
      <c r="N142" s="31"/>
      <c r="O142" s="31"/>
      <c r="P142" s="31"/>
      <c r="Q142" s="31"/>
      <c r="R142" s="31"/>
      <c r="S142" s="32"/>
      <c r="T142" s="31"/>
      <c r="U142" s="31"/>
      <c r="V142" s="31"/>
      <c r="W142" s="31"/>
      <c r="X142" s="31"/>
      <c r="Y142" s="31"/>
      <c r="Z142" s="31"/>
      <c r="AA142" s="31"/>
      <c r="AB142" s="31"/>
      <c r="AC142" s="31"/>
      <c r="AD142" s="31"/>
      <c r="AE142" s="31"/>
      <c r="AF142" s="31"/>
      <c r="AG142" s="31"/>
      <c r="AH142" s="31"/>
      <c r="AI142" s="31"/>
      <c r="AJ142" s="31"/>
      <c r="AK142" s="31"/>
      <c r="AL142" s="32"/>
    </row>
    <row r="143" spans="1:38">
      <c r="A143" s="30"/>
      <c r="B143" s="31"/>
      <c r="C143" s="31"/>
      <c r="D143" s="31"/>
      <c r="E143" s="31"/>
      <c r="F143" s="31"/>
      <c r="G143" s="31"/>
      <c r="H143" s="31"/>
      <c r="I143" s="31"/>
      <c r="J143" s="31"/>
      <c r="K143" s="31"/>
      <c r="L143" s="31"/>
      <c r="M143" s="31"/>
      <c r="N143" s="31"/>
      <c r="O143" s="31"/>
      <c r="P143" s="31"/>
      <c r="Q143" s="31"/>
      <c r="R143" s="31"/>
      <c r="S143" s="32"/>
      <c r="T143" s="31"/>
      <c r="U143" s="31"/>
      <c r="V143" s="31"/>
      <c r="W143" s="31"/>
      <c r="X143" s="31"/>
      <c r="Y143" s="31"/>
      <c r="Z143" s="31"/>
      <c r="AA143" s="31"/>
      <c r="AB143" s="31"/>
      <c r="AC143" s="31"/>
      <c r="AD143" s="31"/>
      <c r="AE143" s="31"/>
      <c r="AF143" s="31"/>
      <c r="AG143" s="31"/>
      <c r="AH143" s="31"/>
      <c r="AI143" s="31"/>
      <c r="AJ143" s="31"/>
      <c r="AK143" s="31"/>
      <c r="AL143" s="32"/>
    </row>
    <row r="144" spans="1:38">
      <c r="A144" s="30"/>
      <c r="B144" s="31"/>
      <c r="C144" s="31"/>
      <c r="D144" s="31"/>
      <c r="E144" s="31"/>
      <c r="F144" s="31"/>
      <c r="G144" s="31"/>
      <c r="H144" s="31"/>
      <c r="I144" s="31"/>
      <c r="J144" s="31"/>
      <c r="K144" s="31"/>
      <c r="L144" s="31"/>
      <c r="M144" s="31"/>
      <c r="N144" s="31"/>
      <c r="O144" s="31"/>
      <c r="P144" s="31"/>
      <c r="Q144" s="31"/>
      <c r="R144" s="31"/>
      <c r="S144" s="32"/>
      <c r="T144" s="31"/>
      <c r="U144" s="31"/>
      <c r="V144" s="31"/>
      <c r="W144" s="31"/>
      <c r="X144" s="31"/>
      <c r="Y144" s="31"/>
      <c r="Z144" s="31"/>
      <c r="AA144" s="31"/>
      <c r="AB144" s="31"/>
      <c r="AC144" s="31"/>
      <c r="AD144" s="31"/>
      <c r="AE144" s="31"/>
      <c r="AF144" s="31"/>
      <c r="AG144" s="31"/>
      <c r="AH144" s="31"/>
      <c r="AI144" s="31"/>
      <c r="AJ144" s="31"/>
      <c r="AK144" s="31"/>
      <c r="AL144" s="32"/>
    </row>
    <row r="145" spans="1:38">
      <c r="A145" s="30"/>
      <c r="B145" s="31"/>
      <c r="C145" s="31"/>
      <c r="D145" s="31"/>
      <c r="E145" s="31"/>
      <c r="F145" s="31"/>
      <c r="G145" s="31"/>
      <c r="H145" s="31"/>
      <c r="I145" s="31"/>
      <c r="J145" s="31"/>
      <c r="K145" s="31"/>
      <c r="L145" s="31"/>
      <c r="M145" s="31"/>
      <c r="N145" s="31"/>
      <c r="O145" s="31"/>
      <c r="P145" s="31"/>
      <c r="Q145" s="31"/>
      <c r="R145" s="31"/>
      <c r="S145" s="32"/>
      <c r="T145" s="31"/>
      <c r="U145" s="31"/>
      <c r="V145" s="31"/>
      <c r="W145" s="31"/>
      <c r="X145" s="31"/>
      <c r="Y145" s="31"/>
      <c r="Z145" s="31"/>
      <c r="AA145" s="31"/>
      <c r="AB145" s="31"/>
      <c r="AC145" s="31"/>
      <c r="AD145" s="31"/>
      <c r="AE145" s="31"/>
      <c r="AF145" s="31"/>
      <c r="AG145" s="31"/>
      <c r="AH145" s="31"/>
      <c r="AI145" s="31"/>
      <c r="AJ145" s="31"/>
      <c r="AK145" s="31"/>
      <c r="AL145" s="32"/>
    </row>
    <row r="146" spans="1:38">
      <c r="A146" s="30"/>
      <c r="B146" s="31"/>
      <c r="C146" s="31"/>
      <c r="D146" s="31"/>
      <c r="E146" s="31"/>
      <c r="F146" s="31"/>
      <c r="G146" s="31"/>
      <c r="H146" s="31"/>
      <c r="I146" s="31"/>
      <c r="J146" s="31"/>
      <c r="K146" s="31"/>
      <c r="L146" s="31"/>
      <c r="M146" s="31"/>
      <c r="N146" s="31"/>
      <c r="O146" s="31"/>
      <c r="P146" s="31"/>
      <c r="Q146" s="31"/>
      <c r="R146" s="31"/>
      <c r="S146" s="32"/>
      <c r="T146" s="31"/>
      <c r="U146" s="31"/>
      <c r="V146" s="31"/>
      <c r="W146" s="31"/>
      <c r="X146" s="31"/>
      <c r="Y146" s="31"/>
      <c r="Z146" s="31"/>
      <c r="AA146" s="31"/>
      <c r="AB146" s="31"/>
      <c r="AC146" s="31"/>
      <c r="AD146" s="31"/>
      <c r="AE146" s="31"/>
      <c r="AF146" s="31"/>
      <c r="AG146" s="31"/>
      <c r="AH146" s="31"/>
      <c r="AI146" s="31"/>
      <c r="AJ146" s="31"/>
      <c r="AK146" s="31"/>
      <c r="AL146" s="32"/>
    </row>
    <row r="147" spans="1:38">
      <c r="A147" s="30"/>
      <c r="B147" s="31"/>
      <c r="C147" s="31"/>
      <c r="D147" s="31"/>
      <c r="E147" s="31"/>
      <c r="F147" s="31"/>
      <c r="G147" s="31"/>
      <c r="H147" s="31"/>
      <c r="I147" s="31"/>
      <c r="J147" s="31"/>
      <c r="K147" s="31"/>
      <c r="L147" s="31"/>
      <c r="M147" s="31"/>
      <c r="N147" s="31"/>
      <c r="O147" s="31"/>
      <c r="P147" s="31"/>
      <c r="Q147" s="31"/>
      <c r="R147" s="31"/>
      <c r="S147" s="32"/>
      <c r="T147" s="31"/>
      <c r="U147" s="31"/>
      <c r="V147" s="31"/>
      <c r="W147" s="31"/>
      <c r="X147" s="31"/>
      <c r="Y147" s="31"/>
      <c r="Z147" s="31"/>
      <c r="AA147" s="31"/>
      <c r="AB147" s="31"/>
      <c r="AC147" s="31"/>
      <c r="AD147" s="31"/>
      <c r="AE147" s="31"/>
      <c r="AF147" s="31"/>
      <c r="AG147" s="31"/>
      <c r="AH147" s="31"/>
      <c r="AI147" s="31"/>
      <c r="AJ147" s="31"/>
      <c r="AK147" s="31"/>
      <c r="AL147" s="32"/>
    </row>
    <row r="148" spans="1:38">
      <c r="A148" s="30"/>
      <c r="B148" s="31"/>
      <c r="C148" s="31"/>
      <c r="D148" s="31"/>
      <c r="E148" s="31"/>
      <c r="F148" s="31"/>
      <c r="G148" s="31"/>
      <c r="H148" s="31"/>
      <c r="I148" s="31"/>
      <c r="J148" s="31"/>
      <c r="K148" s="31"/>
      <c r="L148" s="31"/>
      <c r="M148" s="31"/>
      <c r="N148" s="31"/>
      <c r="O148" s="31"/>
      <c r="P148" s="31"/>
      <c r="Q148" s="31"/>
      <c r="R148" s="31"/>
      <c r="S148" s="32"/>
      <c r="T148" s="31"/>
      <c r="U148" s="31"/>
      <c r="V148" s="31"/>
      <c r="W148" s="31"/>
      <c r="X148" s="31"/>
      <c r="Y148" s="31"/>
      <c r="Z148" s="31"/>
      <c r="AA148" s="31"/>
      <c r="AB148" s="31"/>
      <c r="AC148" s="31"/>
      <c r="AD148" s="31"/>
      <c r="AE148" s="31"/>
      <c r="AF148" s="31"/>
      <c r="AG148" s="31"/>
      <c r="AH148" s="31"/>
      <c r="AI148" s="31"/>
      <c r="AJ148" s="31"/>
      <c r="AK148" s="31"/>
      <c r="AL148" s="32"/>
    </row>
    <row r="149" spans="1:38">
      <c r="A149" s="30"/>
      <c r="B149" s="31"/>
      <c r="C149" s="31"/>
      <c r="D149" s="31"/>
      <c r="E149" s="31"/>
      <c r="F149" s="31"/>
      <c r="G149" s="31"/>
      <c r="H149" s="31"/>
      <c r="I149" s="31"/>
      <c r="J149" s="31"/>
      <c r="K149" s="31"/>
      <c r="L149" s="31"/>
      <c r="M149" s="31"/>
      <c r="N149" s="31"/>
      <c r="O149" s="31"/>
      <c r="P149" s="31"/>
      <c r="Q149" s="31"/>
      <c r="R149" s="31"/>
      <c r="S149" s="32"/>
      <c r="T149" s="31"/>
      <c r="U149" s="31"/>
      <c r="V149" s="31"/>
      <c r="W149" s="31"/>
      <c r="X149" s="31"/>
      <c r="Y149" s="31"/>
      <c r="Z149" s="31"/>
      <c r="AA149" s="31"/>
      <c r="AB149" s="31"/>
      <c r="AC149" s="31"/>
      <c r="AD149" s="31"/>
      <c r="AE149" s="31"/>
      <c r="AF149" s="31"/>
      <c r="AG149" s="31"/>
      <c r="AH149" s="31"/>
      <c r="AI149" s="31"/>
      <c r="AJ149" s="31"/>
      <c r="AK149" s="31"/>
      <c r="AL149" s="32"/>
    </row>
    <row r="150" spans="1:38">
      <c r="A150" s="30"/>
      <c r="B150" s="31"/>
      <c r="C150" s="31"/>
      <c r="D150" s="31"/>
      <c r="E150" s="31"/>
      <c r="F150" s="31"/>
      <c r="G150" s="31"/>
      <c r="H150" s="31"/>
      <c r="I150" s="31"/>
      <c r="J150" s="31"/>
      <c r="K150" s="31"/>
      <c r="L150" s="31"/>
      <c r="M150" s="31"/>
      <c r="N150" s="31"/>
      <c r="O150" s="31"/>
      <c r="P150" s="31"/>
      <c r="Q150" s="31"/>
      <c r="R150" s="31"/>
      <c r="S150" s="32"/>
      <c r="T150" s="31"/>
      <c r="U150" s="31"/>
      <c r="V150" s="31"/>
      <c r="W150" s="31"/>
      <c r="X150" s="31"/>
      <c r="Y150" s="31"/>
      <c r="Z150" s="31"/>
      <c r="AA150" s="31"/>
      <c r="AB150" s="31"/>
      <c r="AC150" s="31"/>
      <c r="AD150" s="31"/>
      <c r="AE150" s="31"/>
      <c r="AF150" s="31"/>
      <c r="AG150" s="31"/>
      <c r="AH150" s="31"/>
      <c r="AI150" s="31"/>
      <c r="AJ150" s="31"/>
      <c r="AK150" s="31"/>
      <c r="AL150" s="32"/>
    </row>
    <row r="151" spans="1:38">
      <c r="A151" s="30"/>
      <c r="B151" s="31"/>
      <c r="C151" s="31"/>
      <c r="D151" s="31"/>
      <c r="E151" s="31"/>
      <c r="F151" s="31"/>
      <c r="G151" s="31"/>
      <c r="H151" s="31"/>
      <c r="I151" s="31"/>
      <c r="J151" s="31"/>
      <c r="K151" s="31"/>
      <c r="L151" s="31"/>
      <c r="M151" s="31"/>
      <c r="N151" s="31"/>
      <c r="O151" s="31"/>
      <c r="P151" s="31"/>
      <c r="Q151" s="31"/>
      <c r="R151" s="31"/>
      <c r="S151" s="32"/>
      <c r="T151" s="31"/>
      <c r="U151" s="31"/>
      <c r="V151" s="31"/>
      <c r="W151" s="31"/>
      <c r="X151" s="31"/>
      <c r="Y151" s="31"/>
      <c r="Z151" s="31"/>
      <c r="AA151" s="31"/>
      <c r="AB151" s="31"/>
      <c r="AC151" s="31"/>
      <c r="AD151" s="31"/>
      <c r="AE151" s="31"/>
      <c r="AF151" s="31"/>
      <c r="AG151" s="31"/>
      <c r="AH151" s="31"/>
      <c r="AI151" s="31"/>
      <c r="AJ151" s="31"/>
      <c r="AK151" s="31"/>
      <c r="AL151" s="32"/>
    </row>
    <row r="152" spans="1:38">
      <c r="A152" s="30"/>
      <c r="B152" s="31"/>
      <c r="C152" s="31"/>
      <c r="D152" s="31"/>
      <c r="E152" s="31"/>
      <c r="F152" s="31"/>
      <c r="G152" s="31"/>
      <c r="H152" s="31"/>
      <c r="I152" s="31"/>
      <c r="J152" s="31"/>
      <c r="K152" s="31"/>
      <c r="L152" s="31"/>
      <c r="M152" s="31"/>
      <c r="N152" s="31"/>
      <c r="O152" s="31"/>
      <c r="P152" s="31"/>
      <c r="Q152" s="31"/>
      <c r="R152" s="31"/>
      <c r="S152" s="32"/>
      <c r="T152" s="31"/>
      <c r="U152" s="31"/>
      <c r="V152" s="31"/>
      <c r="W152" s="31"/>
      <c r="X152" s="31"/>
      <c r="Y152" s="31"/>
      <c r="Z152" s="31"/>
      <c r="AA152" s="31"/>
      <c r="AB152" s="31"/>
      <c r="AC152" s="31"/>
      <c r="AD152" s="31"/>
      <c r="AE152" s="31"/>
      <c r="AF152" s="31"/>
      <c r="AG152" s="31"/>
      <c r="AH152" s="31"/>
      <c r="AI152" s="31"/>
      <c r="AJ152" s="31"/>
      <c r="AK152" s="31"/>
      <c r="AL152" s="32"/>
    </row>
    <row r="153" spans="1:38">
      <c r="A153" s="30"/>
      <c r="B153" s="31"/>
      <c r="C153" s="31"/>
      <c r="D153" s="31"/>
      <c r="E153" s="31"/>
      <c r="F153" s="31"/>
      <c r="G153" s="31"/>
      <c r="H153" s="31"/>
      <c r="I153" s="31"/>
      <c r="J153" s="31"/>
      <c r="K153" s="31"/>
      <c r="L153" s="31"/>
      <c r="M153" s="31"/>
      <c r="N153" s="31"/>
      <c r="O153" s="31"/>
      <c r="P153" s="31"/>
      <c r="Q153" s="31"/>
      <c r="R153" s="31"/>
      <c r="S153" s="32"/>
      <c r="T153" s="31"/>
      <c r="U153" s="31"/>
      <c r="V153" s="31"/>
      <c r="W153" s="31"/>
      <c r="X153" s="31"/>
      <c r="Y153" s="31"/>
      <c r="Z153" s="31"/>
      <c r="AA153" s="31"/>
      <c r="AB153" s="31"/>
      <c r="AC153" s="31"/>
      <c r="AD153" s="31"/>
      <c r="AE153" s="31"/>
      <c r="AF153" s="31"/>
      <c r="AG153" s="31"/>
      <c r="AH153" s="31"/>
      <c r="AI153" s="31"/>
      <c r="AJ153" s="31"/>
      <c r="AK153" s="31"/>
      <c r="AL153" s="32"/>
    </row>
    <row r="154" spans="1:38">
      <c r="A154" s="30"/>
      <c r="B154" s="31"/>
      <c r="C154" s="31"/>
      <c r="D154" s="31"/>
      <c r="E154" s="31"/>
      <c r="F154" s="31"/>
      <c r="G154" s="31"/>
      <c r="H154" s="31"/>
      <c r="I154" s="31"/>
      <c r="J154" s="31"/>
      <c r="K154" s="31"/>
      <c r="L154" s="31"/>
      <c r="M154" s="31"/>
      <c r="N154" s="31"/>
      <c r="O154" s="31"/>
      <c r="P154" s="31"/>
      <c r="Q154" s="31"/>
      <c r="R154" s="31"/>
      <c r="S154" s="32"/>
      <c r="T154" s="31"/>
      <c r="U154" s="31"/>
      <c r="V154" s="31"/>
      <c r="W154" s="31"/>
      <c r="X154" s="31"/>
      <c r="Y154" s="31"/>
      <c r="Z154" s="31"/>
      <c r="AA154" s="31"/>
      <c r="AB154" s="31"/>
      <c r="AC154" s="31"/>
      <c r="AD154" s="31"/>
      <c r="AE154" s="31"/>
      <c r="AF154" s="31"/>
      <c r="AG154" s="31"/>
      <c r="AH154" s="31"/>
      <c r="AI154" s="31"/>
      <c r="AJ154" s="31"/>
      <c r="AK154" s="31"/>
      <c r="AL154" s="32"/>
    </row>
    <row r="155" spans="1:38">
      <c r="A155" s="30"/>
      <c r="B155" s="31"/>
      <c r="C155" s="31"/>
      <c r="D155" s="31"/>
      <c r="E155" s="31"/>
      <c r="F155" s="31"/>
      <c r="G155" s="31"/>
      <c r="H155" s="31"/>
      <c r="I155" s="31"/>
      <c r="J155" s="31"/>
      <c r="K155" s="31"/>
      <c r="L155" s="31"/>
      <c r="M155" s="31"/>
      <c r="N155" s="31"/>
      <c r="O155" s="31"/>
      <c r="P155" s="31"/>
      <c r="Q155" s="31"/>
      <c r="R155" s="31"/>
      <c r="S155" s="32"/>
      <c r="T155" s="31"/>
      <c r="U155" s="31"/>
      <c r="V155" s="31"/>
      <c r="W155" s="31"/>
      <c r="X155" s="31"/>
      <c r="Y155" s="31"/>
      <c r="Z155" s="31"/>
      <c r="AA155" s="31"/>
      <c r="AB155" s="31"/>
      <c r="AC155" s="31"/>
      <c r="AD155" s="31"/>
      <c r="AE155" s="31"/>
      <c r="AF155" s="31"/>
      <c r="AG155" s="31"/>
      <c r="AH155" s="31"/>
      <c r="AI155" s="31"/>
      <c r="AJ155" s="31"/>
      <c r="AK155" s="31"/>
      <c r="AL155" s="32"/>
    </row>
    <row r="156" spans="1:38">
      <c r="A156" s="30"/>
      <c r="B156" s="31"/>
      <c r="C156" s="31"/>
      <c r="D156" s="31"/>
      <c r="E156" s="31"/>
      <c r="F156" s="31"/>
      <c r="G156" s="31"/>
      <c r="H156" s="31"/>
      <c r="I156" s="31"/>
      <c r="J156" s="31"/>
      <c r="K156" s="31"/>
      <c r="L156" s="31"/>
      <c r="M156" s="31"/>
      <c r="N156" s="31"/>
      <c r="O156" s="31"/>
      <c r="P156" s="31"/>
      <c r="Q156" s="31"/>
      <c r="R156" s="31"/>
      <c r="S156" s="32"/>
      <c r="T156" s="31"/>
      <c r="U156" s="31"/>
      <c r="V156" s="31"/>
      <c r="W156" s="31"/>
      <c r="X156" s="31"/>
      <c r="Y156" s="31"/>
      <c r="Z156" s="31"/>
      <c r="AA156" s="31"/>
      <c r="AB156" s="31"/>
      <c r="AC156" s="31"/>
      <c r="AD156" s="31"/>
      <c r="AE156" s="31"/>
      <c r="AF156" s="31"/>
      <c r="AG156" s="31"/>
      <c r="AH156" s="31"/>
      <c r="AI156" s="31"/>
      <c r="AJ156" s="31"/>
      <c r="AK156" s="31"/>
      <c r="AL156" s="32"/>
    </row>
    <row r="157" spans="1:38">
      <c r="A157" s="30"/>
      <c r="B157" s="31"/>
      <c r="C157" s="31"/>
      <c r="D157" s="31"/>
      <c r="E157" s="31"/>
      <c r="F157" s="31"/>
      <c r="G157" s="31"/>
      <c r="H157" s="31"/>
      <c r="I157" s="31"/>
      <c r="J157" s="31"/>
      <c r="K157" s="31"/>
      <c r="L157" s="31"/>
      <c r="M157" s="31"/>
      <c r="N157" s="31"/>
      <c r="O157" s="31"/>
      <c r="P157" s="31"/>
      <c r="Q157" s="31"/>
      <c r="R157" s="31"/>
      <c r="S157" s="32"/>
      <c r="T157" s="31"/>
      <c r="U157" s="31"/>
      <c r="V157" s="31"/>
      <c r="W157" s="31"/>
      <c r="X157" s="31"/>
      <c r="Y157" s="31"/>
      <c r="Z157" s="31"/>
      <c r="AA157" s="31"/>
      <c r="AB157" s="31"/>
      <c r="AC157" s="31"/>
      <c r="AD157" s="31"/>
      <c r="AE157" s="31"/>
      <c r="AF157" s="31"/>
      <c r="AG157" s="31"/>
      <c r="AH157" s="31"/>
      <c r="AI157" s="31"/>
      <c r="AJ157" s="31"/>
      <c r="AK157" s="31"/>
      <c r="AL157" s="32"/>
    </row>
    <row r="158" spans="1:38">
      <c r="A158" s="30"/>
      <c r="B158" s="31"/>
      <c r="C158" s="31"/>
      <c r="D158" s="31"/>
      <c r="E158" s="31"/>
      <c r="F158" s="31"/>
      <c r="G158" s="31"/>
      <c r="H158" s="31"/>
      <c r="I158" s="31"/>
      <c r="J158" s="31"/>
      <c r="K158" s="31"/>
      <c r="L158" s="31"/>
      <c r="M158" s="31"/>
      <c r="N158" s="31"/>
      <c r="O158" s="31"/>
      <c r="P158" s="31"/>
      <c r="Q158" s="31"/>
      <c r="R158" s="31"/>
      <c r="S158" s="32"/>
      <c r="T158" s="31"/>
      <c r="U158" s="31"/>
      <c r="V158" s="31"/>
      <c r="W158" s="31"/>
      <c r="X158" s="31"/>
      <c r="Y158" s="31"/>
      <c r="Z158" s="31"/>
      <c r="AA158" s="31"/>
      <c r="AB158" s="31"/>
      <c r="AC158" s="31"/>
      <c r="AD158" s="31"/>
      <c r="AE158" s="31"/>
      <c r="AF158" s="31"/>
      <c r="AG158" s="31"/>
      <c r="AH158" s="31"/>
      <c r="AI158" s="31"/>
      <c r="AJ158" s="31"/>
      <c r="AK158" s="31"/>
      <c r="AL158" s="32"/>
    </row>
    <row r="159" spans="1:38">
      <c r="A159" s="30"/>
      <c r="B159" s="31"/>
      <c r="C159" s="31"/>
      <c r="D159" s="31"/>
      <c r="E159" s="31"/>
      <c r="F159" s="31"/>
      <c r="G159" s="31"/>
      <c r="H159" s="31"/>
      <c r="I159" s="31"/>
      <c r="J159" s="31"/>
      <c r="K159" s="31"/>
      <c r="L159" s="31"/>
      <c r="M159" s="31"/>
      <c r="N159" s="31"/>
      <c r="O159" s="31"/>
      <c r="P159" s="31"/>
      <c r="Q159" s="31"/>
      <c r="R159" s="31"/>
      <c r="S159" s="32"/>
      <c r="T159" s="31"/>
      <c r="U159" s="31"/>
      <c r="V159" s="31"/>
      <c r="W159" s="31"/>
      <c r="X159" s="31"/>
      <c r="Y159" s="31"/>
      <c r="Z159" s="31"/>
      <c r="AA159" s="31"/>
      <c r="AB159" s="31"/>
      <c r="AC159" s="31"/>
      <c r="AD159" s="31"/>
      <c r="AE159" s="31"/>
      <c r="AF159" s="31"/>
      <c r="AG159" s="31"/>
      <c r="AH159" s="31"/>
      <c r="AI159" s="31"/>
      <c r="AJ159" s="31"/>
      <c r="AK159" s="31"/>
      <c r="AL159" s="32"/>
    </row>
    <row r="160" spans="1:38">
      <c r="A160" s="30"/>
      <c r="B160" s="31"/>
      <c r="C160" s="31"/>
      <c r="D160" s="31"/>
      <c r="E160" s="31"/>
      <c r="F160" s="31"/>
      <c r="G160" s="31"/>
      <c r="H160" s="31"/>
      <c r="I160" s="31"/>
      <c r="J160" s="31"/>
      <c r="K160" s="31"/>
      <c r="L160" s="31"/>
      <c r="M160" s="31"/>
      <c r="N160" s="31"/>
      <c r="O160" s="31"/>
      <c r="P160" s="31"/>
      <c r="Q160" s="31"/>
      <c r="R160" s="31"/>
      <c r="S160" s="32"/>
      <c r="T160" s="31"/>
      <c r="U160" s="31"/>
      <c r="V160" s="31"/>
      <c r="W160" s="31"/>
      <c r="X160" s="31"/>
      <c r="Y160" s="31"/>
      <c r="Z160" s="31"/>
      <c r="AA160" s="31"/>
      <c r="AB160" s="31"/>
      <c r="AC160" s="31"/>
      <c r="AD160" s="31"/>
      <c r="AE160" s="31"/>
      <c r="AF160" s="31"/>
      <c r="AG160" s="31"/>
      <c r="AH160" s="31"/>
      <c r="AI160" s="31"/>
      <c r="AJ160" s="31"/>
      <c r="AK160" s="31"/>
      <c r="AL160" s="32"/>
    </row>
    <row r="161" spans="1:38">
      <c r="A161" s="30"/>
      <c r="B161" s="31"/>
      <c r="C161" s="31"/>
      <c r="D161" s="31"/>
      <c r="E161" s="31"/>
      <c r="F161" s="31"/>
      <c r="G161" s="31"/>
      <c r="H161" s="31"/>
      <c r="I161" s="31"/>
      <c r="J161" s="31"/>
      <c r="K161" s="31"/>
      <c r="L161" s="31"/>
      <c r="M161" s="31"/>
      <c r="N161" s="31"/>
      <c r="O161" s="31"/>
      <c r="P161" s="31"/>
      <c r="Q161" s="31"/>
      <c r="R161" s="31"/>
      <c r="S161" s="32"/>
      <c r="T161" s="31"/>
      <c r="U161" s="31"/>
      <c r="V161" s="31"/>
      <c r="W161" s="31"/>
      <c r="X161" s="31"/>
      <c r="Y161" s="31"/>
      <c r="Z161" s="31"/>
      <c r="AA161" s="31"/>
      <c r="AB161" s="31"/>
      <c r="AC161" s="31"/>
      <c r="AD161" s="31"/>
      <c r="AE161" s="31"/>
      <c r="AF161" s="31"/>
      <c r="AG161" s="31"/>
      <c r="AH161" s="31"/>
      <c r="AI161" s="31"/>
      <c r="AJ161" s="31"/>
      <c r="AK161" s="31"/>
      <c r="AL161" s="32"/>
    </row>
    <row r="162" spans="1:38">
      <c r="A162" s="30"/>
      <c r="B162" s="31"/>
      <c r="C162" s="31"/>
      <c r="D162" s="31"/>
      <c r="E162" s="31"/>
      <c r="F162" s="31"/>
      <c r="G162" s="31"/>
      <c r="H162" s="31"/>
      <c r="I162" s="31"/>
      <c r="J162" s="31"/>
      <c r="K162" s="31"/>
      <c r="L162" s="31"/>
      <c r="M162" s="31"/>
      <c r="N162" s="31"/>
      <c r="O162" s="31"/>
      <c r="P162" s="31"/>
      <c r="Q162" s="31"/>
      <c r="R162" s="31"/>
      <c r="S162" s="32"/>
      <c r="T162" s="31"/>
      <c r="U162" s="31"/>
      <c r="V162" s="31"/>
      <c r="W162" s="31"/>
      <c r="X162" s="31"/>
      <c r="Y162" s="31"/>
      <c r="Z162" s="31"/>
      <c r="AA162" s="31"/>
      <c r="AB162" s="31"/>
      <c r="AC162" s="31"/>
      <c r="AD162" s="31"/>
      <c r="AE162" s="31"/>
      <c r="AF162" s="31"/>
      <c r="AG162" s="31"/>
      <c r="AH162" s="31"/>
      <c r="AI162" s="31"/>
      <c r="AJ162" s="31"/>
      <c r="AK162" s="31"/>
      <c r="AL162" s="32"/>
    </row>
    <row r="163" spans="1:38">
      <c r="A163" s="30"/>
      <c r="B163" s="31"/>
      <c r="C163" s="31"/>
      <c r="D163" s="31"/>
      <c r="E163" s="31"/>
      <c r="F163" s="31"/>
      <c r="G163" s="31"/>
      <c r="H163" s="31"/>
      <c r="I163" s="31"/>
      <c r="J163" s="31"/>
      <c r="K163" s="31"/>
      <c r="L163" s="31"/>
      <c r="M163" s="31"/>
      <c r="N163" s="31"/>
      <c r="O163" s="31"/>
      <c r="P163" s="31"/>
      <c r="Q163" s="31"/>
      <c r="R163" s="31"/>
      <c r="S163" s="32"/>
      <c r="T163" s="31"/>
      <c r="U163" s="31"/>
      <c r="V163" s="31"/>
      <c r="W163" s="31"/>
      <c r="X163" s="31"/>
      <c r="Y163" s="31"/>
      <c r="Z163" s="31"/>
      <c r="AA163" s="31"/>
      <c r="AB163" s="31"/>
      <c r="AC163" s="31"/>
      <c r="AD163" s="31"/>
      <c r="AE163" s="31"/>
      <c r="AF163" s="31"/>
      <c r="AG163" s="31"/>
      <c r="AH163" s="31"/>
      <c r="AI163" s="31"/>
      <c r="AJ163" s="31"/>
      <c r="AK163" s="31"/>
      <c r="AL163" s="32"/>
    </row>
    <row r="164" spans="1:38">
      <c r="A164" s="30"/>
      <c r="B164" s="31"/>
      <c r="C164" s="31"/>
      <c r="D164" s="31"/>
      <c r="E164" s="31"/>
      <c r="F164" s="31"/>
      <c r="G164" s="31"/>
      <c r="H164" s="31"/>
      <c r="I164" s="31"/>
      <c r="J164" s="31"/>
      <c r="K164" s="31"/>
      <c r="L164" s="31"/>
      <c r="M164" s="31"/>
      <c r="N164" s="31"/>
      <c r="O164" s="31"/>
      <c r="P164" s="31"/>
      <c r="Q164" s="31"/>
      <c r="R164" s="31"/>
      <c r="S164" s="32"/>
      <c r="T164" s="31"/>
      <c r="U164" s="31"/>
      <c r="V164" s="31"/>
      <c r="W164" s="31"/>
      <c r="X164" s="31"/>
      <c r="Y164" s="31"/>
      <c r="Z164" s="31"/>
      <c r="AA164" s="31"/>
      <c r="AB164" s="31"/>
      <c r="AC164" s="31"/>
      <c r="AD164" s="31"/>
      <c r="AE164" s="31"/>
      <c r="AF164" s="31"/>
      <c r="AG164" s="31"/>
      <c r="AH164" s="31"/>
      <c r="AI164" s="31"/>
      <c r="AJ164" s="31"/>
      <c r="AK164" s="31"/>
      <c r="AL164" s="32"/>
    </row>
    <row r="165" spans="1:38">
      <c r="A165" s="30"/>
      <c r="B165" s="31"/>
      <c r="C165" s="31"/>
      <c r="D165" s="31"/>
      <c r="E165" s="31"/>
      <c r="F165" s="31"/>
      <c r="G165" s="31"/>
      <c r="H165" s="31"/>
      <c r="I165" s="31"/>
      <c r="J165" s="31"/>
      <c r="K165" s="31"/>
      <c r="L165" s="31"/>
      <c r="M165" s="31"/>
      <c r="N165" s="31"/>
      <c r="O165" s="31"/>
      <c r="P165" s="31"/>
      <c r="Q165" s="31"/>
      <c r="R165" s="31"/>
      <c r="S165" s="32"/>
      <c r="T165" s="31"/>
      <c r="U165" s="31"/>
      <c r="V165" s="31"/>
      <c r="W165" s="31"/>
      <c r="X165" s="31"/>
      <c r="Y165" s="31"/>
      <c r="Z165" s="31"/>
      <c r="AA165" s="31"/>
      <c r="AB165" s="31"/>
      <c r="AC165" s="31"/>
      <c r="AD165" s="31"/>
      <c r="AE165" s="31"/>
      <c r="AF165" s="31"/>
      <c r="AG165" s="31"/>
      <c r="AH165" s="31"/>
      <c r="AI165" s="31"/>
      <c r="AJ165" s="31"/>
      <c r="AK165" s="31"/>
      <c r="AL165" s="32"/>
    </row>
    <row r="166" spans="1:38">
      <c r="A166" s="30"/>
      <c r="B166" s="31"/>
      <c r="C166" s="31"/>
      <c r="D166" s="31"/>
      <c r="E166" s="31"/>
      <c r="F166" s="31"/>
      <c r="G166" s="31"/>
      <c r="H166" s="31"/>
      <c r="I166" s="31"/>
      <c r="J166" s="31"/>
      <c r="K166" s="31"/>
      <c r="L166" s="31"/>
      <c r="M166" s="31"/>
      <c r="N166" s="31"/>
      <c r="O166" s="31"/>
      <c r="P166" s="31"/>
      <c r="Q166" s="31"/>
      <c r="R166" s="31"/>
      <c r="S166" s="32"/>
      <c r="T166" s="31"/>
      <c r="U166" s="31"/>
      <c r="V166" s="31"/>
      <c r="W166" s="31"/>
      <c r="X166" s="31"/>
      <c r="Y166" s="31"/>
      <c r="Z166" s="31"/>
      <c r="AA166" s="31"/>
      <c r="AB166" s="31"/>
      <c r="AC166" s="31"/>
      <c r="AD166" s="31"/>
      <c r="AE166" s="31"/>
      <c r="AF166" s="31"/>
      <c r="AG166" s="31"/>
      <c r="AH166" s="31"/>
      <c r="AI166" s="31"/>
      <c r="AJ166" s="31"/>
      <c r="AK166" s="31"/>
      <c r="AL166" s="32"/>
    </row>
    <row r="167" spans="1:38">
      <c r="A167" s="30"/>
      <c r="B167" s="31"/>
      <c r="C167" s="31"/>
      <c r="D167" s="31"/>
      <c r="E167" s="31"/>
      <c r="F167" s="31"/>
      <c r="G167" s="31"/>
      <c r="H167" s="31"/>
      <c r="I167" s="31"/>
      <c r="J167" s="31"/>
      <c r="K167" s="31"/>
      <c r="L167" s="31"/>
      <c r="M167" s="31"/>
      <c r="N167" s="31"/>
      <c r="O167" s="31"/>
      <c r="P167" s="31"/>
      <c r="Q167" s="31"/>
      <c r="R167" s="31"/>
      <c r="S167" s="32"/>
      <c r="T167" s="31"/>
      <c r="U167" s="31"/>
      <c r="V167" s="31"/>
      <c r="W167" s="31"/>
      <c r="X167" s="31"/>
      <c r="Y167" s="31"/>
      <c r="Z167" s="31"/>
      <c r="AA167" s="31"/>
      <c r="AB167" s="31"/>
      <c r="AC167" s="31"/>
      <c r="AD167" s="31"/>
      <c r="AE167" s="31"/>
      <c r="AF167" s="31"/>
      <c r="AG167" s="31"/>
      <c r="AH167" s="31"/>
      <c r="AI167" s="31"/>
      <c r="AJ167" s="31"/>
      <c r="AK167" s="31"/>
      <c r="AL167" s="32"/>
    </row>
    <row r="168" spans="1:38">
      <c r="A168" s="30"/>
      <c r="B168" s="31"/>
      <c r="C168" s="31"/>
      <c r="D168" s="31"/>
      <c r="E168" s="31"/>
      <c r="F168" s="31"/>
      <c r="G168" s="31"/>
      <c r="H168" s="31"/>
      <c r="I168" s="31"/>
      <c r="J168" s="31"/>
      <c r="K168" s="31"/>
      <c r="L168" s="31"/>
      <c r="M168" s="31"/>
      <c r="N168" s="31"/>
      <c r="O168" s="31"/>
      <c r="P168" s="31"/>
      <c r="Q168" s="31"/>
      <c r="R168" s="31"/>
      <c r="S168" s="32"/>
      <c r="T168" s="31"/>
      <c r="U168" s="31"/>
      <c r="V168" s="31"/>
      <c r="W168" s="31"/>
      <c r="X168" s="31"/>
      <c r="Y168" s="31"/>
      <c r="Z168" s="31"/>
      <c r="AA168" s="31"/>
      <c r="AB168" s="31"/>
      <c r="AC168" s="31"/>
      <c r="AD168" s="31"/>
      <c r="AE168" s="31"/>
      <c r="AF168" s="31"/>
      <c r="AG168" s="31"/>
      <c r="AH168" s="31"/>
      <c r="AI168" s="31"/>
      <c r="AJ168" s="31"/>
      <c r="AK168" s="31"/>
      <c r="AL168" s="32"/>
    </row>
    <row r="169" spans="1:38">
      <c r="A169" s="30"/>
      <c r="B169" s="31"/>
      <c r="C169" s="31"/>
      <c r="D169" s="31"/>
      <c r="E169" s="31"/>
      <c r="F169" s="31"/>
      <c r="G169" s="31"/>
      <c r="H169" s="31"/>
      <c r="I169" s="31"/>
      <c r="J169" s="31"/>
      <c r="K169" s="31"/>
      <c r="L169" s="31"/>
      <c r="M169" s="31"/>
      <c r="N169" s="31"/>
      <c r="O169" s="31"/>
      <c r="P169" s="31"/>
      <c r="Q169" s="31"/>
      <c r="R169" s="31"/>
      <c r="S169" s="32"/>
      <c r="T169" s="31"/>
      <c r="U169" s="31"/>
      <c r="V169" s="31"/>
      <c r="W169" s="31"/>
      <c r="X169" s="31"/>
      <c r="Y169" s="31"/>
      <c r="Z169" s="31"/>
      <c r="AA169" s="31"/>
      <c r="AB169" s="31"/>
      <c r="AC169" s="31"/>
      <c r="AD169" s="31"/>
      <c r="AE169" s="31"/>
      <c r="AF169" s="31"/>
      <c r="AG169" s="31"/>
      <c r="AH169" s="31"/>
      <c r="AI169" s="31"/>
      <c r="AJ169" s="31"/>
      <c r="AK169" s="31"/>
      <c r="AL169" s="32"/>
    </row>
    <row r="170" spans="1:38">
      <c r="A170" s="30"/>
      <c r="B170" s="31"/>
      <c r="C170" s="31"/>
      <c r="D170" s="31"/>
      <c r="E170" s="31"/>
      <c r="F170" s="31"/>
      <c r="G170" s="31"/>
      <c r="H170" s="31"/>
      <c r="I170" s="31"/>
      <c r="J170" s="31"/>
      <c r="K170" s="31"/>
      <c r="L170" s="31"/>
      <c r="M170" s="31"/>
      <c r="N170" s="31"/>
      <c r="O170" s="31"/>
      <c r="P170" s="31"/>
      <c r="Q170" s="31"/>
      <c r="R170" s="31"/>
      <c r="S170" s="32"/>
      <c r="T170" s="31"/>
      <c r="U170" s="31"/>
      <c r="V170" s="31"/>
      <c r="W170" s="31"/>
      <c r="X170" s="31"/>
      <c r="Y170" s="31"/>
      <c r="Z170" s="31"/>
      <c r="AA170" s="31"/>
      <c r="AB170" s="31"/>
      <c r="AC170" s="31"/>
      <c r="AD170" s="31"/>
      <c r="AE170" s="31"/>
      <c r="AF170" s="31"/>
      <c r="AG170" s="31"/>
      <c r="AH170" s="31"/>
      <c r="AI170" s="31"/>
      <c r="AJ170" s="31"/>
      <c r="AK170" s="31"/>
      <c r="AL170" s="32"/>
    </row>
    <row r="171" spans="1:38">
      <c r="A171" s="30"/>
      <c r="B171" s="31"/>
      <c r="C171" s="31"/>
      <c r="D171" s="31"/>
      <c r="E171" s="31"/>
      <c r="F171" s="31"/>
      <c r="G171" s="31"/>
      <c r="H171" s="31"/>
      <c r="I171" s="31"/>
      <c r="J171" s="31"/>
      <c r="K171" s="31"/>
      <c r="L171" s="31"/>
      <c r="M171" s="31"/>
      <c r="N171" s="31"/>
      <c r="O171" s="31"/>
      <c r="P171" s="31"/>
      <c r="Q171" s="31"/>
      <c r="R171" s="31"/>
      <c r="S171" s="32"/>
      <c r="T171" s="31"/>
      <c r="U171" s="31"/>
      <c r="V171" s="31"/>
      <c r="W171" s="31"/>
      <c r="X171" s="31"/>
      <c r="Y171" s="31"/>
      <c r="Z171" s="31"/>
      <c r="AA171" s="31"/>
      <c r="AB171" s="31"/>
      <c r="AC171" s="31"/>
      <c r="AD171" s="31"/>
      <c r="AE171" s="31"/>
      <c r="AF171" s="31"/>
      <c r="AG171" s="31"/>
      <c r="AH171" s="31"/>
      <c r="AI171" s="31"/>
      <c r="AJ171" s="31"/>
      <c r="AK171" s="31"/>
      <c r="AL171" s="32"/>
    </row>
    <row r="172" spans="1:38">
      <c r="A172" s="30"/>
      <c r="B172" s="31"/>
      <c r="C172" s="31"/>
      <c r="D172" s="31"/>
      <c r="E172" s="31"/>
      <c r="F172" s="31"/>
      <c r="G172" s="31"/>
      <c r="H172" s="31"/>
      <c r="I172" s="31"/>
      <c r="J172" s="31"/>
      <c r="K172" s="31"/>
      <c r="L172" s="31"/>
      <c r="M172" s="31"/>
      <c r="N172" s="31"/>
      <c r="O172" s="31"/>
      <c r="P172" s="31"/>
      <c r="Q172" s="31"/>
      <c r="R172" s="31"/>
      <c r="S172" s="32"/>
      <c r="T172" s="31"/>
      <c r="U172" s="31"/>
      <c r="V172" s="31"/>
      <c r="W172" s="31"/>
      <c r="X172" s="31"/>
      <c r="Y172" s="31"/>
      <c r="Z172" s="31"/>
      <c r="AA172" s="31"/>
      <c r="AB172" s="31"/>
      <c r="AC172" s="31"/>
      <c r="AD172" s="31"/>
      <c r="AE172" s="31"/>
      <c r="AF172" s="31"/>
      <c r="AG172" s="31"/>
      <c r="AH172" s="31"/>
      <c r="AI172" s="31"/>
      <c r="AJ172" s="31"/>
      <c r="AK172" s="31"/>
      <c r="AL172" s="32"/>
    </row>
    <row r="173" spans="1:38">
      <c r="A173" s="30"/>
      <c r="B173" s="31"/>
      <c r="C173" s="31"/>
      <c r="D173" s="31"/>
      <c r="E173" s="31"/>
      <c r="F173" s="31"/>
      <c r="G173" s="31"/>
      <c r="H173" s="31"/>
      <c r="I173" s="31"/>
      <c r="J173" s="31"/>
      <c r="K173" s="31"/>
      <c r="L173" s="31"/>
      <c r="M173" s="31"/>
      <c r="N173" s="31"/>
      <c r="O173" s="31"/>
      <c r="P173" s="31"/>
      <c r="Q173" s="31"/>
      <c r="R173" s="31"/>
      <c r="S173" s="32"/>
      <c r="T173" s="31"/>
      <c r="U173" s="31"/>
      <c r="V173" s="31"/>
      <c r="W173" s="31"/>
      <c r="X173" s="31"/>
      <c r="Y173" s="31"/>
      <c r="Z173" s="31"/>
      <c r="AA173" s="31"/>
      <c r="AB173" s="31"/>
      <c r="AC173" s="31"/>
      <c r="AD173" s="31"/>
      <c r="AE173" s="31"/>
      <c r="AF173" s="31"/>
      <c r="AG173" s="31"/>
      <c r="AH173" s="31"/>
      <c r="AI173" s="31"/>
      <c r="AJ173" s="31"/>
      <c r="AK173" s="31"/>
      <c r="AL173" s="32"/>
    </row>
    <row r="174" spans="1:38">
      <c r="A174" s="30"/>
      <c r="B174" s="31"/>
      <c r="C174" s="31"/>
      <c r="D174" s="31"/>
      <c r="E174" s="31"/>
      <c r="F174" s="31"/>
      <c r="G174" s="31"/>
      <c r="H174" s="31"/>
      <c r="I174" s="31"/>
      <c r="J174" s="31"/>
      <c r="K174" s="31"/>
      <c r="L174" s="31"/>
      <c r="M174" s="31"/>
      <c r="N174" s="31"/>
      <c r="O174" s="31"/>
      <c r="P174" s="31"/>
      <c r="Q174" s="31"/>
      <c r="R174" s="31"/>
      <c r="S174" s="32"/>
      <c r="T174" s="31"/>
      <c r="U174" s="31"/>
      <c r="V174" s="31"/>
      <c r="W174" s="31"/>
      <c r="X174" s="31"/>
      <c r="Y174" s="31"/>
      <c r="Z174" s="31"/>
      <c r="AA174" s="31"/>
      <c r="AB174" s="31"/>
      <c r="AC174" s="31"/>
      <c r="AD174" s="31"/>
      <c r="AE174" s="31"/>
      <c r="AF174" s="31"/>
      <c r="AG174" s="31"/>
      <c r="AH174" s="31"/>
      <c r="AI174" s="31"/>
      <c r="AJ174" s="31"/>
      <c r="AK174" s="31"/>
      <c r="AL174" s="32"/>
    </row>
    <row r="175" spans="1:38">
      <c r="A175" s="30"/>
      <c r="B175" s="31"/>
      <c r="C175" s="31"/>
      <c r="D175" s="31"/>
      <c r="E175" s="31"/>
      <c r="F175" s="31"/>
      <c r="G175" s="31"/>
      <c r="H175" s="31"/>
      <c r="I175" s="31"/>
      <c r="J175" s="31"/>
      <c r="K175" s="31"/>
      <c r="L175" s="31"/>
      <c r="M175" s="31"/>
      <c r="N175" s="31"/>
      <c r="O175" s="31"/>
      <c r="P175" s="31"/>
      <c r="Q175" s="31"/>
      <c r="R175" s="31"/>
      <c r="S175" s="32"/>
      <c r="T175" s="31"/>
      <c r="U175" s="31"/>
      <c r="V175" s="31"/>
      <c r="W175" s="31"/>
      <c r="X175" s="31"/>
      <c r="Y175" s="31"/>
      <c r="Z175" s="31"/>
      <c r="AA175" s="31"/>
      <c r="AB175" s="31"/>
      <c r="AC175" s="31"/>
      <c r="AD175" s="31"/>
      <c r="AE175" s="31"/>
      <c r="AF175" s="31"/>
      <c r="AG175" s="31"/>
      <c r="AH175" s="31"/>
      <c r="AI175" s="31"/>
      <c r="AJ175" s="31"/>
      <c r="AK175" s="31"/>
      <c r="AL175" s="32"/>
    </row>
    <row r="176" spans="1:38">
      <c r="A176" s="30"/>
      <c r="B176" s="31"/>
      <c r="C176" s="31"/>
      <c r="D176" s="31"/>
      <c r="E176" s="31"/>
      <c r="F176" s="31"/>
      <c r="G176" s="31"/>
      <c r="H176" s="31"/>
      <c r="I176" s="31"/>
      <c r="J176" s="31"/>
      <c r="K176" s="31"/>
      <c r="L176" s="31"/>
      <c r="M176" s="31"/>
      <c r="N176" s="31"/>
      <c r="O176" s="31"/>
      <c r="P176" s="31"/>
      <c r="Q176" s="31"/>
      <c r="R176" s="31"/>
      <c r="S176" s="32"/>
      <c r="T176" s="31"/>
      <c r="U176" s="31"/>
      <c r="V176" s="31"/>
      <c r="W176" s="31"/>
      <c r="X176" s="31"/>
      <c r="Y176" s="31"/>
      <c r="Z176" s="31"/>
      <c r="AA176" s="31"/>
      <c r="AB176" s="31"/>
      <c r="AC176" s="31"/>
      <c r="AD176" s="31"/>
      <c r="AE176" s="31"/>
      <c r="AF176" s="31"/>
      <c r="AG176" s="31"/>
      <c r="AH176" s="31"/>
      <c r="AI176" s="31"/>
      <c r="AJ176" s="31"/>
      <c r="AK176" s="31"/>
      <c r="AL176" s="32"/>
    </row>
    <row r="177" spans="1:38">
      <c r="A177" s="30"/>
      <c r="B177" s="31"/>
      <c r="C177" s="31"/>
      <c r="D177" s="31"/>
      <c r="E177" s="31"/>
      <c r="F177" s="31"/>
      <c r="G177" s="31"/>
      <c r="H177" s="31"/>
      <c r="I177" s="31"/>
      <c r="J177" s="31"/>
      <c r="K177" s="31"/>
      <c r="L177" s="31"/>
      <c r="M177" s="31"/>
      <c r="N177" s="31"/>
      <c r="O177" s="31"/>
      <c r="P177" s="31"/>
      <c r="Q177" s="31"/>
      <c r="R177" s="31"/>
      <c r="S177" s="32"/>
      <c r="T177" s="31"/>
      <c r="U177" s="31"/>
      <c r="V177" s="31"/>
      <c r="W177" s="31"/>
      <c r="X177" s="31"/>
      <c r="Y177" s="31"/>
      <c r="Z177" s="31"/>
      <c r="AA177" s="31"/>
      <c r="AB177" s="31"/>
      <c r="AC177" s="31"/>
      <c r="AD177" s="31"/>
      <c r="AE177" s="31"/>
      <c r="AF177" s="31"/>
      <c r="AG177" s="31"/>
      <c r="AH177" s="31"/>
      <c r="AI177" s="31"/>
      <c r="AJ177" s="31"/>
      <c r="AK177" s="31"/>
      <c r="AL177" s="32"/>
    </row>
    <row r="178" spans="1:38">
      <c r="A178" s="30"/>
      <c r="B178" s="31"/>
      <c r="C178" s="31"/>
      <c r="D178" s="31"/>
      <c r="E178" s="31"/>
      <c r="F178" s="31"/>
      <c r="G178" s="31"/>
      <c r="H178" s="31"/>
      <c r="I178" s="31"/>
      <c r="J178" s="31"/>
      <c r="K178" s="31"/>
      <c r="L178" s="31"/>
      <c r="M178" s="31"/>
      <c r="N178" s="31"/>
      <c r="O178" s="31"/>
      <c r="P178" s="31"/>
      <c r="Q178" s="31"/>
      <c r="R178" s="31"/>
      <c r="S178" s="32"/>
      <c r="T178" s="31"/>
      <c r="U178" s="31"/>
      <c r="V178" s="31"/>
      <c r="W178" s="31"/>
      <c r="X178" s="31"/>
      <c r="Y178" s="31"/>
      <c r="Z178" s="31"/>
      <c r="AA178" s="31"/>
      <c r="AB178" s="31"/>
      <c r="AC178" s="31"/>
      <c r="AD178" s="31"/>
      <c r="AE178" s="31"/>
      <c r="AF178" s="31"/>
      <c r="AG178" s="31"/>
      <c r="AH178" s="31"/>
      <c r="AI178" s="31"/>
      <c r="AJ178" s="31"/>
      <c r="AK178" s="31"/>
      <c r="AL178" s="32"/>
    </row>
    <row r="179" spans="1:38">
      <c r="A179" s="30"/>
      <c r="B179" s="31"/>
      <c r="C179" s="31"/>
      <c r="D179" s="31"/>
      <c r="E179" s="31"/>
      <c r="F179" s="31"/>
      <c r="G179" s="31"/>
      <c r="H179" s="31"/>
      <c r="I179" s="31"/>
      <c r="J179" s="31"/>
      <c r="K179" s="31"/>
      <c r="L179" s="31"/>
      <c r="M179" s="31"/>
      <c r="N179" s="31"/>
      <c r="O179" s="31"/>
      <c r="P179" s="31"/>
      <c r="Q179" s="31"/>
      <c r="R179" s="31"/>
      <c r="S179" s="32"/>
      <c r="T179" s="31"/>
      <c r="U179" s="31"/>
      <c r="V179" s="31"/>
      <c r="W179" s="31"/>
      <c r="X179" s="31"/>
      <c r="Y179" s="31"/>
      <c r="Z179" s="31"/>
      <c r="AA179" s="31"/>
      <c r="AB179" s="31"/>
      <c r="AC179" s="31"/>
      <c r="AD179" s="31"/>
      <c r="AE179" s="31"/>
      <c r="AF179" s="31"/>
      <c r="AG179" s="31"/>
      <c r="AH179" s="31"/>
      <c r="AI179" s="31"/>
      <c r="AJ179" s="31"/>
      <c r="AK179" s="31"/>
      <c r="AL179" s="32"/>
    </row>
    <row r="180" spans="1:38">
      <c r="A180" s="30"/>
      <c r="B180" s="31"/>
      <c r="C180" s="31"/>
      <c r="D180" s="31"/>
      <c r="E180" s="31"/>
      <c r="F180" s="31"/>
      <c r="G180" s="31"/>
      <c r="H180" s="31"/>
      <c r="I180" s="31"/>
      <c r="J180" s="31"/>
      <c r="K180" s="31"/>
      <c r="L180" s="31"/>
      <c r="M180" s="31"/>
      <c r="N180" s="31"/>
      <c r="O180" s="31"/>
      <c r="P180" s="31"/>
      <c r="Q180" s="31"/>
      <c r="R180" s="31"/>
      <c r="S180" s="32"/>
      <c r="T180" s="31"/>
      <c r="U180" s="31"/>
      <c r="V180" s="31"/>
      <c r="W180" s="31"/>
      <c r="X180" s="31"/>
      <c r="Y180" s="31"/>
      <c r="Z180" s="31"/>
      <c r="AA180" s="31"/>
      <c r="AB180" s="31"/>
      <c r="AC180" s="31"/>
      <c r="AD180" s="31"/>
      <c r="AE180" s="31"/>
      <c r="AF180" s="31"/>
      <c r="AG180" s="31"/>
      <c r="AH180" s="31"/>
      <c r="AI180" s="31"/>
      <c r="AJ180" s="31"/>
      <c r="AK180" s="31"/>
      <c r="AL180" s="32"/>
    </row>
    <row r="181" spans="1:38">
      <c r="A181" s="30"/>
      <c r="B181" s="31"/>
      <c r="C181" s="31"/>
      <c r="D181" s="31"/>
      <c r="E181" s="31"/>
      <c r="F181" s="31"/>
      <c r="G181" s="31"/>
      <c r="H181" s="31"/>
      <c r="I181" s="31"/>
      <c r="J181" s="31"/>
      <c r="K181" s="31"/>
      <c r="L181" s="31"/>
      <c r="M181" s="31"/>
      <c r="N181" s="31"/>
      <c r="O181" s="31"/>
      <c r="P181" s="31"/>
      <c r="Q181" s="31"/>
      <c r="R181" s="31"/>
      <c r="S181" s="32"/>
      <c r="T181" s="31"/>
      <c r="U181" s="31"/>
      <c r="V181" s="31"/>
      <c r="W181" s="31"/>
      <c r="X181" s="31"/>
      <c r="Y181" s="31"/>
      <c r="Z181" s="31"/>
      <c r="AA181" s="31"/>
      <c r="AB181" s="31"/>
      <c r="AC181" s="31"/>
      <c r="AD181" s="31"/>
      <c r="AE181" s="31"/>
      <c r="AF181" s="31"/>
      <c r="AG181" s="31"/>
      <c r="AH181" s="31"/>
      <c r="AI181" s="31"/>
      <c r="AJ181" s="31"/>
      <c r="AK181" s="31"/>
      <c r="AL181" s="32"/>
    </row>
    <row r="182" spans="1:38">
      <c r="A182" s="30"/>
      <c r="B182" s="31"/>
      <c r="C182" s="31"/>
      <c r="D182" s="31"/>
      <c r="E182" s="31"/>
      <c r="F182" s="31"/>
      <c r="G182" s="31"/>
      <c r="H182" s="31"/>
      <c r="I182" s="31"/>
      <c r="J182" s="31"/>
      <c r="K182" s="31"/>
      <c r="L182" s="31"/>
      <c r="M182" s="31"/>
      <c r="N182" s="31"/>
      <c r="O182" s="31"/>
      <c r="P182" s="31"/>
      <c r="Q182" s="31"/>
      <c r="R182" s="31"/>
      <c r="S182" s="32"/>
      <c r="T182" s="31"/>
      <c r="U182" s="31"/>
      <c r="V182" s="31"/>
      <c r="W182" s="31"/>
      <c r="X182" s="31"/>
      <c r="Y182" s="31"/>
      <c r="Z182" s="31"/>
      <c r="AA182" s="31"/>
      <c r="AB182" s="31"/>
      <c r="AC182" s="31"/>
      <c r="AD182" s="31"/>
      <c r="AE182" s="31"/>
      <c r="AF182" s="31"/>
      <c r="AG182" s="31"/>
      <c r="AH182" s="31"/>
      <c r="AI182" s="31"/>
      <c r="AJ182" s="31"/>
      <c r="AK182" s="31"/>
      <c r="AL182" s="32"/>
    </row>
    <row r="183" spans="1:38">
      <c r="A183" s="38"/>
      <c r="B183" s="36"/>
      <c r="C183" s="36"/>
      <c r="D183" s="36"/>
      <c r="E183" s="36"/>
      <c r="F183" s="36"/>
      <c r="G183" s="36"/>
      <c r="H183" s="36"/>
      <c r="I183" s="36"/>
      <c r="J183" s="36"/>
      <c r="K183" s="36"/>
      <c r="L183" s="36"/>
      <c r="M183" s="36"/>
      <c r="N183" s="36"/>
      <c r="O183" s="36"/>
      <c r="P183" s="36"/>
      <c r="Q183" s="36"/>
      <c r="R183" s="36"/>
      <c r="S183" s="39"/>
      <c r="T183" s="36"/>
      <c r="U183" s="36"/>
      <c r="V183" s="36"/>
      <c r="W183" s="36"/>
      <c r="X183" s="36"/>
      <c r="Y183" s="36"/>
      <c r="Z183" s="36"/>
      <c r="AA183" s="36"/>
      <c r="AB183" s="36"/>
      <c r="AC183" s="36"/>
      <c r="AD183" s="36"/>
      <c r="AE183" s="36"/>
      <c r="AF183" s="36"/>
      <c r="AG183" s="36"/>
      <c r="AH183" s="36"/>
      <c r="AI183" s="36"/>
      <c r="AJ183" s="36"/>
      <c r="AK183" s="36"/>
      <c r="AL183" s="39"/>
    </row>
  </sheetData>
  <sheetProtection algorithmName="SHA-512" hashValue="AHaXWNAAYww7oS9QZlUXqcOPW3HzTGfEQmuCF8x0smhhIY0SO5ri/OvgkCMaqojvyS+Djfl62kmaC1/u+mVfwQ==" saltValue="QDrSSeCR3HYNWYfZXAg7ZA==" spinCount="100000" sheet="1" scenarios="1"/>
  <mergeCells count="27">
    <mergeCell ref="W54:X54"/>
    <mergeCell ref="A1:S1"/>
    <mergeCell ref="D3:J3"/>
    <mergeCell ref="O3:S3"/>
    <mergeCell ref="F49:G49"/>
    <mergeCell ref="W48:X48"/>
    <mergeCell ref="A54:C54"/>
    <mergeCell ref="B52:C52"/>
    <mergeCell ref="U52:V52"/>
    <mergeCell ref="T54:V54"/>
    <mergeCell ref="A5:S5"/>
    <mergeCell ref="B59:F59"/>
    <mergeCell ref="D48:E48"/>
    <mergeCell ref="D49:E49"/>
    <mergeCell ref="A48:C48"/>
    <mergeCell ref="T1:AL1"/>
    <mergeCell ref="W52:X52"/>
    <mergeCell ref="D54:E54"/>
    <mergeCell ref="D52:E52"/>
    <mergeCell ref="A49:C49"/>
    <mergeCell ref="Y49:Z49"/>
    <mergeCell ref="W49:X49"/>
    <mergeCell ref="W3:AC3"/>
    <mergeCell ref="T49:V49"/>
    <mergeCell ref="T5:AL5"/>
    <mergeCell ref="AH3:AL3"/>
    <mergeCell ref="T48:V48"/>
  </mergeCells>
  <phoneticPr fontId="2" type="noConversion"/>
  <conditionalFormatting sqref="F49:G49">
    <cfRule type="expression" dxfId="210" priority="1" stopIfTrue="1">
      <formula>$D$49&lt;4000</formula>
    </cfRule>
    <cfRule type="expression" dxfId="209" priority="2" stopIfTrue="1">
      <formula>$D$49&gt;=4000</formula>
    </cfRule>
  </conditionalFormatting>
  <conditionalFormatting sqref="Y49:Z49">
    <cfRule type="expression" dxfId="208" priority="3" stopIfTrue="1">
      <formula>$W$49&lt;7500</formula>
    </cfRule>
    <cfRule type="expression" dxfId="207" priority="4" stopIfTrue="1">
      <formula>$W$49&gt;=7500</formula>
    </cfRule>
  </conditionalFormatting>
  <hyperlinks>
    <hyperlink ref="B59" location="'T3.33.3 T3.34.3 Guidance'!A1" display="Link to guidance notes" xr:uid="{00000000-0004-0000-1500-000000000000}"/>
    <hyperlink ref="AM2" location="'Cover Sheet'!A1" display="BACK to COVER SHEET" xr:uid="{00000000-0004-0000-1500-000002000000}"/>
    <hyperlink ref="AM2:AO2" location="'Cover Sheet'!A1" display="BACK to COVER SHEET" xr:uid="{00000000-0004-0000-1500-000003000000}"/>
    <hyperlink ref="B59:F59" location="Guidance_notes_Perimeter_Shear" display="Link to GUIDANCE NOTES" xr:uid="{00000000-0004-0000-15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tabColor rgb="FF9999FF"/>
  </sheetPr>
  <dimension ref="A1:V182"/>
  <sheetViews>
    <sheetView showGridLines="0" zoomScaleNormal="100" zoomScaleSheetLayoutView="100" workbookViewId="0">
      <selection sqref="A1:S1"/>
    </sheetView>
  </sheetViews>
  <sheetFormatPr defaultColWidth="11.42578125" defaultRowHeight="12.75"/>
  <cols>
    <col min="1" max="19" width="5" style="302" customWidth="1"/>
    <col min="20" max="16384" width="11.42578125" style="302"/>
  </cols>
  <sheetData>
    <row r="1" spans="1:22">
      <c r="A1" s="1214" t="s">
        <v>488</v>
      </c>
      <c r="B1" s="1214"/>
      <c r="C1" s="1214"/>
      <c r="D1" s="1214"/>
      <c r="E1" s="1214"/>
      <c r="F1" s="1214"/>
      <c r="G1" s="1214"/>
      <c r="H1" s="1214"/>
      <c r="I1" s="1214"/>
      <c r="J1" s="1214"/>
      <c r="K1" s="1214"/>
      <c r="L1" s="1214"/>
      <c r="M1" s="1214"/>
      <c r="N1" s="1214"/>
      <c r="O1" s="1214"/>
      <c r="P1" s="1214"/>
      <c r="Q1" s="1214"/>
      <c r="R1" s="1214"/>
      <c r="S1" s="1214"/>
    </row>
    <row r="2" spans="1:22">
      <c r="T2" s="264" t="s">
        <v>485</v>
      </c>
      <c r="U2" s="264"/>
      <c r="V2" s="264"/>
    </row>
    <row r="3" spans="1:22">
      <c r="A3" s="302" t="s">
        <v>57</v>
      </c>
      <c r="D3" s="1215" t="str">
        <f>IF('Cover Sheet'!D14:J14&gt;0,'Cover Sheet'!D14:J14,"")</f>
        <v/>
      </c>
      <c r="E3" s="1215"/>
      <c r="F3" s="1215"/>
      <c r="G3" s="1215"/>
      <c r="H3" s="1215"/>
      <c r="I3" s="1215"/>
      <c r="J3" s="1215"/>
      <c r="K3" s="302" t="s">
        <v>58</v>
      </c>
      <c r="O3" s="1215" t="str">
        <f>IF('Cover Sheet'!O14:S14&gt;0,'Cover Sheet'!O14:S14,"")</f>
        <v/>
      </c>
      <c r="P3" s="1215"/>
      <c r="Q3" s="1215"/>
      <c r="R3" s="1215"/>
      <c r="S3" s="1215"/>
    </row>
    <row r="5" spans="1:22" ht="12.75" customHeight="1">
      <c r="A5" s="1190"/>
      <c r="B5" s="1191"/>
      <c r="C5" s="1191"/>
      <c r="D5" s="1191"/>
      <c r="E5" s="1191"/>
      <c r="F5" s="1191"/>
      <c r="G5" s="1191"/>
      <c r="H5" s="1191"/>
      <c r="I5" s="1191"/>
      <c r="J5" s="1191"/>
      <c r="K5" s="1191"/>
      <c r="L5" s="1191"/>
      <c r="M5" s="1191"/>
      <c r="N5" s="1191"/>
      <c r="O5" s="1191"/>
      <c r="P5" s="1191"/>
      <c r="Q5" s="1191"/>
      <c r="R5" s="1191"/>
      <c r="S5" s="1192"/>
    </row>
    <row r="6" spans="1:22">
      <c r="A6" s="33"/>
      <c r="B6" s="33"/>
      <c r="C6" s="40"/>
      <c r="D6" s="33"/>
      <c r="E6" s="65"/>
      <c r="F6" s="65"/>
      <c r="G6" s="65"/>
      <c r="H6" s="65"/>
      <c r="I6" s="65"/>
      <c r="J6" s="65"/>
      <c r="K6" s="65"/>
      <c r="L6" s="65"/>
      <c r="M6" s="65"/>
      <c r="N6" s="65"/>
      <c r="O6" s="65"/>
      <c r="P6" s="65"/>
      <c r="Q6" s="65"/>
      <c r="R6" s="65"/>
      <c r="S6" s="275"/>
    </row>
    <row r="7" spans="1:22">
      <c r="A7" s="33"/>
      <c r="B7" s="718" t="s">
        <v>110</v>
      </c>
      <c r="C7" s="40"/>
      <c r="D7" s="33"/>
      <c r="E7" s="65"/>
      <c r="F7" s="65"/>
      <c r="G7" s="65"/>
      <c r="H7" s="65"/>
      <c r="I7" s="65"/>
      <c r="J7" s="65"/>
      <c r="K7" s="65"/>
      <c r="L7" s="65"/>
      <c r="M7" s="65"/>
      <c r="N7" s="65"/>
      <c r="O7" s="65"/>
      <c r="P7" s="65"/>
      <c r="Q7" s="65"/>
      <c r="R7" s="65"/>
      <c r="S7" s="275"/>
    </row>
    <row r="8" spans="1:22">
      <c r="A8" s="33"/>
      <c r="B8" s="447"/>
      <c r="C8" s="40"/>
      <c r="D8" s="33"/>
      <c r="E8" s="65"/>
      <c r="F8" s="65"/>
      <c r="G8" s="65"/>
      <c r="H8" s="65"/>
      <c r="I8" s="65"/>
      <c r="J8" s="65"/>
      <c r="K8" s="65"/>
      <c r="L8" s="65"/>
      <c r="M8" s="65"/>
      <c r="N8" s="65"/>
      <c r="O8" s="65"/>
      <c r="P8" s="65"/>
      <c r="Q8" s="65"/>
      <c r="R8" s="65"/>
      <c r="S8" s="275"/>
    </row>
    <row r="9" spans="1:22">
      <c r="A9" s="33"/>
      <c r="B9" s="718" t="s">
        <v>279</v>
      </c>
      <c r="C9" s="40"/>
      <c r="D9" s="33"/>
      <c r="E9" s="65"/>
      <c r="F9" s="65"/>
      <c r="G9" s="65"/>
      <c r="H9" s="65"/>
      <c r="I9" s="65"/>
      <c r="J9" s="65"/>
      <c r="K9" s="65"/>
      <c r="L9" s="65"/>
      <c r="M9" s="65"/>
      <c r="N9" s="65"/>
      <c r="O9" s="65"/>
      <c r="P9" s="65"/>
      <c r="Q9" s="65"/>
      <c r="R9" s="65"/>
      <c r="S9" s="275"/>
    </row>
    <row r="10" spans="1:22">
      <c r="A10" s="33"/>
      <c r="B10" s="447"/>
      <c r="C10" s="65"/>
      <c r="D10" s="65"/>
      <c r="E10" s="65"/>
      <c r="F10" s="65"/>
      <c r="G10" s="65"/>
      <c r="H10" s="65"/>
      <c r="I10" s="65"/>
      <c r="J10" s="65"/>
      <c r="K10" s="65"/>
      <c r="L10" s="65"/>
      <c r="M10" s="65"/>
      <c r="N10" s="65"/>
      <c r="O10" s="65"/>
      <c r="P10" s="65"/>
      <c r="Q10" s="65"/>
      <c r="R10" s="65"/>
      <c r="S10" s="275"/>
    </row>
    <row r="11" spans="1:22">
      <c r="A11" s="45"/>
      <c r="B11" s="718" t="s">
        <v>766</v>
      </c>
      <c r="C11" s="65"/>
      <c r="D11" s="65"/>
      <c r="E11" s="65"/>
      <c r="F11" s="65"/>
      <c r="G11" s="40"/>
      <c r="H11" s="65"/>
      <c r="I11" s="65"/>
      <c r="J11" s="65"/>
      <c r="K11" s="65"/>
      <c r="L11" s="65"/>
      <c r="M11" s="65"/>
      <c r="N11" s="65"/>
      <c r="O11" s="65"/>
      <c r="P11" s="65"/>
      <c r="Q11" s="65"/>
      <c r="R11" s="65"/>
      <c r="S11" s="275"/>
    </row>
    <row r="12" spans="1:22">
      <c r="A12" s="303"/>
      <c r="B12" s="447"/>
      <c r="C12" s="304"/>
      <c r="D12" s="304"/>
      <c r="E12" s="304"/>
      <c r="F12" s="304"/>
      <c r="G12" s="304"/>
      <c r="H12" s="304"/>
      <c r="I12" s="304"/>
      <c r="J12" s="304"/>
      <c r="K12" s="304"/>
      <c r="L12" s="304"/>
      <c r="M12" s="304"/>
      <c r="N12" s="304"/>
      <c r="O12" s="304"/>
      <c r="P12" s="304"/>
      <c r="Q12" s="304"/>
      <c r="R12" s="304"/>
      <c r="S12" s="305"/>
    </row>
    <row r="13" spans="1:22">
      <c r="A13" s="303"/>
      <c r="B13" s="446" t="s">
        <v>847</v>
      </c>
      <c r="C13" s="304"/>
      <c r="D13" s="304"/>
      <c r="E13" s="304"/>
      <c r="F13" s="304"/>
      <c r="G13" s="307"/>
      <c r="H13" s="304"/>
      <c r="I13" s="304"/>
      <c r="J13" s="304"/>
      <c r="K13" s="304"/>
      <c r="L13" s="304"/>
      <c r="M13" s="304"/>
      <c r="N13" s="304"/>
      <c r="O13" s="304"/>
      <c r="P13" s="304"/>
      <c r="Q13" s="304"/>
      <c r="R13" s="304"/>
      <c r="S13" s="305"/>
    </row>
    <row r="14" spans="1:22">
      <c r="A14" s="303"/>
      <c r="B14" s="304"/>
      <c r="C14" s="304"/>
      <c r="D14" s="304"/>
      <c r="E14" s="304"/>
      <c r="F14" s="304"/>
      <c r="G14" s="304"/>
      <c r="H14" s="304"/>
      <c r="I14" s="304"/>
      <c r="J14" s="304"/>
      <c r="K14" s="304"/>
      <c r="L14" s="304"/>
      <c r="M14" s="304"/>
      <c r="N14" s="304"/>
      <c r="O14" s="304"/>
      <c r="P14" s="304"/>
      <c r="Q14" s="304"/>
      <c r="R14" s="304"/>
      <c r="S14" s="305"/>
    </row>
    <row r="15" spans="1:22">
      <c r="A15" s="303"/>
      <c r="B15" s="304"/>
      <c r="C15" s="304"/>
      <c r="D15" s="304"/>
      <c r="E15" s="304"/>
      <c r="F15" s="304"/>
      <c r="G15" s="304"/>
      <c r="H15" s="304"/>
      <c r="I15" s="304"/>
      <c r="J15" s="304"/>
      <c r="K15" s="304"/>
      <c r="L15" s="304"/>
      <c r="M15" s="304"/>
      <c r="N15" s="304"/>
      <c r="O15" s="304"/>
      <c r="P15" s="304"/>
      <c r="Q15" s="304"/>
      <c r="R15" s="304"/>
      <c r="S15" s="305"/>
    </row>
    <row r="16" spans="1:22">
      <c r="A16" s="303"/>
      <c r="B16" s="304"/>
      <c r="C16" s="304"/>
      <c r="D16" s="304"/>
      <c r="E16" s="304"/>
      <c r="F16" s="304"/>
      <c r="G16" s="304"/>
      <c r="H16" s="304"/>
      <c r="I16" s="304"/>
      <c r="J16" s="304"/>
      <c r="K16" s="304"/>
      <c r="L16" s="304"/>
      <c r="M16" s="304"/>
      <c r="N16" s="304"/>
      <c r="O16" s="304"/>
      <c r="P16" s="304"/>
      <c r="Q16" s="304"/>
      <c r="R16" s="304"/>
      <c r="S16" s="305"/>
    </row>
    <row r="17" spans="1:19">
      <c r="A17" s="303"/>
      <c r="B17" s="304"/>
      <c r="C17" s="304"/>
      <c r="D17" s="304"/>
      <c r="E17" s="304"/>
      <c r="F17" s="304"/>
      <c r="G17" s="304"/>
      <c r="H17" s="304"/>
      <c r="I17" s="304"/>
      <c r="J17" s="304"/>
      <c r="K17" s="304"/>
      <c r="L17" s="304"/>
      <c r="M17" s="304"/>
      <c r="N17" s="304"/>
      <c r="O17" s="304"/>
      <c r="P17" s="304"/>
      <c r="Q17" s="304"/>
      <c r="R17" s="304"/>
      <c r="S17" s="305"/>
    </row>
    <row r="18" spans="1:19">
      <c r="A18" s="308"/>
      <c r="B18" s="309"/>
      <c r="C18" s="309"/>
      <c r="D18" s="309"/>
      <c r="E18" s="310"/>
      <c r="F18" s="310"/>
      <c r="G18" s="309"/>
      <c r="H18" s="310"/>
      <c r="I18" s="309"/>
      <c r="J18" s="309"/>
      <c r="K18" s="309"/>
      <c r="L18" s="309"/>
      <c r="M18" s="309"/>
      <c r="N18" s="309"/>
      <c r="O18" s="309"/>
      <c r="P18" s="309"/>
      <c r="Q18" s="309"/>
      <c r="R18" s="309"/>
      <c r="S18" s="311"/>
    </row>
    <row r="19" spans="1:19">
      <c r="A19" s="507" t="s">
        <v>849</v>
      </c>
      <c r="B19" s="312"/>
      <c r="C19" s="312"/>
      <c r="D19" s="312"/>
      <c r="E19" s="312"/>
      <c r="F19" s="312"/>
      <c r="G19" s="312"/>
      <c r="H19" s="312"/>
      <c r="I19" s="312"/>
      <c r="J19" s="312"/>
      <c r="K19" s="312"/>
      <c r="L19" s="312"/>
      <c r="M19" s="312"/>
      <c r="N19" s="312"/>
      <c r="O19" s="312"/>
      <c r="P19" s="312"/>
      <c r="Q19" s="312"/>
      <c r="R19" s="312"/>
      <c r="S19" s="313"/>
    </row>
    <row r="20" spans="1:19">
      <c r="A20" s="314"/>
      <c r="B20" s="312"/>
      <c r="C20" s="312"/>
      <c r="D20" s="312"/>
      <c r="E20" s="312"/>
      <c r="F20" s="312"/>
      <c r="G20" s="312"/>
      <c r="H20" s="312"/>
      <c r="I20" s="312"/>
      <c r="J20" s="312"/>
      <c r="K20" s="312"/>
      <c r="L20" s="312"/>
      <c r="M20" s="312"/>
      <c r="N20" s="312"/>
      <c r="O20" s="312"/>
      <c r="P20" s="312"/>
      <c r="Q20" s="312"/>
      <c r="R20" s="312"/>
      <c r="S20" s="313"/>
    </row>
    <row r="21" spans="1:19">
      <c r="A21" s="277"/>
      <c r="B21" s="278"/>
      <c r="C21" s="278"/>
      <c r="D21" s="278"/>
      <c r="E21" s="278"/>
      <c r="F21" s="278"/>
      <c r="G21" s="278"/>
      <c r="H21" s="278"/>
      <c r="I21" s="278"/>
      <c r="J21" s="278"/>
      <c r="K21" s="278"/>
      <c r="L21" s="278"/>
      <c r="M21" s="278"/>
      <c r="N21" s="278"/>
      <c r="O21" s="278"/>
      <c r="P21" s="278"/>
      <c r="Q21" s="278"/>
      <c r="R21" s="278"/>
      <c r="S21" s="279"/>
    </row>
    <row r="22" spans="1:19">
      <c r="A22" s="45"/>
      <c r="B22" s="65"/>
      <c r="C22" s="65"/>
      <c r="D22" s="65"/>
      <c r="E22" s="65"/>
      <c r="F22" s="65"/>
      <c r="G22" s="65"/>
      <c r="H22" s="65"/>
      <c r="I22" s="65"/>
      <c r="J22" s="65"/>
      <c r="K22" s="65"/>
      <c r="L22" s="65"/>
      <c r="M22" s="65"/>
      <c r="N22" s="65"/>
      <c r="O22" s="65"/>
      <c r="P22" s="65"/>
      <c r="Q22" s="65"/>
      <c r="R22" s="65"/>
      <c r="S22" s="275"/>
    </row>
    <row r="23" spans="1:19">
      <c r="A23" s="45"/>
      <c r="B23" s="718" t="s">
        <v>111</v>
      </c>
      <c r="C23" s="65"/>
      <c r="D23" s="65"/>
      <c r="E23" s="65"/>
      <c r="F23" s="65"/>
      <c r="G23" s="65"/>
      <c r="H23" s="65"/>
      <c r="I23" s="65"/>
      <c r="J23" s="65"/>
      <c r="K23" s="65"/>
      <c r="L23" s="65"/>
      <c r="M23" s="65"/>
      <c r="N23" s="65"/>
      <c r="O23" s="65"/>
      <c r="P23" s="65"/>
      <c r="Q23" s="65"/>
      <c r="R23" s="65"/>
      <c r="S23" s="275"/>
    </row>
    <row r="24" spans="1:19">
      <c r="A24" s="45"/>
      <c r="B24" s="448"/>
      <c r="C24" s="65"/>
      <c r="D24" s="65"/>
      <c r="E24" s="65"/>
      <c r="F24" s="65"/>
      <c r="G24" s="65"/>
      <c r="H24" s="65"/>
      <c r="I24" s="65"/>
      <c r="J24" s="65"/>
      <c r="K24" s="65"/>
      <c r="L24" s="65"/>
      <c r="M24" s="65"/>
      <c r="N24" s="65"/>
      <c r="O24" s="65"/>
      <c r="P24" s="65"/>
      <c r="Q24" s="65"/>
      <c r="R24" s="65"/>
      <c r="S24" s="275"/>
    </row>
    <row r="25" spans="1:19">
      <c r="A25" s="45"/>
      <c r="B25" s="718" t="s">
        <v>339</v>
      </c>
      <c r="C25" s="65"/>
      <c r="D25" s="65"/>
      <c r="E25" s="65"/>
      <c r="F25" s="65"/>
      <c r="G25" s="65"/>
      <c r="H25" s="65"/>
      <c r="I25" s="65"/>
      <c r="J25" s="65"/>
      <c r="K25" s="65"/>
      <c r="L25" s="65"/>
      <c r="M25" s="65"/>
      <c r="N25" s="65"/>
      <c r="O25" s="65"/>
      <c r="P25" s="65"/>
      <c r="Q25" s="65"/>
      <c r="R25" s="65"/>
      <c r="S25" s="275"/>
    </row>
    <row r="26" spans="1:19">
      <c r="A26" s="45"/>
      <c r="B26" s="448"/>
      <c r="C26" s="65"/>
      <c r="D26" s="65"/>
      <c r="E26" s="65"/>
      <c r="F26" s="65"/>
      <c r="G26" s="65"/>
      <c r="H26" s="65"/>
      <c r="I26" s="65"/>
      <c r="J26" s="65"/>
      <c r="K26" s="65"/>
      <c r="L26" s="65"/>
      <c r="M26" s="65"/>
      <c r="N26" s="65"/>
      <c r="O26" s="65"/>
      <c r="P26" s="65"/>
      <c r="Q26" s="65"/>
      <c r="R26" s="65"/>
      <c r="S26" s="275"/>
    </row>
    <row r="27" spans="1:19">
      <c r="A27" s="45"/>
      <c r="B27" s="718" t="s">
        <v>767</v>
      </c>
      <c r="C27" s="65"/>
      <c r="D27" s="65"/>
      <c r="E27" s="65"/>
      <c r="F27" s="65"/>
      <c r="G27" s="65"/>
      <c r="H27" s="65"/>
      <c r="I27" s="65"/>
      <c r="J27" s="65"/>
      <c r="K27" s="65"/>
      <c r="L27" s="65"/>
      <c r="M27" s="65"/>
      <c r="N27" s="65"/>
      <c r="O27" s="65"/>
      <c r="P27" s="65"/>
      <c r="Q27" s="65"/>
      <c r="R27" s="65"/>
      <c r="S27" s="275"/>
    </row>
    <row r="28" spans="1:19">
      <c r="A28" s="303"/>
      <c r="B28" s="447"/>
      <c r="C28" s="28"/>
      <c r="D28" s="28"/>
      <c r="E28" s="28"/>
      <c r="F28" s="28"/>
      <c r="G28" s="28"/>
      <c r="H28" s="28"/>
      <c r="I28" s="304"/>
      <c r="J28" s="304"/>
      <c r="K28" s="304"/>
      <c r="L28" s="304"/>
      <c r="M28" s="304"/>
      <c r="N28" s="304"/>
      <c r="O28" s="304"/>
      <c r="P28" s="304"/>
      <c r="Q28" s="304"/>
      <c r="R28" s="304"/>
      <c r="S28" s="305"/>
    </row>
    <row r="29" spans="1:19">
      <c r="A29" s="303"/>
      <c r="B29" s="718" t="s">
        <v>777</v>
      </c>
      <c r="C29" s="28"/>
      <c r="D29" s="28"/>
      <c r="E29" s="28"/>
      <c r="F29" s="28"/>
      <c r="G29" s="28"/>
      <c r="H29" s="28"/>
      <c r="I29" s="304"/>
      <c r="J29" s="304"/>
      <c r="K29" s="304"/>
      <c r="L29" s="304"/>
      <c r="M29" s="304"/>
      <c r="N29" s="304"/>
      <c r="O29" s="304"/>
      <c r="P29" s="304"/>
      <c r="Q29" s="304"/>
      <c r="R29" s="304"/>
      <c r="S29" s="305"/>
    </row>
    <row r="30" spans="1:19">
      <c r="A30" s="303"/>
      <c r="B30" s="718" t="s">
        <v>778</v>
      </c>
      <c r="C30" s="28"/>
      <c r="D30" s="28"/>
      <c r="E30" s="28"/>
      <c r="F30" s="28"/>
      <c r="G30" s="28"/>
      <c r="H30" s="28"/>
      <c r="I30" s="304"/>
      <c r="J30" s="304"/>
      <c r="K30" s="304"/>
      <c r="L30" s="304"/>
      <c r="M30" s="304"/>
      <c r="N30" s="304"/>
      <c r="O30" s="304"/>
      <c r="P30" s="304"/>
      <c r="Q30" s="304"/>
      <c r="R30" s="304"/>
      <c r="S30" s="305"/>
    </row>
    <row r="31" spans="1:19">
      <c r="A31" s="303"/>
      <c r="B31" s="65"/>
      <c r="C31" s="304"/>
      <c r="D31" s="304"/>
      <c r="E31" s="304"/>
      <c r="F31" s="304"/>
      <c r="G31" s="304"/>
      <c r="H31" s="304"/>
      <c r="I31" s="304"/>
      <c r="J31" s="304"/>
      <c r="K31" s="304"/>
      <c r="L31" s="304"/>
      <c r="M31" s="304"/>
      <c r="N31" s="304"/>
      <c r="O31" s="304"/>
      <c r="P31" s="304"/>
      <c r="Q31" s="304"/>
      <c r="R31" s="304"/>
      <c r="S31" s="305"/>
    </row>
    <row r="32" spans="1:19">
      <c r="A32" s="303"/>
      <c r="B32" s="304"/>
      <c r="C32" s="304"/>
      <c r="D32" s="304"/>
      <c r="E32" s="315"/>
      <c r="F32" s="306"/>
      <c r="G32" s="307"/>
      <c r="H32" s="304"/>
      <c r="I32" s="304"/>
      <c r="J32" s="304"/>
      <c r="K32" s="304"/>
      <c r="L32" s="304"/>
      <c r="M32" s="304"/>
      <c r="N32" s="304"/>
      <c r="O32" s="304"/>
      <c r="P32" s="304"/>
      <c r="Q32" s="304"/>
      <c r="R32" s="304"/>
      <c r="S32" s="305"/>
    </row>
    <row r="33" spans="1:19">
      <c r="A33" s="303"/>
      <c r="B33" s="304"/>
      <c r="C33" s="304"/>
      <c r="D33" s="307"/>
      <c r="E33" s="315"/>
      <c r="F33" s="304"/>
      <c r="G33" s="315"/>
      <c r="H33" s="304"/>
      <c r="I33" s="304"/>
      <c r="J33" s="304"/>
      <c r="K33" s="304"/>
      <c r="L33" s="304"/>
      <c r="M33" s="304"/>
      <c r="N33" s="304"/>
      <c r="O33" s="304"/>
      <c r="P33" s="304"/>
      <c r="Q33" s="304"/>
      <c r="R33" s="304"/>
      <c r="S33" s="305"/>
    </row>
    <row r="34" spans="1:19">
      <c r="A34" s="303"/>
      <c r="B34" s="304"/>
      <c r="C34" s="304"/>
      <c r="D34" s="304"/>
      <c r="E34" s="304"/>
      <c r="F34" s="304"/>
      <c r="G34" s="307"/>
      <c r="H34" s="304"/>
      <c r="I34" s="304"/>
      <c r="J34" s="304"/>
      <c r="K34" s="304"/>
      <c r="L34" s="304"/>
      <c r="M34" s="304"/>
      <c r="N34" s="304"/>
      <c r="O34" s="304"/>
      <c r="P34" s="304"/>
      <c r="Q34" s="304"/>
      <c r="R34" s="304"/>
      <c r="S34" s="305"/>
    </row>
    <row r="35" spans="1:19">
      <c r="A35" s="316"/>
      <c r="B35" s="304"/>
      <c r="C35" s="304"/>
      <c r="D35" s="304"/>
      <c r="E35" s="304"/>
      <c r="F35" s="304"/>
      <c r="G35" s="304"/>
      <c r="H35" s="304"/>
      <c r="I35" s="304"/>
      <c r="J35" s="304"/>
      <c r="K35" s="304"/>
      <c r="L35" s="304"/>
      <c r="M35" s="304"/>
      <c r="N35" s="304"/>
      <c r="O35" s="304"/>
      <c r="P35" s="304"/>
      <c r="Q35" s="304"/>
      <c r="R35" s="304"/>
      <c r="S35" s="305"/>
    </row>
    <row r="36" spans="1:19">
      <c r="A36" s="316"/>
      <c r="B36" s="304"/>
      <c r="C36" s="304"/>
      <c r="D36" s="304"/>
      <c r="E36" s="304"/>
      <c r="F36" s="304"/>
      <c r="G36" s="304"/>
      <c r="H36" s="304"/>
      <c r="I36" s="304"/>
      <c r="J36" s="304"/>
      <c r="K36" s="304"/>
      <c r="L36" s="304"/>
      <c r="M36" s="304"/>
      <c r="N36" s="304"/>
      <c r="O36" s="304"/>
      <c r="P36" s="304"/>
      <c r="Q36" s="304"/>
      <c r="R36" s="304"/>
      <c r="S36" s="305"/>
    </row>
    <row r="37" spans="1:19">
      <c r="A37" s="316"/>
      <c r="B37" s="304"/>
      <c r="C37" s="304"/>
      <c r="D37" s="304"/>
      <c r="E37" s="304"/>
      <c r="F37" s="304"/>
      <c r="G37" s="304"/>
      <c r="H37" s="304"/>
      <c r="I37" s="304"/>
      <c r="J37" s="304"/>
      <c r="K37" s="304"/>
      <c r="L37" s="304"/>
      <c r="M37" s="304"/>
      <c r="N37" s="304"/>
      <c r="O37" s="304"/>
      <c r="P37" s="304"/>
      <c r="Q37" s="304"/>
      <c r="R37" s="304"/>
      <c r="S37" s="305"/>
    </row>
    <row r="38" spans="1:19">
      <c r="A38" s="316"/>
      <c r="B38" s="304"/>
      <c r="C38" s="304"/>
      <c r="D38" s="304"/>
      <c r="E38" s="304"/>
      <c r="F38" s="304"/>
      <c r="G38" s="304"/>
      <c r="H38" s="304"/>
      <c r="I38" s="304"/>
      <c r="J38" s="304"/>
      <c r="K38" s="304"/>
      <c r="L38" s="304"/>
      <c r="M38" s="304"/>
      <c r="N38" s="304"/>
      <c r="O38" s="304"/>
      <c r="P38" s="304"/>
      <c r="Q38" s="304"/>
      <c r="R38" s="304"/>
      <c r="S38" s="305"/>
    </row>
    <row r="39" spans="1:19">
      <c r="A39" s="316"/>
      <c r="B39" s="304"/>
      <c r="C39" s="304"/>
      <c r="D39" s="304"/>
      <c r="E39" s="304"/>
      <c r="F39" s="304"/>
      <c r="G39" s="304"/>
      <c r="H39" s="304"/>
      <c r="I39" s="304"/>
      <c r="J39" s="304"/>
      <c r="K39" s="304"/>
      <c r="L39" s="304"/>
      <c r="M39" s="304"/>
      <c r="N39" s="304"/>
      <c r="O39" s="304"/>
      <c r="P39" s="304"/>
      <c r="Q39" s="304"/>
      <c r="R39" s="304"/>
      <c r="S39" s="305"/>
    </row>
    <row r="40" spans="1:19">
      <c r="A40" s="316"/>
      <c r="B40" s="304"/>
      <c r="C40" s="304"/>
      <c r="D40" s="304"/>
      <c r="E40" s="304"/>
      <c r="F40" s="304"/>
      <c r="G40" s="304"/>
      <c r="H40" s="304"/>
      <c r="I40" s="304"/>
      <c r="J40" s="304"/>
      <c r="K40" s="304"/>
      <c r="L40" s="304"/>
      <c r="M40" s="304"/>
      <c r="N40" s="304"/>
      <c r="O40" s="304"/>
      <c r="P40" s="304"/>
      <c r="Q40" s="304"/>
      <c r="R40" s="304"/>
      <c r="S40" s="305"/>
    </row>
    <row r="41" spans="1:19">
      <c r="A41" s="316"/>
      <c r="B41" s="304"/>
      <c r="C41" s="304"/>
      <c r="D41" s="304"/>
      <c r="E41" s="304"/>
      <c r="F41" s="304"/>
      <c r="G41" s="304"/>
      <c r="H41" s="304"/>
      <c r="I41" s="304"/>
      <c r="J41" s="304"/>
      <c r="K41" s="304"/>
      <c r="L41" s="304"/>
      <c r="M41" s="304"/>
      <c r="N41" s="304"/>
      <c r="O41" s="304"/>
      <c r="P41" s="304"/>
      <c r="Q41" s="304"/>
      <c r="R41" s="304"/>
      <c r="S41" s="305"/>
    </row>
    <row r="42" spans="1:19">
      <c r="A42" s="316"/>
      <c r="B42" s="304"/>
      <c r="C42" s="304"/>
      <c r="D42" s="304"/>
      <c r="E42" s="304"/>
      <c r="F42" s="304"/>
      <c r="G42" s="304"/>
      <c r="H42" s="304"/>
      <c r="I42" s="304"/>
      <c r="J42" s="304"/>
      <c r="K42" s="304"/>
      <c r="L42" s="304"/>
      <c r="M42" s="304"/>
      <c r="N42" s="304"/>
      <c r="O42" s="304"/>
      <c r="P42" s="304"/>
      <c r="Q42" s="304"/>
      <c r="R42" s="304"/>
      <c r="S42" s="305"/>
    </row>
    <row r="43" spans="1:19">
      <c r="A43" s="316"/>
      <c r="B43" s="304"/>
      <c r="C43" s="304"/>
      <c r="D43" s="304"/>
      <c r="E43" s="304"/>
      <c r="F43" s="304"/>
      <c r="G43" s="304"/>
      <c r="H43" s="304"/>
      <c r="I43" s="304"/>
      <c r="J43" s="304"/>
      <c r="K43" s="304"/>
      <c r="L43" s="304"/>
      <c r="M43" s="304"/>
      <c r="N43" s="304"/>
      <c r="O43" s="304"/>
      <c r="P43" s="304"/>
      <c r="Q43" s="304"/>
      <c r="R43" s="304"/>
      <c r="S43" s="305"/>
    </row>
    <row r="44" spans="1:19">
      <c r="A44" s="317"/>
      <c r="B44" s="309"/>
      <c r="C44" s="309"/>
      <c r="D44" s="309"/>
      <c r="E44" s="309"/>
      <c r="F44" s="309"/>
      <c r="G44" s="309"/>
      <c r="H44" s="309"/>
      <c r="I44" s="309"/>
      <c r="J44" s="309"/>
      <c r="K44" s="309"/>
      <c r="L44" s="309"/>
      <c r="M44" s="309"/>
      <c r="N44" s="309"/>
      <c r="O44" s="309"/>
      <c r="P44" s="309"/>
      <c r="Q44" s="309"/>
      <c r="R44" s="309"/>
      <c r="S44" s="311"/>
    </row>
    <row r="45" spans="1:19">
      <c r="A45" s="506" t="s">
        <v>848</v>
      </c>
      <c r="B45" s="319"/>
      <c r="C45" s="319"/>
      <c r="D45" s="319"/>
      <c r="E45" s="319"/>
      <c r="F45" s="319"/>
      <c r="G45" s="319"/>
      <c r="H45" s="319"/>
      <c r="I45" s="319"/>
      <c r="J45" s="319"/>
      <c r="K45" s="319"/>
      <c r="L45" s="319"/>
      <c r="M45" s="319"/>
      <c r="N45" s="319"/>
      <c r="O45" s="319"/>
      <c r="P45" s="319"/>
      <c r="Q45" s="319"/>
      <c r="R45" s="319"/>
      <c r="S45" s="320"/>
    </row>
    <row r="46" spans="1:19">
      <c r="A46" s="321"/>
      <c r="B46" s="319"/>
      <c r="C46" s="319"/>
      <c r="D46" s="319"/>
      <c r="E46" s="319"/>
      <c r="F46" s="319"/>
      <c r="G46" s="319"/>
      <c r="H46" s="319"/>
      <c r="I46" s="319"/>
      <c r="J46" s="319"/>
      <c r="K46" s="319"/>
      <c r="L46" s="319"/>
      <c r="M46" s="319"/>
      <c r="N46" s="319"/>
      <c r="O46" s="319"/>
      <c r="P46" s="319"/>
      <c r="Q46" s="319"/>
      <c r="R46" s="319"/>
      <c r="S46" s="320"/>
    </row>
    <row r="47" spans="1:19">
      <c r="A47" s="318" t="s">
        <v>624</v>
      </c>
      <c r="B47" s="322"/>
      <c r="C47" s="322"/>
      <c r="D47" s="322"/>
      <c r="E47" s="322"/>
      <c r="F47" s="322"/>
      <c r="G47" s="322"/>
      <c r="H47" s="322"/>
      <c r="I47" s="322"/>
      <c r="J47" s="322"/>
      <c r="K47" s="322"/>
      <c r="L47" s="322"/>
      <c r="M47" s="322"/>
      <c r="N47" s="322"/>
      <c r="O47" s="322"/>
      <c r="P47" s="322"/>
      <c r="Q47" s="322"/>
      <c r="R47" s="322"/>
      <c r="S47" s="323"/>
    </row>
    <row r="48" spans="1:19" ht="12.75" customHeight="1">
      <c r="A48" s="1216" t="s">
        <v>123</v>
      </c>
      <c r="B48" s="1217"/>
      <c r="C48" s="1218"/>
      <c r="D48" s="1219"/>
      <c r="E48" s="1220"/>
      <c r="F48" s="324"/>
      <c r="G48" s="325"/>
      <c r="H48" s="326"/>
      <c r="I48" s="322"/>
      <c r="J48" s="322"/>
      <c r="K48" s="322"/>
      <c r="L48" s="322"/>
      <c r="M48" s="322"/>
      <c r="N48" s="322"/>
      <c r="O48" s="322"/>
      <c r="P48" s="322"/>
      <c r="Q48" s="322"/>
      <c r="R48" s="322"/>
      <c r="S48" s="323"/>
    </row>
    <row r="49" spans="1:19">
      <c r="A49" s="327"/>
      <c r="B49" s="322"/>
      <c r="C49" s="322"/>
      <c r="D49" s="322"/>
      <c r="E49" s="322"/>
      <c r="F49" s="322"/>
      <c r="G49" s="322"/>
      <c r="H49" s="322"/>
      <c r="I49" s="322"/>
      <c r="J49" s="322"/>
      <c r="K49" s="322"/>
      <c r="L49" s="322"/>
      <c r="M49" s="322"/>
      <c r="N49" s="322"/>
      <c r="O49" s="322"/>
      <c r="P49" s="322"/>
      <c r="Q49" s="322"/>
      <c r="R49" s="322"/>
      <c r="S49" s="323"/>
    </row>
    <row r="50" spans="1:19">
      <c r="A50" s="328" t="s">
        <v>127</v>
      </c>
      <c r="B50" s="322"/>
      <c r="C50" s="322"/>
      <c r="D50" s="322"/>
      <c r="E50" s="322"/>
      <c r="F50" s="322"/>
      <c r="G50" s="322"/>
      <c r="H50" s="322"/>
      <c r="I50" s="322"/>
      <c r="J50" s="322"/>
      <c r="K50" s="322"/>
      <c r="L50" s="322"/>
      <c r="M50" s="322"/>
      <c r="N50" s="322"/>
      <c r="O50" s="322"/>
      <c r="P50" s="322"/>
      <c r="Q50" s="322"/>
      <c r="R50" s="322"/>
      <c r="S50" s="323"/>
    </row>
    <row r="51" spans="1:19" ht="15.75" customHeight="1">
      <c r="A51" s="183"/>
      <c r="B51" s="1221" t="s">
        <v>128</v>
      </c>
      <c r="C51" s="1222"/>
      <c r="D51" s="1223"/>
      <c r="E51" s="1224"/>
      <c r="F51" s="330"/>
      <c r="G51" s="330"/>
      <c r="H51" s="330"/>
      <c r="I51" s="330"/>
      <c r="J51" s="330"/>
      <c r="K51" s="330"/>
      <c r="L51" s="330"/>
      <c r="M51" s="330"/>
      <c r="N51" s="330"/>
      <c r="O51" s="322"/>
      <c r="P51" s="322"/>
      <c r="Q51" s="322"/>
      <c r="R51" s="322"/>
      <c r="S51" s="323"/>
    </row>
    <row r="52" spans="1:19" ht="15.75" customHeight="1">
      <c r="A52" s="331"/>
      <c r="B52" s="329"/>
      <c r="C52" s="332"/>
      <c r="D52" s="333"/>
      <c r="E52" s="330"/>
      <c r="F52" s="330"/>
      <c r="G52" s="330"/>
      <c r="H52" s="330"/>
      <c r="I52" s="330"/>
      <c r="J52" s="330"/>
      <c r="K52" s="330"/>
      <c r="L52" s="330"/>
      <c r="M52" s="330"/>
      <c r="N52" s="330"/>
      <c r="O52" s="322"/>
      <c r="P52" s="322"/>
      <c r="Q52" s="322"/>
      <c r="R52" s="322"/>
      <c r="S52" s="323"/>
    </row>
    <row r="53" spans="1:19" ht="15.75" customHeight="1">
      <c r="A53" s="1209" t="s">
        <v>129</v>
      </c>
      <c r="B53" s="1210"/>
      <c r="C53" s="1211"/>
      <c r="D53" s="1212">
        <f>IF(D51&gt;0,D48/(PI()*25*D51),0)</f>
        <v>0</v>
      </c>
      <c r="E53" s="1213"/>
      <c r="F53" s="330" t="s">
        <v>191</v>
      </c>
      <c r="G53" s="330"/>
      <c r="H53" s="330"/>
      <c r="I53" s="330"/>
      <c r="J53" s="330"/>
      <c r="K53" s="330"/>
      <c r="L53" s="330"/>
      <c r="M53" s="330"/>
      <c r="N53" s="330"/>
      <c r="O53" s="330"/>
      <c r="P53" s="322"/>
      <c r="Q53" s="322"/>
      <c r="R53" s="322"/>
      <c r="S53" s="323"/>
    </row>
    <row r="54" spans="1:19">
      <c r="A54" s="334"/>
      <c r="B54" s="335"/>
      <c r="C54" s="335"/>
      <c r="D54" s="335"/>
      <c r="E54" s="335"/>
      <c r="F54" s="335"/>
      <c r="G54" s="335"/>
      <c r="H54" s="335"/>
      <c r="I54" s="335"/>
      <c r="J54" s="335"/>
      <c r="K54" s="335"/>
      <c r="L54" s="335"/>
      <c r="M54" s="335"/>
      <c r="N54" s="335"/>
      <c r="O54" s="335"/>
      <c r="P54" s="335"/>
      <c r="Q54" s="335"/>
      <c r="R54" s="335"/>
      <c r="S54" s="336"/>
    </row>
    <row r="55" spans="1:19">
      <c r="A55" s="723" t="s">
        <v>340</v>
      </c>
      <c r="B55" s="724"/>
      <c r="C55" s="724"/>
      <c r="D55" s="724"/>
      <c r="E55" s="724"/>
      <c r="F55" s="724"/>
      <c r="G55" s="724"/>
      <c r="H55" s="724"/>
      <c r="I55" s="724"/>
      <c r="J55" s="724"/>
      <c r="K55" s="724"/>
      <c r="L55" s="724"/>
      <c r="M55" s="724"/>
      <c r="N55" s="724"/>
      <c r="O55" s="724"/>
      <c r="P55" s="724"/>
      <c r="Q55" s="724"/>
      <c r="R55" s="725"/>
      <c r="S55" s="726"/>
    </row>
    <row r="56" spans="1:19">
      <c r="A56" s="721" t="s">
        <v>468</v>
      </c>
      <c r="B56" s="724"/>
      <c r="C56" s="724"/>
      <c r="D56" s="724"/>
      <c r="E56" s="724"/>
      <c r="F56" s="724"/>
      <c r="G56" s="724"/>
      <c r="H56" s="724"/>
      <c r="I56" s="724"/>
      <c r="J56" s="724"/>
      <c r="K56" s="724"/>
      <c r="L56" s="724"/>
      <c r="M56" s="724"/>
      <c r="N56" s="724"/>
      <c r="O56" s="724"/>
      <c r="P56" s="724"/>
      <c r="Q56" s="724"/>
      <c r="R56" s="724"/>
      <c r="S56" s="727"/>
    </row>
    <row r="57" spans="1:19">
      <c r="A57" s="316"/>
      <c r="B57" s="306"/>
      <c r="C57" s="306"/>
      <c r="D57" s="306"/>
      <c r="E57" s="306"/>
      <c r="F57" s="306"/>
      <c r="G57" s="306"/>
      <c r="H57" s="306"/>
      <c r="I57" s="306"/>
      <c r="J57" s="306"/>
      <c r="K57" s="306"/>
      <c r="L57" s="306"/>
      <c r="M57" s="306"/>
      <c r="N57" s="306"/>
      <c r="O57" s="306"/>
      <c r="P57" s="306"/>
      <c r="Q57" s="306"/>
      <c r="R57" s="306"/>
      <c r="S57" s="338"/>
    </row>
    <row r="58" spans="1:19">
      <c r="A58" s="337"/>
      <c r="B58" s="306"/>
      <c r="C58" s="306"/>
      <c r="D58" s="306"/>
      <c r="E58" s="306"/>
      <c r="F58" s="306"/>
      <c r="G58" s="306"/>
      <c r="H58" s="306"/>
      <c r="I58" s="306"/>
      <c r="J58" s="306"/>
      <c r="K58" s="306"/>
      <c r="L58" s="306"/>
      <c r="M58" s="306"/>
      <c r="N58" s="306"/>
      <c r="O58" s="306"/>
      <c r="P58" s="306"/>
      <c r="Q58" s="306"/>
      <c r="R58" s="306"/>
      <c r="S58" s="338"/>
    </row>
    <row r="59" spans="1:19">
      <c r="A59" s="233"/>
      <c r="B59" s="306"/>
      <c r="C59" s="306"/>
      <c r="D59" s="306"/>
      <c r="E59" s="306"/>
      <c r="F59" s="306"/>
      <c r="G59" s="306"/>
      <c r="H59" s="306"/>
      <c r="I59" s="306"/>
      <c r="J59" s="306"/>
      <c r="K59" s="306"/>
      <c r="L59" s="306"/>
      <c r="M59" s="306"/>
      <c r="N59" s="306"/>
      <c r="O59" s="306"/>
      <c r="P59" s="306"/>
      <c r="Q59" s="306"/>
      <c r="R59" s="306"/>
      <c r="S59" s="338"/>
    </row>
    <row r="60" spans="1:19">
      <c r="A60" s="316"/>
      <c r="B60" s="306"/>
      <c r="C60" s="306"/>
      <c r="D60" s="306"/>
      <c r="E60" s="306"/>
      <c r="F60" s="306"/>
      <c r="G60" s="306"/>
      <c r="H60" s="306"/>
      <c r="I60" s="306"/>
      <c r="J60" s="306"/>
      <c r="K60" s="306"/>
      <c r="L60" s="306"/>
      <c r="M60" s="306"/>
      <c r="N60" s="306"/>
      <c r="O60" s="306"/>
      <c r="P60" s="306"/>
      <c r="Q60" s="306"/>
      <c r="R60" s="306"/>
      <c r="S60" s="338"/>
    </row>
    <row r="61" spans="1:19">
      <c r="A61" s="316"/>
      <c r="B61" s="306"/>
      <c r="C61" s="306"/>
      <c r="D61" s="306"/>
      <c r="E61" s="306"/>
      <c r="F61" s="306"/>
      <c r="G61" s="306"/>
      <c r="H61" s="306"/>
      <c r="I61" s="306"/>
      <c r="J61" s="306"/>
      <c r="K61" s="306"/>
      <c r="L61" s="306"/>
      <c r="M61" s="306"/>
      <c r="N61" s="306"/>
      <c r="O61" s="306"/>
      <c r="P61" s="306"/>
      <c r="Q61" s="306"/>
      <c r="R61" s="306"/>
      <c r="S61" s="338"/>
    </row>
    <row r="62" spans="1:19">
      <c r="A62" s="316"/>
      <c r="B62" s="306"/>
      <c r="C62" s="306"/>
      <c r="D62" s="306"/>
      <c r="E62" s="306"/>
      <c r="F62" s="306"/>
      <c r="G62" s="306"/>
      <c r="H62" s="306"/>
      <c r="I62" s="306"/>
      <c r="J62" s="306"/>
      <c r="K62" s="306"/>
      <c r="L62" s="306"/>
      <c r="M62" s="306"/>
      <c r="N62" s="306"/>
      <c r="O62" s="306"/>
      <c r="P62" s="306"/>
      <c r="Q62" s="306"/>
      <c r="R62" s="306"/>
      <c r="S62" s="338"/>
    </row>
    <row r="63" spans="1:19">
      <c r="A63" s="316"/>
      <c r="B63" s="306"/>
      <c r="C63" s="306"/>
      <c r="D63" s="306"/>
      <c r="E63" s="306"/>
      <c r="F63" s="306"/>
      <c r="G63" s="306"/>
      <c r="H63" s="306"/>
      <c r="I63" s="306"/>
      <c r="J63" s="306"/>
      <c r="K63" s="306"/>
      <c r="L63" s="306"/>
      <c r="M63" s="306"/>
      <c r="N63" s="306"/>
      <c r="O63" s="306"/>
      <c r="P63" s="306"/>
      <c r="Q63" s="306"/>
      <c r="R63" s="306"/>
      <c r="S63" s="338"/>
    </row>
    <row r="64" spans="1:19">
      <c r="A64" s="316"/>
      <c r="B64" s="306"/>
      <c r="C64" s="306"/>
      <c r="D64" s="306"/>
      <c r="E64" s="306"/>
      <c r="F64" s="306"/>
      <c r="G64" s="306"/>
      <c r="H64" s="306"/>
      <c r="I64" s="306"/>
      <c r="J64" s="306"/>
      <c r="K64" s="306"/>
      <c r="L64" s="306"/>
      <c r="M64" s="306"/>
      <c r="N64" s="306"/>
      <c r="O64" s="306"/>
      <c r="P64" s="306"/>
      <c r="Q64" s="306"/>
      <c r="R64" s="306"/>
      <c r="S64" s="338"/>
    </row>
    <row r="65" spans="1:19">
      <c r="A65" s="316"/>
      <c r="B65" s="306"/>
      <c r="C65" s="306"/>
      <c r="D65" s="306"/>
      <c r="E65" s="306"/>
      <c r="F65" s="306"/>
      <c r="G65" s="306"/>
      <c r="H65" s="306"/>
      <c r="I65" s="306"/>
      <c r="J65" s="306"/>
      <c r="K65" s="306"/>
      <c r="L65" s="306"/>
      <c r="M65" s="306"/>
      <c r="N65" s="306"/>
      <c r="O65" s="306"/>
      <c r="P65" s="306"/>
      <c r="Q65" s="306"/>
      <c r="R65" s="306"/>
      <c r="S65" s="338"/>
    </row>
    <row r="66" spans="1:19">
      <c r="A66" s="316"/>
      <c r="B66" s="306"/>
      <c r="C66" s="306"/>
      <c r="D66" s="306"/>
      <c r="E66" s="306"/>
      <c r="F66" s="306"/>
      <c r="G66" s="306"/>
      <c r="H66" s="306"/>
      <c r="I66" s="306"/>
      <c r="J66" s="306"/>
      <c r="K66" s="306"/>
      <c r="L66" s="306"/>
      <c r="M66" s="306"/>
      <c r="N66" s="306"/>
      <c r="O66" s="306"/>
      <c r="P66" s="306"/>
      <c r="Q66" s="306"/>
      <c r="R66" s="306"/>
      <c r="S66" s="338"/>
    </row>
    <row r="67" spans="1:19">
      <c r="A67" s="316"/>
      <c r="B67" s="306"/>
      <c r="C67" s="306"/>
      <c r="D67" s="306"/>
      <c r="E67" s="306"/>
      <c r="F67" s="306"/>
      <c r="G67" s="306"/>
      <c r="H67" s="306"/>
      <c r="I67" s="306"/>
      <c r="J67" s="306"/>
      <c r="K67" s="306"/>
      <c r="L67" s="306"/>
      <c r="M67" s="306"/>
      <c r="N67" s="306"/>
      <c r="O67" s="306"/>
      <c r="P67" s="306"/>
      <c r="Q67" s="306"/>
      <c r="R67" s="306"/>
      <c r="S67" s="338"/>
    </row>
    <row r="68" spans="1:19">
      <c r="A68" s="316"/>
      <c r="B68" s="306"/>
      <c r="C68" s="306"/>
      <c r="D68" s="306"/>
      <c r="E68" s="306"/>
      <c r="F68" s="306"/>
      <c r="G68" s="306"/>
      <c r="H68" s="306"/>
      <c r="I68" s="306"/>
      <c r="J68" s="306"/>
      <c r="K68" s="306"/>
      <c r="L68" s="306"/>
      <c r="M68" s="306"/>
      <c r="N68" s="306"/>
      <c r="O68" s="306"/>
      <c r="P68" s="306"/>
      <c r="Q68" s="306"/>
      <c r="R68" s="306"/>
      <c r="S68" s="338"/>
    </row>
    <row r="69" spans="1:19">
      <c r="A69" s="316"/>
      <c r="B69" s="306"/>
      <c r="C69" s="306"/>
      <c r="D69" s="306"/>
      <c r="E69" s="306"/>
      <c r="F69" s="306"/>
      <c r="G69" s="306"/>
      <c r="H69" s="306"/>
      <c r="I69" s="306"/>
      <c r="J69" s="306"/>
      <c r="K69" s="306"/>
      <c r="L69" s="306"/>
      <c r="M69" s="306"/>
      <c r="N69" s="306"/>
      <c r="O69" s="306"/>
      <c r="P69" s="306"/>
      <c r="Q69" s="306"/>
      <c r="R69" s="306"/>
      <c r="S69" s="338"/>
    </row>
    <row r="70" spans="1:19">
      <c r="A70" s="316"/>
      <c r="B70" s="306"/>
      <c r="C70" s="306"/>
      <c r="D70" s="306"/>
      <c r="E70" s="306"/>
      <c r="F70" s="306"/>
      <c r="G70" s="306"/>
      <c r="H70" s="306"/>
      <c r="I70" s="306"/>
      <c r="J70" s="306"/>
      <c r="K70" s="306"/>
      <c r="L70" s="306"/>
      <c r="M70" s="306"/>
      <c r="N70" s="306"/>
      <c r="O70" s="306"/>
      <c r="P70" s="306"/>
      <c r="Q70" s="306"/>
      <c r="R70" s="306"/>
      <c r="S70" s="338"/>
    </row>
    <row r="71" spans="1:19">
      <c r="A71" s="316"/>
      <c r="B71" s="306"/>
      <c r="C71" s="306"/>
      <c r="D71" s="306"/>
      <c r="E71" s="306"/>
      <c r="F71" s="306"/>
      <c r="G71" s="306"/>
      <c r="H71" s="306"/>
      <c r="I71" s="306"/>
      <c r="J71" s="306"/>
      <c r="K71" s="306"/>
      <c r="L71" s="306"/>
      <c r="M71" s="306"/>
      <c r="N71" s="306"/>
      <c r="O71" s="306"/>
      <c r="P71" s="306"/>
      <c r="Q71" s="306"/>
      <c r="R71" s="306"/>
      <c r="S71" s="338"/>
    </row>
    <row r="72" spans="1:19">
      <c r="A72" s="316"/>
      <c r="B72" s="306"/>
      <c r="C72" s="306"/>
      <c r="D72" s="306"/>
      <c r="E72" s="306"/>
      <c r="F72" s="306"/>
      <c r="G72" s="306"/>
      <c r="H72" s="306"/>
      <c r="I72" s="306"/>
      <c r="J72" s="306"/>
      <c r="K72" s="306"/>
      <c r="L72" s="306"/>
      <c r="M72" s="306"/>
      <c r="N72" s="306"/>
      <c r="O72" s="306"/>
      <c r="P72" s="306"/>
      <c r="Q72" s="306"/>
      <c r="R72" s="306"/>
      <c r="S72" s="338"/>
    </row>
    <row r="73" spans="1:19">
      <c r="A73" s="316"/>
      <c r="B73" s="306"/>
      <c r="C73" s="306"/>
      <c r="D73" s="306"/>
      <c r="E73" s="306"/>
      <c r="F73" s="306"/>
      <c r="G73" s="306"/>
      <c r="H73" s="306"/>
      <c r="I73" s="306"/>
      <c r="J73" s="306"/>
      <c r="K73" s="306"/>
      <c r="L73" s="306"/>
      <c r="M73" s="306"/>
      <c r="N73" s="306"/>
      <c r="O73" s="306"/>
      <c r="P73" s="306"/>
      <c r="Q73" s="306"/>
      <c r="R73" s="306"/>
      <c r="S73" s="338"/>
    </row>
    <row r="74" spans="1:19">
      <c r="A74" s="316"/>
      <c r="B74" s="306"/>
      <c r="C74" s="306"/>
      <c r="D74" s="306"/>
      <c r="E74" s="306"/>
      <c r="F74" s="306"/>
      <c r="G74" s="306"/>
      <c r="H74" s="306"/>
      <c r="I74" s="306"/>
      <c r="J74" s="306"/>
      <c r="K74" s="306"/>
      <c r="L74" s="306"/>
      <c r="M74" s="306"/>
      <c r="N74" s="306"/>
      <c r="O74" s="306"/>
      <c r="P74" s="306"/>
      <c r="Q74" s="306"/>
      <c r="R74" s="306"/>
      <c r="S74" s="338"/>
    </row>
    <row r="75" spans="1:19">
      <c r="A75" s="316"/>
      <c r="B75" s="306"/>
      <c r="C75" s="306"/>
      <c r="D75" s="306"/>
      <c r="E75" s="306"/>
      <c r="F75" s="306"/>
      <c r="G75" s="306"/>
      <c r="H75" s="306"/>
      <c r="I75" s="306"/>
      <c r="J75" s="306"/>
      <c r="K75" s="306"/>
      <c r="L75" s="306"/>
      <c r="M75" s="306"/>
      <c r="N75" s="306"/>
      <c r="O75" s="306"/>
      <c r="P75" s="306"/>
      <c r="Q75" s="306"/>
      <c r="R75" s="306"/>
      <c r="S75" s="338"/>
    </row>
    <row r="76" spans="1:19">
      <c r="A76" s="316"/>
      <c r="B76" s="306"/>
      <c r="C76" s="306"/>
      <c r="D76" s="306"/>
      <c r="E76" s="306"/>
      <c r="F76" s="306"/>
      <c r="G76" s="306"/>
      <c r="H76" s="306"/>
      <c r="I76" s="306"/>
      <c r="J76" s="306"/>
      <c r="K76" s="306"/>
      <c r="L76" s="306"/>
      <c r="M76" s="306"/>
      <c r="N76" s="306"/>
      <c r="O76" s="306"/>
      <c r="P76" s="306"/>
      <c r="Q76" s="306"/>
      <c r="R76" s="306"/>
      <c r="S76" s="338"/>
    </row>
    <row r="77" spans="1:19">
      <c r="A77" s="316"/>
      <c r="B77" s="306"/>
      <c r="C77" s="306"/>
      <c r="D77" s="306"/>
      <c r="E77" s="306"/>
      <c r="F77" s="306"/>
      <c r="G77" s="306"/>
      <c r="H77" s="306"/>
      <c r="I77" s="306"/>
      <c r="J77" s="306"/>
      <c r="K77" s="306"/>
      <c r="L77" s="306"/>
      <c r="M77" s="306"/>
      <c r="N77" s="306"/>
      <c r="O77" s="306"/>
      <c r="P77" s="306"/>
      <c r="Q77" s="306"/>
      <c r="R77" s="306"/>
      <c r="S77" s="338"/>
    </row>
    <row r="78" spans="1:19">
      <c r="A78" s="316"/>
      <c r="B78" s="306"/>
      <c r="C78" s="306"/>
      <c r="D78" s="306"/>
      <c r="E78" s="306"/>
      <c r="F78" s="306"/>
      <c r="G78" s="306"/>
      <c r="H78" s="306"/>
      <c r="I78" s="306"/>
      <c r="J78" s="306"/>
      <c r="K78" s="306"/>
      <c r="L78" s="306"/>
      <c r="M78" s="306"/>
      <c r="N78" s="306"/>
      <c r="O78" s="306"/>
      <c r="P78" s="306"/>
      <c r="Q78" s="306"/>
      <c r="R78" s="306"/>
      <c r="S78" s="338"/>
    </row>
    <row r="79" spans="1:19">
      <c r="A79" s="316"/>
      <c r="B79" s="306"/>
      <c r="C79" s="306"/>
      <c r="D79" s="306"/>
      <c r="E79" s="306"/>
      <c r="F79" s="306"/>
      <c r="G79" s="306"/>
      <c r="H79" s="306"/>
      <c r="I79" s="306"/>
      <c r="J79" s="306"/>
      <c r="K79" s="306"/>
      <c r="L79" s="306"/>
      <c r="M79" s="306"/>
      <c r="N79" s="306"/>
      <c r="O79" s="306"/>
      <c r="P79" s="306"/>
      <c r="Q79" s="306"/>
      <c r="R79" s="306"/>
      <c r="S79" s="338"/>
    </row>
    <row r="80" spans="1:19">
      <c r="A80" s="316"/>
      <c r="B80" s="306"/>
      <c r="C80" s="306"/>
      <c r="D80" s="306"/>
      <c r="E80" s="306"/>
      <c r="F80" s="306"/>
      <c r="G80" s="306"/>
      <c r="H80" s="306"/>
      <c r="I80" s="306"/>
      <c r="J80" s="306"/>
      <c r="K80" s="306"/>
      <c r="L80" s="306"/>
      <c r="M80" s="306"/>
      <c r="N80" s="306"/>
      <c r="O80" s="306"/>
      <c r="P80" s="306"/>
      <c r="Q80" s="306"/>
      <c r="R80" s="306"/>
      <c r="S80" s="338"/>
    </row>
    <row r="81" spans="1:19">
      <c r="A81" s="316"/>
      <c r="B81" s="306"/>
      <c r="C81" s="306"/>
      <c r="D81" s="306"/>
      <c r="E81" s="306"/>
      <c r="F81" s="306"/>
      <c r="G81" s="306"/>
      <c r="H81" s="306"/>
      <c r="I81" s="306"/>
      <c r="J81" s="306"/>
      <c r="K81" s="306"/>
      <c r="L81" s="306"/>
      <c r="M81" s="306"/>
      <c r="N81" s="306"/>
      <c r="O81" s="306"/>
      <c r="P81" s="306"/>
      <c r="Q81" s="306"/>
      <c r="R81" s="306"/>
      <c r="S81" s="338"/>
    </row>
    <row r="82" spans="1:19">
      <c r="A82" s="316"/>
      <c r="B82" s="306"/>
      <c r="C82" s="306"/>
      <c r="D82" s="306"/>
      <c r="E82" s="306"/>
      <c r="F82" s="306"/>
      <c r="G82" s="306"/>
      <c r="H82" s="306"/>
      <c r="I82" s="306"/>
      <c r="J82" s="306"/>
      <c r="K82" s="306"/>
      <c r="L82" s="306"/>
      <c r="M82" s="306"/>
      <c r="N82" s="306"/>
      <c r="O82" s="306"/>
      <c r="P82" s="306"/>
      <c r="Q82" s="306"/>
      <c r="R82" s="306"/>
      <c r="S82" s="338"/>
    </row>
    <row r="83" spans="1:19">
      <c r="A83" s="316"/>
      <c r="B83" s="306"/>
      <c r="C83" s="306"/>
      <c r="D83" s="306"/>
      <c r="E83" s="306"/>
      <c r="F83" s="306"/>
      <c r="G83" s="306"/>
      <c r="H83" s="306"/>
      <c r="I83" s="306"/>
      <c r="J83" s="306"/>
      <c r="K83" s="306"/>
      <c r="L83" s="306"/>
      <c r="M83" s="306"/>
      <c r="N83" s="306"/>
      <c r="O83" s="306"/>
      <c r="P83" s="306"/>
      <c r="Q83" s="306"/>
      <c r="R83" s="306"/>
      <c r="S83" s="338"/>
    </row>
    <row r="84" spans="1:19">
      <c r="A84" s="316"/>
      <c r="B84" s="306"/>
      <c r="C84" s="306"/>
      <c r="D84" s="306"/>
      <c r="E84" s="306"/>
      <c r="F84" s="306"/>
      <c r="G84" s="306"/>
      <c r="H84" s="306"/>
      <c r="I84" s="306"/>
      <c r="J84" s="306"/>
      <c r="K84" s="306"/>
      <c r="L84" s="306"/>
      <c r="M84" s="306"/>
      <c r="N84" s="306"/>
      <c r="O84" s="306"/>
      <c r="P84" s="306"/>
      <c r="Q84" s="306"/>
      <c r="R84" s="306"/>
      <c r="S84" s="338"/>
    </row>
    <row r="85" spans="1:19">
      <c r="A85" s="316"/>
      <c r="B85" s="306"/>
      <c r="C85" s="306"/>
      <c r="D85" s="306"/>
      <c r="E85" s="306"/>
      <c r="F85" s="306"/>
      <c r="G85" s="306"/>
      <c r="H85" s="306"/>
      <c r="I85" s="306"/>
      <c r="J85" s="306"/>
      <c r="K85" s="306"/>
      <c r="L85" s="306"/>
      <c r="M85" s="306"/>
      <c r="N85" s="306"/>
      <c r="O85" s="306"/>
      <c r="P85" s="306"/>
      <c r="Q85" s="306"/>
      <c r="R85" s="306"/>
      <c r="S85" s="338"/>
    </row>
    <row r="86" spans="1:19">
      <c r="A86" s="316"/>
      <c r="B86" s="306"/>
      <c r="C86" s="306"/>
      <c r="D86" s="306"/>
      <c r="E86" s="306"/>
      <c r="F86" s="306"/>
      <c r="G86" s="306"/>
      <c r="H86" s="306"/>
      <c r="I86" s="306"/>
      <c r="J86" s="306"/>
      <c r="K86" s="306"/>
      <c r="L86" s="306"/>
      <c r="M86" s="306"/>
      <c r="N86" s="306"/>
      <c r="O86" s="306"/>
      <c r="P86" s="306"/>
      <c r="Q86" s="306"/>
      <c r="R86" s="306"/>
      <c r="S86" s="338"/>
    </row>
    <row r="87" spans="1:19">
      <c r="A87" s="316"/>
      <c r="B87" s="306"/>
      <c r="C87" s="306"/>
      <c r="D87" s="306"/>
      <c r="E87" s="306"/>
      <c r="F87" s="306"/>
      <c r="G87" s="306"/>
      <c r="H87" s="306"/>
      <c r="I87" s="306"/>
      <c r="J87" s="306"/>
      <c r="K87" s="306"/>
      <c r="L87" s="306"/>
      <c r="M87" s="306"/>
      <c r="N87" s="306"/>
      <c r="O87" s="306"/>
      <c r="P87" s="306"/>
      <c r="Q87" s="306"/>
      <c r="R87" s="306"/>
      <c r="S87" s="338"/>
    </row>
    <row r="88" spans="1:19">
      <c r="A88" s="316"/>
      <c r="B88" s="306"/>
      <c r="C88" s="306"/>
      <c r="D88" s="306"/>
      <c r="E88" s="306"/>
      <c r="F88" s="306"/>
      <c r="G88" s="306"/>
      <c r="H88" s="306"/>
      <c r="I88" s="306"/>
      <c r="J88" s="306"/>
      <c r="K88" s="306"/>
      <c r="L88" s="306"/>
      <c r="M88" s="306"/>
      <c r="N88" s="306"/>
      <c r="O88" s="306"/>
      <c r="P88" s="306"/>
      <c r="Q88" s="306"/>
      <c r="R88" s="306"/>
      <c r="S88" s="338"/>
    </row>
    <row r="89" spans="1:19">
      <c r="A89" s="316"/>
      <c r="B89" s="306"/>
      <c r="C89" s="306"/>
      <c r="D89" s="306"/>
      <c r="E89" s="306"/>
      <c r="F89" s="306"/>
      <c r="G89" s="306"/>
      <c r="H89" s="306"/>
      <c r="I89" s="306"/>
      <c r="J89" s="306"/>
      <c r="K89" s="306"/>
      <c r="L89" s="306"/>
      <c r="M89" s="306"/>
      <c r="N89" s="306"/>
      <c r="O89" s="306"/>
      <c r="P89" s="306"/>
      <c r="Q89" s="306"/>
      <c r="R89" s="306"/>
      <c r="S89" s="338"/>
    </row>
    <row r="90" spans="1:19">
      <c r="A90" s="316"/>
      <c r="B90" s="306"/>
      <c r="C90" s="306"/>
      <c r="D90" s="306"/>
      <c r="E90" s="306"/>
      <c r="F90" s="306"/>
      <c r="G90" s="306"/>
      <c r="H90" s="306"/>
      <c r="I90" s="306"/>
      <c r="J90" s="306"/>
      <c r="K90" s="306"/>
      <c r="L90" s="306"/>
      <c r="M90" s="306"/>
      <c r="N90" s="306"/>
      <c r="O90" s="306"/>
      <c r="P90" s="306"/>
      <c r="Q90" s="306"/>
      <c r="R90" s="306"/>
      <c r="S90" s="338"/>
    </row>
    <row r="91" spans="1:19">
      <c r="A91" s="316"/>
      <c r="B91" s="306"/>
      <c r="C91" s="306"/>
      <c r="D91" s="306"/>
      <c r="E91" s="306"/>
      <c r="F91" s="306"/>
      <c r="G91" s="306"/>
      <c r="H91" s="306"/>
      <c r="I91" s="306"/>
      <c r="J91" s="306"/>
      <c r="K91" s="306"/>
      <c r="L91" s="306"/>
      <c r="M91" s="306"/>
      <c r="N91" s="306"/>
      <c r="O91" s="306"/>
      <c r="P91" s="306"/>
      <c r="Q91" s="306"/>
      <c r="R91" s="306"/>
      <c r="S91" s="338"/>
    </row>
    <row r="92" spans="1:19">
      <c r="A92" s="316"/>
      <c r="B92" s="306"/>
      <c r="C92" s="306"/>
      <c r="D92" s="306"/>
      <c r="E92" s="306"/>
      <c r="F92" s="306"/>
      <c r="G92" s="306"/>
      <c r="H92" s="306"/>
      <c r="I92" s="306"/>
      <c r="J92" s="306"/>
      <c r="K92" s="306"/>
      <c r="L92" s="306"/>
      <c r="M92" s="306"/>
      <c r="N92" s="306"/>
      <c r="O92" s="306"/>
      <c r="P92" s="306"/>
      <c r="Q92" s="306"/>
      <c r="R92" s="306"/>
      <c r="S92" s="338"/>
    </row>
    <row r="93" spans="1:19">
      <c r="A93" s="316"/>
      <c r="B93" s="306"/>
      <c r="C93" s="306"/>
      <c r="D93" s="306"/>
      <c r="E93" s="306"/>
      <c r="F93" s="306"/>
      <c r="G93" s="306"/>
      <c r="H93" s="306"/>
      <c r="I93" s="306"/>
      <c r="J93" s="306"/>
      <c r="K93" s="306"/>
      <c r="L93" s="306"/>
      <c r="M93" s="306"/>
      <c r="N93" s="306"/>
      <c r="O93" s="306"/>
      <c r="P93" s="306"/>
      <c r="Q93" s="306"/>
      <c r="R93" s="306"/>
      <c r="S93" s="338"/>
    </row>
    <row r="94" spans="1:19">
      <c r="A94" s="316"/>
      <c r="B94" s="306"/>
      <c r="C94" s="306"/>
      <c r="D94" s="306"/>
      <c r="E94" s="306"/>
      <c r="F94" s="306"/>
      <c r="G94" s="306"/>
      <c r="H94" s="306"/>
      <c r="I94" s="306"/>
      <c r="J94" s="306"/>
      <c r="K94" s="306"/>
      <c r="L94" s="306"/>
      <c r="M94" s="306"/>
      <c r="N94" s="306"/>
      <c r="O94" s="306"/>
      <c r="P94" s="306"/>
      <c r="Q94" s="306"/>
      <c r="R94" s="306"/>
      <c r="S94" s="338"/>
    </row>
    <row r="95" spans="1:19">
      <c r="A95" s="316"/>
      <c r="B95" s="306"/>
      <c r="C95" s="306"/>
      <c r="D95" s="306"/>
      <c r="E95" s="306"/>
      <c r="F95" s="306"/>
      <c r="G95" s="306"/>
      <c r="H95" s="306"/>
      <c r="I95" s="306"/>
      <c r="J95" s="306"/>
      <c r="K95" s="306"/>
      <c r="L95" s="306"/>
      <c r="M95" s="306"/>
      <c r="N95" s="306"/>
      <c r="O95" s="306"/>
      <c r="P95" s="306"/>
      <c r="Q95" s="306"/>
      <c r="R95" s="306"/>
      <c r="S95" s="338"/>
    </row>
    <row r="96" spans="1:19">
      <c r="A96" s="316"/>
      <c r="B96" s="306"/>
      <c r="C96" s="306"/>
      <c r="D96" s="306"/>
      <c r="E96" s="306"/>
      <c r="F96" s="306"/>
      <c r="G96" s="306"/>
      <c r="H96" s="306"/>
      <c r="I96" s="306"/>
      <c r="J96" s="306"/>
      <c r="K96" s="306"/>
      <c r="L96" s="306"/>
      <c r="M96" s="306"/>
      <c r="N96" s="306"/>
      <c r="O96" s="306"/>
      <c r="P96" s="306"/>
      <c r="Q96" s="306"/>
      <c r="R96" s="306"/>
      <c r="S96" s="338"/>
    </row>
    <row r="97" spans="1:19">
      <c r="A97" s="316"/>
      <c r="B97" s="306"/>
      <c r="C97" s="306"/>
      <c r="D97" s="306"/>
      <c r="E97" s="306"/>
      <c r="F97" s="306"/>
      <c r="G97" s="306"/>
      <c r="H97" s="306"/>
      <c r="I97" s="306"/>
      <c r="J97" s="306"/>
      <c r="K97" s="306"/>
      <c r="L97" s="306"/>
      <c r="M97" s="306"/>
      <c r="N97" s="306"/>
      <c r="O97" s="306"/>
      <c r="P97" s="306"/>
      <c r="Q97" s="306"/>
      <c r="R97" s="306"/>
      <c r="S97" s="338"/>
    </row>
    <row r="98" spans="1:19">
      <c r="A98" s="316"/>
      <c r="B98" s="306"/>
      <c r="C98" s="306"/>
      <c r="D98" s="306"/>
      <c r="E98" s="306"/>
      <c r="F98" s="306"/>
      <c r="G98" s="306"/>
      <c r="H98" s="306"/>
      <c r="I98" s="306"/>
      <c r="J98" s="306"/>
      <c r="K98" s="306"/>
      <c r="L98" s="306"/>
      <c r="M98" s="306"/>
      <c r="N98" s="306"/>
      <c r="O98" s="306"/>
      <c r="P98" s="306"/>
      <c r="Q98" s="306"/>
      <c r="R98" s="306"/>
      <c r="S98" s="338"/>
    </row>
    <row r="99" spans="1:19">
      <c r="A99" s="316"/>
      <c r="B99" s="306"/>
      <c r="C99" s="306"/>
      <c r="D99" s="306"/>
      <c r="E99" s="306"/>
      <c r="F99" s="306"/>
      <c r="G99" s="306"/>
      <c r="H99" s="306"/>
      <c r="I99" s="306"/>
      <c r="J99" s="306"/>
      <c r="K99" s="306"/>
      <c r="L99" s="306"/>
      <c r="M99" s="306"/>
      <c r="N99" s="306"/>
      <c r="O99" s="306"/>
      <c r="P99" s="306"/>
      <c r="Q99" s="306"/>
      <c r="R99" s="306"/>
      <c r="S99" s="338"/>
    </row>
    <row r="100" spans="1:19">
      <c r="A100" s="316"/>
      <c r="B100" s="306"/>
      <c r="C100" s="306"/>
      <c r="D100" s="306"/>
      <c r="E100" s="306"/>
      <c r="F100" s="306"/>
      <c r="G100" s="306"/>
      <c r="H100" s="306"/>
      <c r="I100" s="306"/>
      <c r="J100" s="306"/>
      <c r="K100" s="306"/>
      <c r="L100" s="306"/>
      <c r="M100" s="306"/>
      <c r="N100" s="306"/>
      <c r="O100" s="306"/>
      <c r="P100" s="306"/>
      <c r="Q100" s="306"/>
      <c r="R100" s="306"/>
      <c r="S100" s="338"/>
    </row>
    <row r="101" spans="1:19">
      <c r="A101" s="316"/>
      <c r="B101" s="306"/>
      <c r="C101" s="306"/>
      <c r="D101" s="306"/>
      <c r="E101" s="306"/>
      <c r="F101" s="306"/>
      <c r="G101" s="306"/>
      <c r="H101" s="306"/>
      <c r="I101" s="306"/>
      <c r="J101" s="306"/>
      <c r="K101" s="306"/>
      <c r="L101" s="306"/>
      <c r="M101" s="306"/>
      <c r="N101" s="306"/>
      <c r="O101" s="306"/>
      <c r="P101" s="306"/>
      <c r="Q101" s="306"/>
      <c r="R101" s="306"/>
      <c r="S101" s="338"/>
    </row>
    <row r="102" spans="1:19">
      <c r="A102" s="316"/>
      <c r="B102" s="306"/>
      <c r="C102" s="306"/>
      <c r="D102" s="306"/>
      <c r="E102" s="306"/>
      <c r="F102" s="306"/>
      <c r="G102" s="306"/>
      <c r="H102" s="306"/>
      <c r="I102" s="306"/>
      <c r="J102" s="306"/>
      <c r="K102" s="306"/>
      <c r="L102" s="306"/>
      <c r="M102" s="306"/>
      <c r="N102" s="306"/>
      <c r="O102" s="306"/>
      <c r="P102" s="306"/>
      <c r="Q102" s="306"/>
      <c r="R102" s="306"/>
      <c r="S102" s="338"/>
    </row>
    <row r="103" spans="1:19">
      <c r="A103" s="316"/>
      <c r="B103" s="306"/>
      <c r="C103" s="306"/>
      <c r="D103" s="306"/>
      <c r="E103" s="306"/>
      <c r="F103" s="306"/>
      <c r="G103" s="306"/>
      <c r="H103" s="306"/>
      <c r="I103" s="306"/>
      <c r="J103" s="306"/>
      <c r="K103" s="306"/>
      <c r="L103" s="306"/>
      <c r="M103" s="306"/>
      <c r="N103" s="306"/>
      <c r="O103" s="306"/>
      <c r="P103" s="306"/>
      <c r="Q103" s="306"/>
      <c r="R103" s="306"/>
      <c r="S103" s="338"/>
    </row>
    <row r="104" spans="1:19">
      <c r="A104" s="316"/>
      <c r="B104" s="306"/>
      <c r="C104" s="306"/>
      <c r="D104" s="306"/>
      <c r="E104" s="306"/>
      <c r="F104" s="306"/>
      <c r="G104" s="306"/>
      <c r="H104" s="306"/>
      <c r="I104" s="306"/>
      <c r="J104" s="306"/>
      <c r="K104" s="306"/>
      <c r="L104" s="306"/>
      <c r="M104" s="306"/>
      <c r="N104" s="306"/>
      <c r="O104" s="306"/>
      <c r="P104" s="306"/>
      <c r="Q104" s="306"/>
      <c r="R104" s="306"/>
      <c r="S104" s="338"/>
    </row>
    <row r="105" spans="1:19">
      <c r="A105" s="316"/>
      <c r="B105" s="306"/>
      <c r="C105" s="306"/>
      <c r="D105" s="306"/>
      <c r="E105" s="306"/>
      <c r="F105" s="306"/>
      <c r="G105" s="306"/>
      <c r="H105" s="306"/>
      <c r="I105" s="306"/>
      <c r="J105" s="306"/>
      <c r="K105" s="306"/>
      <c r="L105" s="306"/>
      <c r="M105" s="306"/>
      <c r="N105" s="306"/>
      <c r="O105" s="306"/>
      <c r="P105" s="306"/>
      <c r="Q105" s="306"/>
      <c r="R105" s="306"/>
      <c r="S105" s="338"/>
    </row>
    <row r="106" spans="1:19">
      <c r="A106" s="316"/>
      <c r="B106" s="306"/>
      <c r="C106" s="306"/>
      <c r="D106" s="306"/>
      <c r="E106" s="306"/>
      <c r="F106" s="306"/>
      <c r="G106" s="306"/>
      <c r="H106" s="306"/>
      <c r="I106" s="306"/>
      <c r="J106" s="306"/>
      <c r="K106" s="306"/>
      <c r="L106" s="306"/>
      <c r="M106" s="306"/>
      <c r="N106" s="306"/>
      <c r="O106" s="306"/>
      <c r="P106" s="306"/>
      <c r="Q106" s="306"/>
      <c r="R106" s="306"/>
      <c r="S106" s="338"/>
    </row>
    <row r="107" spans="1:19">
      <c r="A107" s="316"/>
      <c r="B107" s="306"/>
      <c r="C107" s="306"/>
      <c r="D107" s="306"/>
      <c r="E107" s="306"/>
      <c r="F107" s="306"/>
      <c r="G107" s="306"/>
      <c r="H107" s="306"/>
      <c r="I107" s="306"/>
      <c r="J107" s="306"/>
      <c r="K107" s="306"/>
      <c r="L107" s="306"/>
      <c r="M107" s="306"/>
      <c r="N107" s="306"/>
      <c r="O107" s="306"/>
      <c r="P107" s="306"/>
      <c r="Q107" s="306"/>
      <c r="R107" s="306"/>
      <c r="S107" s="338"/>
    </row>
    <row r="108" spans="1:19">
      <c r="A108" s="316"/>
      <c r="B108" s="306"/>
      <c r="C108" s="306"/>
      <c r="D108" s="306"/>
      <c r="E108" s="306"/>
      <c r="F108" s="306"/>
      <c r="G108" s="306"/>
      <c r="H108" s="306"/>
      <c r="I108" s="306"/>
      <c r="J108" s="306"/>
      <c r="K108" s="306"/>
      <c r="L108" s="306"/>
      <c r="M108" s="306"/>
      <c r="N108" s="306"/>
      <c r="O108" s="306"/>
      <c r="P108" s="306"/>
      <c r="Q108" s="306"/>
      <c r="R108" s="306"/>
      <c r="S108" s="338"/>
    </row>
    <row r="109" spans="1:19">
      <c r="A109" s="316"/>
      <c r="B109" s="306"/>
      <c r="C109" s="306"/>
      <c r="D109" s="306"/>
      <c r="E109" s="306"/>
      <c r="F109" s="306"/>
      <c r="G109" s="306"/>
      <c r="H109" s="306"/>
      <c r="I109" s="306"/>
      <c r="J109" s="306"/>
      <c r="K109" s="306"/>
      <c r="L109" s="306"/>
      <c r="M109" s="306"/>
      <c r="N109" s="306"/>
      <c r="O109" s="306"/>
      <c r="P109" s="306"/>
      <c r="Q109" s="306"/>
      <c r="R109" s="306"/>
      <c r="S109" s="338"/>
    </row>
    <row r="110" spans="1:19">
      <c r="A110" s="316"/>
      <c r="B110" s="306"/>
      <c r="C110" s="306"/>
      <c r="D110" s="306"/>
      <c r="E110" s="306"/>
      <c r="F110" s="306"/>
      <c r="G110" s="306"/>
      <c r="H110" s="306"/>
      <c r="I110" s="306"/>
      <c r="J110" s="306"/>
      <c r="K110" s="306"/>
      <c r="L110" s="306"/>
      <c r="M110" s="306"/>
      <c r="N110" s="306"/>
      <c r="O110" s="306"/>
      <c r="P110" s="306"/>
      <c r="Q110" s="306"/>
      <c r="R110" s="306"/>
      <c r="S110" s="338"/>
    </row>
    <row r="111" spans="1:19">
      <c r="A111" s="316"/>
      <c r="B111" s="306"/>
      <c r="C111" s="306"/>
      <c r="D111" s="306"/>
      <c r="E111" s="306"/>
      <c r="F111" s="306"/>
      <c r="G111" s="306"/>
      <c r="H111" s="306"/>
      <c r="I111" s="306"/>
      <c r="J111" s="306"/>
      <c r="K111" s="306"/>
      <c r="L111" s="306"/>
      <c r="M111" s="306"/>
      <c r="N111" s="306"/>
      <c r="O111" s="306"/>
      <c r="P111" s="306"/>
      <c r="Q111" s="306"/>
      <c r="R111" s="306"/>
      <c r="S111" s="338"/>
    </row>
    <row r="112" spans="1:19">
      <c r="A112" s="316"/>
      <c r="B112" s="306"/>
      <c r="C112" s="306"/>
      <c r="D112" s="306"/>
      <c r="E112" s="306"/>
      <c r="F112" s="306"/>
      <c r="G112" s="306"/>
      <c r="H112" s="306"/>
      <c r="I112" s="306"/>
      <c r="J112" s="306"/>
      <c r="K112" s="306"/>
      <c r="L112" s="306"/>
      <c r="M112" s="306"/>
      <c r="N112" s="306"/>
      <c r="O112" s="306"/>
      <c r="P112" s="306"/>
      <c r="Q112" s="306"/>
      <c r="R112" s="306"/>
      <c r="S112" s="338"/>
    </row>
    <row r="113" spans="1:19">
      <c r="A113" s="316"/>
      <c r="B113" s="306"/>
      <c r="C113" s="306"/>
      <c r="D113" s="306"/>
      <c r="E113" s="306"/>
      <c r="F113" s="306"/>
      <c r="G113" s="306"/>
      <c r="H113" s="306"/>
      <c r="I113" s="306"/>
      <c r="J113" s="306"/>
      <c r="K113" s="306"/>
      <c r="L113" s="306"/>
      <c r="M113" s="306"/>
      <c r="N113" s="306"/>
      <c r="O113" s="306"/>
      <c r="P113" s="306"/>
      <c r="Q113" s="306"/>
      <c r="R113" s="306"/>
      <c r="S113" s="338"/>
    </row>
    <row r="114" spans="1:19">
      <c r="A114" s="316"/>
      <c r="B114" s="306"/>
      <c r="C114" s="306"/>
      <c r="D114" s="306"/>
      <c r="E114" s="306"/>
      <c r="F114" s="306"/>
      <c r="G114" s="306"/>
      <c r="H114" s="306"/>
      <c r="I114" s="306"/>
      <c r="J114" s="306"/>
      <c r="K114" s="306"/>
      <c r="L114" s="306"/>
      <c r="M114" s="306"/>
      <c r="N114" s="306"/>
      <c r="O114" s="306"/>
      <c r="P114" s="306"/>
      <c r="Q114" s="306"/>
      <c r="R114" s="306"/>
      <c r="S114" s="338"/>
    </row>
    <row r="115" spans="1:19">
      <c r="A115" s="316"/>
      <c r="B115" s="306"/>
      <c r="C115" s="306"/>
      <c r="D115" s="306"/>
      <c r="E115" s="306"/>
      <c r="F115" s="306"/>
      <c r="G115" s="306"/>
      <c r="H115" s="306"/>
      <c r="I115" s="306"/>
      <c r="J115" s="306"/>
      <c r="K115" s="306"/>
      <c r="L115" s="306"/>
      <c r="M115" s="306"/>
      <c r="N115" s="306"/>
      <c r="O115" s="306"/>
      <c r="P115" s="306"/>
      <c r="Q115" s="306"/>
      <c r="R115" s="306"/>
      <c r="S115" s="338"/>
    </row>
    <row r="116" spans="1:19">
      <c r="A116" s="316"/>
      <c r="B116" s="306"/>
      <c r="C116" s="306"/>
      <c r="D116" s="306"/>
      <c r="E116" s="306"/>
      <c r="F116" s="306"/>
      <c r="G116" s="306"/>
      <c r="H116" s="306"/>
      <c r="I116" s="306"/>
      <c r="J116" s="306"/>
      <c r="K116" s="306"/>
      <c r="L116" s="306"/>
      <c r="M116" s="306"/>
      <c r="N116" s="306"/>
      <c r="O116" s="306"/>
      <c r="P116" s="306"/>
      <c r="Q116" s="306"/>
      <c r="R116" s="306"/>
      <c r="S116" s="338"/>
    </row>
    <row r="117" spans="1:19">
      <c r="A117" s="316"/>
      <c r="B117" s="306"/>
      <c r="C117" s="306"/>
      <c r="D117" s="306"/>
      <c r="E117" s="306"/>
      <c r="F117" s="306"/>
      <c r="G117" s="306"/>
      <c r="H117" s="306"/>
      <c r="I117" s="306"/>
      <c r="J117" s="306"/>
      <c r="K117" s="306"/>
      <c r="L117" s="306"/>
      <c r="M117" s="306"/>
      <c r="N117" s="306"/>
      <c r="O117" s="306"/>
      <c r="P117" s="306"/>
      <c r="Q117" s="306"/>
      <c r="R117" s="306"/>
      <c r="S117" s="338"/>
    </row>
    <row r="118" spans="1:19">
      <c r="A118" s="316"/>
      <c r="B118" s="306"/>
      <c r="C118" s="306"/>
      <c r="D118" s="306"/>
      <c r="E118" s="306"/>
      <c r="F118" s="306"/>
      <c r="G118" s="306"/>
      <c r="H118" s="306"/>
      <c r="I118" s="306"/>
      <c r="J118" s="306"/>
      <c r="K118" s="306"/>
      <c r="L118" s="306"/>
      <c r="M118" s="306"/>
      <c r="N118" s="306"/>
      <c r="O118" s="306"/>
      <c r="P118" s="306"/>
      <c r="Q118" s="306"/>
      <c r="R118" s="306"/>
      <c r="S118" s="338"/>
    </row>
    <row r="119" spans="1:19">
      <c r="A119" s="316"/>
      <c r="B119" s="306"/>
      <c r="C119" s="306"/>
      <c r="D119" s="306"/>
      <c r="E119" s="306"/>
      <c r="F119" s="306"/>
      <c r="G119" s="306"/>
      <c r="H119" s="306"/>
      <c r="I119" s="306"/>
      <c r="J119" s="306"/>
      <c r="K119" s="306"/>
      <c r="L119" s="306"/>
      <c r="M119" s="306"/>
      <c r="N119" s="306"/>
      <c r="O119" s="306"/>
      <c r="P119" s="306"/>
      <c r="Q119" s="306"/>
      <c r="R119" s="306"/>
      <c r="S119" s="338"/>
    </row>
    <row r="120" spans="1:19">
      <c r="A120" s="316"/>
      <c r="B120" s="306"/>
      <c r="C120" s="306"/>
      <c r="D120" s="306"/>
      <c r="E120" s="306"/>
      <c r="F120" s="306"/>
      <c r="G120" s="306"/>
      <c r="H120" s="306"/>
      <c r="I120" s="306"/>
      <c r="J120" s="306"/>
      <c r="K120" s="306"/>
      <c r="L120" s="306"/>
      <c r="M120" s="306"/>
      <c r="N120" s="306"/>
      <c r="O120" s="306"/>
      <c r="P120" s="306"/>
      <c r="Q120" s="306"/>
      <c r="R120" s="306"/>
      <c r="S120" s="338"/>
    </row>
    <row r="121" spans="1:19">
      <c r="A121" s="316"/>
      <c r="B121" s="306"/>
      <c r="C121" s="306"/>
      <c r="D121" s="306"/>
      <c r="E121" s="306"/>
      <c r="F121" s="306"/>
      <c r="G121" s="306"/>
      <c r="H121" s="306"/>
      <c r="I121" s="306"/>
      <c r="J121" s="306"/>
      <c r="K121" s="306"/>
      <c r="L121" s="306"/>
      <c r="M121" s="306"/>
      <c r="N121" s="306"/>
      <c r="O121" s="306"/>
      <c r="P121" s="306"/>
      <c r="Q121" s="306"/>
      <c r="R121" s="306"/>
      <c r="S121" s="338"/>
    </row>
    <row r="122" spans="1:19">
      <c r="A122" s="316"/>
      <c r="B122" s="306"/>
      <c r="C122" s="306"/>
      <c r="D122" s="306"/>
      <c r="E122" s="306"/>
      <c r="F122" s="306"/>
      <c r="G122" s="306"/>
      <c r="H122" s="306"/>
      <c r="I122" s="306"/>
      <c r="J122" s="306"/>
      <c r="K122" s="306"/>
      <c r="L122" s="306"/>
      <c r="M122" s="306"/>
      <c r="N122" s="306"/>
      <c r="O122" s="306"/>
      <c r="P122" s="306"/>
      <c r="Q122" s="306"/>
      <c r="R122" s="306"/>
      <c r="S122" s="338"/>
    </row>
    <row r="123" spans="1:19">
      <c r="A123" s="316"/>
      <c r="B123" s="306"/>
      <c r="C123" s="306"/>
      <c r="D123" s="306"/>
      <c r="E123" s="306"/>
      <c r="F123" s="306"/>
      <c r="G123" s="306"/>
      <c r="H123" s="306"/>
      <c r="I123" s="306"/>
      <c r="J123" s="306"/>
      <c r="K123" s="306"/>
      <c r="L123" s="306"/>
      <c r="M123" s="306"/>
      <c r="N123" s="306"/>
      <c r="O123" s="306"/>
      <c r="P123" s="306"/>
      <c r="Q123" s="306"/>
      <c r="R123" s="306"/>
      <c r="S123" s="338"/>
    </row>
    <row r="124" spans="1:19">
      <c r="A124" s="316"/>
      <c r="B124" s="306"/>
      <c r="C124" s="306"/>
      <c r="D124" s="306"/>
      <c r="E124" s="306"/>
      <c r="F124" s="306"/>
      <c r="G124" s="306"/>
      <c r="H124" s="306"/>
      <c r="I124" s="306"/>
      <c r="J124" s="306"/>
      <c r="K124" s="306"/>
      <c r="L124" s="306"/>
      <c r="M124" s="306"/>
      <c r="N124" s="306"/>
      <c r="O124" s="306"/>
      <c r="P124" s="306"/>
      <c r="Q124" s="306"/>
      <c r="R124" s="306"/>
      <c r="S124" s="338"/>
    </row>
    <row r="125" spans="1:19">
      <c r="A125" s="316"/>
      <c r="B125" s="306"/>
      <c r="C125" s="306"/>
      <c r="D125" s="306"/>
      <c r="E125" s="306"/>
      <c r="F125" s="306"/>
      <c r="G125" s="306"/>
      <c r="H125" s="306"/>
      <c r="I125" s="306"/>
      <c r="J125" s="306"/>
      <c r="K125" s="306"/>
      <c r="L125" s="306"/>
      <c r="M125" s="306"/>
      <c r="N125" s="306"/>
      <c r="O125" s="306"/>
      <c r="P125" s="306"/>
      <c r="Q125" s="306"/>
      <c r="R125" s="306"/>
      <c r="S125" s="338"/>
    </row>
    <row r="126" spans="1:19">
      <c r="A126" s="316"/>
      <c r="B126" s="306"/>
      <c r="C126" s="306"/>
      <c r="D126" s="306"/>
      <c r="E126" s="306"/>
      <c r="F126" s="306"/>
      <c r="G126" s="306"/>
      <c r="H126" s="306"/>
      <c r="I126" s="306"/>
      <c r="J126" s="306"/>
      <c r="K126" s="306"/>
      <c r="L126" s="306"/>
      <c r="M126" s="306"/>
      <c r="N126" s="306"/>
      <c r="O126" s="306"/>
      <c r="P126" s="306"/>
      <c r="Q126" s="306"/>
      <c r="R126" s="306"/>
      <c r="S126" s="338"/>
    </row>
    <row r="127" spans="1:19">
      <c r="A127" s="316"/>
      <c r="B127" s="306"/>
      <c r="C127" s="306"/>
      <c r="D127" s="306"/>
      <c r="E127" s="306"/>
      <c r="F127" s="306"/>
      <c r="G127" s="306"/>
      <c r="H127" s="306"/>
      <c r="I127" s="306"/>
      <c r="J127" s="306"/>
      <c r="K127" s="306"/>
      <c r="L127" s="306"/>
      <c r="M127" s="306"/>
      <c r="N127" s="306"/>
      <c r="O127" s="306"/>
      <c r="P127" s="306"/>
      <c r="Q127" s="306"/>
      <c r="R127" s="306"/>
      <c r="S127" s="338"/>
    </row>
    <row r="128" spans="1:19">
      <c r="A128" s="316"/>
      <c r="B128" s="306"/>
      <c r="C128" s="306"/>
      <c r="D128" s="306"/>
      <c r="E128" s="306"/>
      <c r="F128" s="306"/>
      <c r="G128" s="306"/>
      <c r="H128" s="306"/>
      <c r="I128" s="306"/>
      <c r="J128" s="306"/>
      <c r="K128" s="306"/>
      <c r="L128" s="306"/>
      <c r="M128" s="306"/>
      <c r="N128" s="306"/>
      <c r="O128" s="306"/>
      <c r="P128" s="306"/>
      <c r="Q128" s="306"/>
      <c r="R128" s="306"/>
      <c r="S128" s="338"/>
    </row>
    <row r="129" spans="1:19">
      <c r="A129" s="316"/>
      <c r="B129" s="306"/>
      <c r="C129" s="306"/>
      <c r="D129" s="306"/>
      <c r="E129" s="306"/>
      <c r="F129" s="306"/>
      <c r="G129" s="306"/>
      <c r="H129" s="306"/>
      <c r="I129" s="306"/>
      <c r="J129" s="306"/>
      <c r="K129" s="306"/>
      <c r="L129" s="306"/>
      <c r="M129" s="306"/>
      <c r="N129" s="306"/>
      <c r="O129" s="306"/>
      <c r="P129" s="306"/>
      <c r="Q129" s="306"/>
      <c r="R129" s="306"/>
      <c r="S129" s="338"/>
    </row>
    <row r="130" spans="1:19">
      <c r="A130" s="316"/>
      <c r="B130" s="306"/>
      <c r="C130" s="306"/>
      <c r="D130" s="306"/>
      <c r="E130" s="306"/>
      <c r="F130" s="306"/>
      <c r="G130" s="306"/>
      <c r="H130" s="306"/>
      <c r="I130" s="306"/>
      <c r="J130" s="306"/>
      <c r="K130" s="306"/>
      <c r="L130" s="306"/>
      <c r="M130" s="306"/>
      <c r="N130" s="306"/>
      <c r="O130" s="306"/>
      <c r="P130" s="306"/>
      <c r="Q130" s="306"/>
      <c r="R130" s="306"/>
      <c r="S130" s="338"/>
    </row>
    <row r="131" spans="1:19">
      <c r="A131" s="316"/>
      <c r="B131" s="306"/>
      <c r="C131" s="306"/>
      <c r="D131" s="306"/>
      <c r="E131" s="306"/>
      <c r="F131" s="306"/>
      <c r="G131" s="306"/>
      <c r="H131" s="306"/>
      <c r="I131" s="306"/>
      <c r="J131" s="306"/>
      <c r="K131" s="306"/>
      <c r="L131" s="306"/>
      <c r="M131" s="306"/>
      <c r="N131" s="306"/>
      <c r="O131" s="306"/>
      <c r="P131" s="306"/>
      <c r="Q131" s="306"/>
      <c r="R131" s="306"/>
      <c r="S131" s="338"/>
    </row>
    <row r="132" spans="1:19">
      <c r="A132" s="316"/>
      <c r="B132" s="306"/>
      <c r="C132" s="306"/>
      <c r="D132" s="306"/>
      <c r="E132" s="306"/>
      <c r="F132" s="306"/>
      <c r="G132" s="306"/>
      <c r="H132" s="306"/>
      <c r="I132" s="306"/>
      <c r="J132" s="306"/>
      <c r="K132" s="306"/>
      <c r="L132" s="306"/>
      <c r="M132" s="306"/>
      <c r="N132" s="306"/>
      <c r="O132" s="306"/>
      <c r="P132" s="306"/>
      <c r="Q132" s="306"/>
      <c r="R132" s="306"/>
      <c r="S132" s="338"/>
    </row>
    <row r="133" spans="1:19">
      <c r="A133" s="316"/>
      <c r="B133" s="306"/>
      <c r="C133" s="306"/>
      <c r="D133" s="306"/>
      <c r="E133" s="306"/>
      <c r="F133" s="306"/>
      <c r="G133" s="306"/>
      <c r="H133" s="306"/>
      <c r="I133" s="306"/>
      <c r="J133" s="306"/>
      <c r="K133" s="306"/>
      <c r="L133" s="306"/>
      <c r="M133" s="306"/>
      <c r="N133" s="306"/>
      <c r="O133" s="306"/>
      <c r="P133" s="306"/>
      <c r="Q133" s="306"/>
      <c r="R133" s="306"/>
      <c r="S133" s="338"/>
    </row>
    <row r="134" spans="1:19">
      <c r="A134" s="316"/>
      <c r="B134" s="306"/>
      <c r="C134" s="306"/>
      <c r="D134" s="306"/>
      <c r="E134" s="306"/>
      <c r="F134" s="306"/>
      <c r="G134" s="306"/>
      <c r="H134" s="306"/>
      <c r="I134" s="306"/>
      <c r="J134" s="306"/>
      <c r="K134" s="306"/>
      <c r="L134" s="306"/>
      <c r="M134" s="306"/>
      <c r="N134" s="306"/>
      <c r="O134" s="306"/>
      <c r="P134" s="306"/>
      <c r="Q134" s="306"/>
      <c r="R134" s="306"/>
      <c r="S134" s="338"/>
    </row>
    <row r="135" spans="1:19">
      <c r="A135" s="316"/>
      <c r="B135" s="306"/>
      <c r="C135" s="306"/>
      <c r="D135" s="306"/>
      <c r="E135" s="306"/>
      <c r="F135" s="306"/>
      <c r="G135" s="306"/>
      <c r="H135" s="306"/>
      <c r="I135" s="306"/>
      <c r="J135" s="306"/>
      <c r="K135" s="306"/>
      <c r="L135" s="306"/>
      <c r="M135" s="306"/>
      <c r="N135" s="306"/>
      <c r="O135" s="306"/>
      <c r="P135" s="306"/>
      <c r="Q135" s="306"/>
      <c r="R135" s="306"/>
      <c r="S135" s="338"/>
    </row>
    <row r="136" spans="1:19">
      <c r="A136" s="316"/>
      <c r="B136" s="306"/>
      <c r="C136" s="306"/>
      <c r="D136" s="306"/>
      <c r="E136" s="306"/>
      <c r="F136" s="306"/>
      <c r="G136" s="306"/>
      <c r="H136" s="306"/>
      <c r="I136" s="306"/>
      <c r="J136" s="306"/>
      <c r="K136" s="306"/>
      <c r="L136" s="306"/>
      <c r="M136" s="306"/>
      <c r="N136" s="306"/>
      <c r="O136" s="306"/>
      <c r="P136" s="306"/>
      <c r="Q136" s="306"/>
      <c r="R136" s="306"/>
      <c r="S136" s="338"/>
    </row>
    <row r="137" spans="1:19">
      <c r="A137" s="316"/>
      <c r="B137" s="306"/>
      <c r="C137" s="306"/>
      <c r="D137" s="306"/>
      <c r="E137" s="306"/>
      <c r="F137" s="306"/>
      <c r="G137" s="306"/>
      <c r="H137" s="306"/>
      <c r="I137" s="306"/>
      <c r="J137" s="306"/>
      <c r="K137" s="306"/>
      <c r="L137" s="306"/>
      <c r="M137" s="306"/>
      <c r="N137" s="306"/>
      <c r="O137" s="306"/>
      <c r="P137" s="306"/>
      <c r="Q137" s="306"/>
      <c r="R137" s="306"/>
      <c r="S137" s="338"/>
    </row>
    <row r="138" spans="1:19">
      <c r="A138" s="316"/>
      <c r="B138" s="306"/>
      <c r="C138" s="306"/>
      <c r="D138" s="306"/>
      <c r="E138" s="306"/>
      <c r="F138" s="306"/>
      <c r="G138" s="306"/>
      <c r="H138" s="306"/>
      <c r="I138" s="306"/>
      <c r="J138" s="306"/>
      <c r="K138" s="306"/>
      <c r="L138" s="306"/>
      <c r="M138" s="306"/>
      <c r="N138" s="306"/>
      <c r="O138" s="306"/>
      <c r="P138" s="306"/>
      <c r="Q138" s="306"/>
      <c r="R138" s="306"/>
      <c r="S138" s="338"/>
    </row>
    <row r="139" spans="1:19">
      <c r="A139" s="316"/>
      <c r="B139" s="306"/>
      <c r="C139" s="306"/>
      <c r="D139" s="306"/>
      <c r="E139" s="306"/>
      <c r="F139" s="306"/>
      <c r="G139" s="306"/>
      <c r="H139" s="306"/>
      <c r="I139" s="306"/>
      <c r="J139" s="306"/>
      <c r="K139" s="306"/>
      <c r="L139" s="306"/>
      <c r="M139" s="306"/>
      <c r="N139" s="306"/>
      <c r="O139" s="306"/>
      <c r="P139" s="306"/>
      <c r="Q139" s="306"/>
      <c r="R139" s="306"/>
      <c r="S139" s="338"/>
    </row>
    <row r="140" spans="1:19">
      <c r="A140" s="316"/>
      <c r="B140" s="306"/>
      <c r="C140" s="306"/>
      <c r="D140" s="306"/>
      <c r="E140" s="306"/>
      <c r="F140" s="306"/>
      <c r="G140" s="306"/>
      <c r="H140" s="306"/>
      <c r="I140" s="306"/>
      <c r="J140" s="306"/>
      <c r="K140" s="306"/>
      <c r="L140" s="306"/>
      <c r="M140" s="306"/>
      <c r="N140" s="306"/>
      <c r="O140" s="306"/>
      <c r="P140" s="306"/>
      <c r="Q140" s="306"/>
      <c r="R140" s="306"/>
      <c r="S140" s="338"/>
    </row>
    <row r="141" spans="1:19">
      <c r="A141" s="316"/>
      <c r="B141" s="306"/>
      <c r="C141" s="306"/>
      <c r="D141" s="306"/>
      <c r="E141" s="306"/>
      <c r="F141" s="306"/>
      <c r="G141" s="306"/>
      <c r="H141" s="306"/>
      <c r="I141" s="306"/>
      <c r="J141" s="306"/>
      <c r="K141" s="306"/>
      <c r="L141" s="306"/>
      <c r="M141" s="306"/>
      <c r="N141" s="306"/>
      <c r="O141" s="306"/>
      <c r="P141" s="306"/>
      <c r="Q141" s="306"/>
      <c r="R141" s="306"/>
      <c r="S141" s="338"/>
    </row>
    <row r="142" spans="1:19">
      <c r="A142" s="316"/>
      <c r="B142" s="306"/>
      <c r="C142" s="306"/>
      <c r="D142" s="306"/>
      <c r="E142" s="306"/>
      <c r="F142" s="306"/>
      <c r="G142" s="306"/>
      <c r="H142" s="306"/>
      <c r="I142" s="306"/>
      <c r="J142" s="306"/>
      <c r="K142" s="306"/>
      <c r="L142" s="306"/>
      <c r="M142" s="306"/>
      <c r="N142" s="306"/>
      <c r="O142" s="306"/>
      <c r="P142" s="306"/>
      <c r="Q142" s="306"/>
      <c r="R142" s="306"/>
      <c r="S142" s="338"/>
    </row>
    <row r="143" spans="1:19">
      <c r="A143" s="316"/>
      <c r="B143" s="306"/>
      <c r="C143" s="306"/>
      <c r="D143" s="306"/>
      <c r="E143" s="306"/>
      <c r="F143" s="306"/>
      <c r="G143" s="306"/>
      <c r="H143" s="306"/>
      <c r="I143" s="306"/>
      <c r="J143" s="306"/>
      <c r="K143" s="306"/>
      <c r="L143" s="306"/>
      <c r="M143" s="306"/>
      <c r="N143" s="306"/>
      <c r="O143" s="306"/>
      <c r="P143" s="306"/>
      <c r="Q143" s="306"/>
      <c r="R143" s="306"/>
      <c r="S143" s="338"/>
    </row>
    <row r="144" spans="1:19">
      <c r="A144" s="316"/>
      <c r="B144" s="306"/>
      <c r="C144" s="306"/>
      <c r="D144" s="306"/>
      <c r="E144" s="306"/>
      <c r="F144" s="306"/>
      <c r="G144" s="306"/>
      <c r="H144" s="306"/>
      <c r="I144" s="306"/>
      <c r="J144" s="306"/>
      <c r="K144" s="306"/>
      <c r="L144" s="306"/>
      <c r="M144" s="306"/>
      <c r="N144" s="306"/>
      <c r="O144" s="306"/>
      <c r="P144" s="306"/>
      <c r="Q144" s="306"/>
      <c r="R144" s="306"/>
      <c r="S144" s="338"/>
    </row>
    <row r="145" spans="1:19">
      <c r="A145" s="316"/>
      <c r="B145" s="306"/>
      <c r="C145" s="306"/>
      <c r="D145" s="306"/>
      <c r="E145" s="306"/>
      <c r="F145" s="306"/>
      <c r="G145" s="306"/>
      <c r="H145" s="306"/>
      <c r="I145" s="306"/>
      <c r="J145" s="306"/>
      <c r="K145" s="306"/>
      <c r="L145" s="306"/>
      <c r="M145" s="306"/>
      <c r="N145" s="306"/>
      <c r="O145" s="306"/>
      <c r="P145" s="306"/>
      <c r="Q145" s="306"/>
      <c r="R145" s="306"/>
      <c r="S145" s="338"/>
    </row>
    <row r="146" spans="1:19">
      <c r="A146" s="316"/>
      <c r="B146" s="306"/>
      <c r="C146" s="306"/>
      <c r="D146" s="306"/>
      <c r="E146" s="306"/>
      <c r="F146" s="306"/>
      <c r="G146" s="306"/>
      <c r="H146" s="306"/>
      <c r="I146" s="306"/>
      <c r="J146" s="306"/>
      <c r="K146" s="306"/>
      <c r="L146" s="306"/>
      <c r="M146" s="306"/>
      <c r="N146" s="306"/>
      <c r="O146" s="306"/>
      <c r="P146" s="306"/>
      <c r="Q146" s="306"/>
      <c r="R146" s="306"/>
      <c r="S146" s="338"/>
    </row>
    <row r="147" spans="1:19">
      <c r="A147" s="316"/>
      <c r="B147" s="306"/>
      <c r="C147" s="306"/>
      <c r="D147" s="306"/>
      <c r="E147" s="306"/>
      <c r="F147" s="306"/>
      <c r="G147" s="306"/>
      <c r="H147" s="306"/>
      <c r="I147" s="306"/>
      <c r="J147" s="306"/>
      <c r="K147" s="306"/>
      <c r="L147" s="306"/>
      <c r="M147" s="306"/>
      <c r="N147" s="306"/>
      <c r="O147" s="306"/>
      <c r="P147" s="306"/>
      <c r="Q147" s="306"/>
      <c r="R147" s="306"/>
      <c r="S147" s="338"/>
    </row>
    <row r="148" spans="1:19">
      <c r="A148" s="316"/>
      <c r="B148" s="306"/>
      <c r="C148" s="306"/>
      <c r="D148" s="306"/>
      <c r="E148" s="306"/>
      <c r="F148" s="306"/>
      <c r="G148" s="306"/>
      <c r="H148" s="306"/>
      <c r="I148" s="306"/>
      <c r="J148" s="306"/>
      <c r="K148" s="306"/>
      <c r="L148" s="306"/>
      <c r="M148" s="306"/>
      <c r="N148" s="306"/>
      <c r="O148" s="306"/>
      <c r="P148" s="306"/>
      <c r="Q148" s="306"/>
      <c r="R148" s="306"/>
      <c r="S148" s="338"/>
    </row>
    <row r="149" spans="1:19">
      <c r="A149" s="316"/>
      <c r="B149" s="306"/>
      <c r="C149" s="306"/>
      <c r="D149" s="306"/>
      <c r="E149" s="306"/>
      <c r="F149" s="306"/>
      <c r="G149" s="306"/>
      <c r="H149" s="306"/>
      <c r="I149" s="306"/>
      <c r="J149" s="306"/>
      <c r="K149" s="306"/>
      <c r="L149" s="306"/>
      <c r="M149" s="306"/>
      <c r="N149" s="306"/>
      <c r="O149" s="306"/>
      <c r="P149" s="306"/>
      <c r="Q149" s="306"/>
      <c r="R149" s="306"/>
      <c r="S149" s="338"/>
    </row>
    <row r="150" spans="1:19">
      <c r="A150" s="316"/>
      <c r="B150" s="306"/>
      <c r="C150" s="306"/>
      <c r="D150" s="306"/>
      <c r="E150" s="306"/>
      <c r="F150" s="306"/>
      <c r="G150" s="306"/>
      <c r="H150" s="306"/>
      <c r="I150" s="306"/>
      <c r="J150" s="306"/>
      <c r="K150" s="306"/>
      <c r="L150" s="306"/>
      <c r="M150" s="306"/>
      <c r="N150" s="306"/>
      <c r="O150" s="306"/>
      <c r="P150" s="306"/>
      <c r="Q150" s="306"/>
      <c r="R150" s="306"/>
      <c r="S150" s="338"/>
    </row>
    <row r="151" spans="1:19">
      <c r="A151" s="316"/>
      <c r="B151" s="306"/>
      <c r="C151" s="306"/>
      <c r="D151" s="306"/>
      <c r="E151" s="306"/>
      <c r="F151" s="306"/>
      <c r="G151" s="306"/>
      <c r="H151" s="306"/>
      <c r="I151" s="306"/>
      <c r="J151" s="306"/>
      <c r="K151" s="306"/>
      <c r="L151" s="306"/>
      <c r="M151" s="306"/>
      <c r="N151" s="306"/>
      <c r="O151" s="306"/>
      <c r="P151" s="306"/>
      <c r="Q151" s="306"/>
      <c r="R151" s="306"/>
      <c r="S151" s="338"/>
    </row>
    <row r="152" spans="1:19">
      <c r="A152" s="316"/>
      <c r="B152" s="306"/>
      <c r="C152" s="306"/>
      <c r="D152" s="306"/>
      <c r="E152" s="306"/>
      <c r="F152" s="306"/>
      <c r="G152" s="306"/>
      <c r="H152" s="306"/>
      <c r="I152" s="306"/>
      <c r="J152" s="306"/>
      <c r="K152" s="306"/>
      <c r="L152" s="306"/>
      <c r="M152" s="306"/>
      <c r="N152" s="306"/>
      <c r="O152" s="306"/>
      <c r="P152" s="306"/>
      <c r="Q152" s="306"/>
      <c r="R152" s="306"/>
      <c r="S152" s="338"/>
    </row>
    <row r="153" spans="1:19">
      <c r="A153" s="316"/>
      <c r="B153" s="306"/>
      <c r="C153" s="306"/>
      <c r="D153" s="306"/>
      <c r="E153" s="306"/>
      <c r="F153" s="306"/>
      <c r="G153" s="306"/>
      <c r="H153" s="306"/>
      <c r="I153" s="306"/>
      <c r="J153" s="306"/>
      <c r="K153" s="306"/>
      <c r="L153" s="306"/>
      <c r="M153" s="306"/>
      <c r="N153" s="306"/>
      <c r="O153" s="306"/>
      <c r="P153" s="306"/>
      <c r="Q153" s="306"/>
      <c r="R153" s="306"/>
      <c r="S153" s="338"/>
    </row>
    <row r="154" spans="1:19">
      <c r="A154" s="316"/>
      <c r="B154" s="306"/>
      <c r="C154" s="306"/>
      <c r="D154" s="306"/>
      <c r="E154" s="306"/>
      <c r="F154" s="306"/>
      <c r="G154" s="306"/>
      <c r="H154" s="306"/>
      <c r="I154" s="306"/>
      <c r="J154" s="306"/>
      <c r="K154" s="306"/>
      <c r="L154" s="306"/>
      <c r="M154" s="306"/>
      <c r="N154" s="306"/>
      <c r="O154" s="306"/>
      <c r="P154" s="306"/>
      <c r="Q154" s="306"/>
      <c r="R154" s="306"/>
      <c r="S154" s="338"/>
    </row>
    <row r="155" spans="1:19">
      <c r="A155" s="316"/>
      <c r="B155" s="306"/>
      <c r="C155" s="306"/>
      <c r="D155" s="306"/>
      <c r="E155" s="306"/>
      <c r="F155" s="306"/>
      <c r="G155" s="306"/>
      <c r="H155" s="306"/>
      <c r="I155" s="306"/>
      <c r="J155" s="306"/>
      <c r="K155" s="306"/>
      <c r="L155" s="306"/>
      <c r="M155" s="306"/>
      <c r="N155" s="306"/>
      <c r="O155" s="306"/>
      <c r="P155" s="306"/>
      <c r="Q155" s="306"/>
      <c r="R155" s="306"/>
      <c r="S155" s="338"/>
    </row>
    <row r="156" spans="1:19">
      <c r="A156" s="316"/>
      <c r="B156" s="306"/>
      <c r="C156" s="306"/>
      <c r="D156" s="306"/>
      <c r="E156" s="306"/>
      <c r="F156" s="306"/>
      <c r="G156" s="306"/>
      <c r="H156" s="306"/>
      <c r="I156" s="306"/>
      <c r="J156" s="306"/>
      <c r="K156" s="306"/>
      <c r="L156" s="306"/>
      <c r="M156" s="306"/>
      <c r="N156" s="306"/>
      <c r="O156" s="306"/>
      <c r="P156" s="306"/>
      <c r="Q156" s="306"/>
      <c r="R156" s="306"/>
      <c r="S156" s="338"/>
    </row>
    <row r="157" spans="1:19">
      <c r="A157" s="316"/>
      <c r="B157" s="306"/>
      <c r="C157" s="306"/>
      <c r="D157" s="306"/>
      <c r="E157" s="306"/>
      <c r="F157" s="306"/>
      <c r="G157" s="306"/>
      <c r="H157" s="306"/>
      <c r="I157" s="306"/>
      <c r="J157" s="306"/>
      <c r="K157" s="306"/>
      <c r="L157" s="306"/>
      <c r="M157" s="306"/>
      <c r="N157" s="306"/>
      <c r="O157" s="306"/>
      <c r="P157" s="306"/>
      <c r="Q157" s="306"/>
      <c r="R157" s="306"/>
      <c r="S157" s="338"/>
    </row>
    <row r="158" spans="1:19">
      <c r="A158" s="316"/>
      <c r="B158" s="306"/>
      <c r="C158" s="306"/>
      <c r="D158" s="306"/>
      <c r="E158" s="306"/>
      <c r="F158" s="306"/>
      <c r="G158" s="306"/>
      <c r="H158" s="306"/>
      <c r="I158" s="306"/>
      <c r="J158" s="306"/>
      <c r="K158" s="306"/>
      <c r="L158" s="306"/>
      <c r="M158" s="306"/>
      <c r="N158" s="306"/>
      <c r="O158" s="306"/>
      <c r="P158" s="306"/>
      <c r="Q158" s="306"/>
      <c r="R158" s="306"/>
      <c r="S158" s="338"/>
    </row>
    <row r="159" spans="1:19">
      <c r="A159" s="316"/>
      <c r="B159" s="306"/>
      <c r="C159" s="306"/>
      <c r="D159" s="306"/>
      <c r="E159" s="306"/>
      <c r="F159" s="306"/>
      <c r="G159" s="306"/>
      <c r="H159" s="306"/>
      <c r="I159" s="306"/>
      <c r="J159" s="306"/>
      <c r="K159" s="306"/>
      <c r="L159" s="306"/>
      <c r="M159" s="306"/>
      <c r="N159" s="306"/>
      <c r="O159" s="306"/>
      <c r="P159" s="306"/>
      <c r="Q159" s="306"/>
      <c r="R159" s="306"/>
      <c r="S159" s="338"/>
    </row>
    <row r="160" spans="1:19">
      <c r="A160" s="316"/>
      <c r="B160" s="306"/>
      <c r="C160" s="306"/>
      <c r="D160" s="306"/>
      <c r="E160" s="306"/>
      <c r="F160" s="306"/>
      <c r="G160" s="306"/>
      <c r="H160" s="306"/>
      <c r="I160" s="306"/>
      <c r="J160" s="306"/>
      <c r="K160" s="306"/>
      <c r="L160" s="306"/>
      <c r="M160" s="306"/>
      <c r="N160" s="306"/>
      <c r="O160" s="306"/>
      <c r="P160" s="306"/>
      <c r="Q160" s="306"/>
      <c r="R160" s="306"/>
      <c r="S160" s="338"/>
    </row>
    <row r="161" spans="1:19">
      <c r="A161" s="316"/>
      <c r="B161" s="306"/>
      <c r="C161" s="306"/>
      <c r="D161" s="306"/>
      <c r="E161" s="306"/>
      <c r="F161" s="306"/>
      <c r="G161" s="306"/>
      <c r="H161" s="306"/>
      <c r="I161" s="306"/>
      <c r="J161" s="306"/>
      <c r="K161" s="306"/>
      <c r="L161" s="306"/>
      <c r="M161" s="306"/>
      <c r="N161" s="306"/>
      <c r="O161" s="306"/>
      <c r="P161" s="306"/>
      <c r="Q161" s="306"/>
      <c r="R161" s="306"/>
      <c r="S161" s="338"/>
    </row>
    <row r="162" spans="1:19">
      <c r="A162" s="316"/>
      <c r="B162" s="306"/>
      <c r="C162" s="306"/>
      <c r="D162" s="306"/>
      <c r="E162" s="306"/>
      <c r="F162" s="306"/>
      <c r="G162" s="306"/>
      <c r="H162" s="306"/>
      <c r="I162" s="306"/>
      <c r="J162" s="306"/>
      <c r="K162" s="306"/>
      <c r="L162" s="306"/>
      <c r="M162" s="306"/>
      <c r="N162" s="306"/>
      <c r="O162" s="306"/>
      <c r="P162" s="306"/>
      <c r="Q162" s="306"/>
      <c r="R162" s="306"/>
      <c r="S162" s="338"/>
    </row>
    <row r="163" spans="1:19">
      <c r="A163" s="316"/>
      <c r="B163" s="306"/>
      <c r="C163" s="306"/>
      <c r="D163" s="306"/>
      <c r="E163" s="306"/>
      <c r="F163" s="306"/>
      <c r="G163" s="306"/>
      <c r="H163" s="306"/>
      <c r="I163" s="306"/>
      <c r="J163" s="306"/>
      <c r="K163" s="306"/>
      <c r="L163" s="306"/>
      <c r="M163" s="306"/>
      <c r="N163" s="306"/>
      <c r="O163" s="306"/>
      <c r="P163" s="306"/>
      <c r="Q163" s="306"/>
      <c r="R163" s="306"/>
      <c r="S163" s="338"/>
    </row>
    <row r="164" spans="1:19">
      <c r="A164" s="316"/>
      <c r="B164" s="306"/>
      <c r="C164" s="306"/>
      <c r="D164" s="306"/>
      <c r="E164" s="306"/>
      <c r="F164" s="306"/>
      <c r="G164" s="306"/>
      <c r="H164" s="306"/>
      <c r="I164" s="306"/>
      <c r="J164" s="306"/>
      <c r="K164" s="306"/>
      <c r="L164" s="306"/>
      <c r="M164" s="306"/>
      <c r="N164" s="306"/>
      <c r="O164" s="306"/>
      <c r="P164" s="306"/>
      <c r="Q164" s="306"/>
      <c r="R164" s="306"/>
      <c r="S164" s="338"/>
    </row>
    <row r="165" spans="1:19">
      <c r="A165" s="316"/>
      <c r="B165" s="306"/>
      <c r="C165" s="306"/>
      <c r="D165" s="306"/>
      <c r="E165" s="306"/>
      <c r="F165" s="306"/>
      <c r="G165" s="306"/>
      <c r="H165" s="306"/>
      <c r="I165" s="306"/>
      <c r="J165" s="306"/>
      <c r="K165" s="306"/>
      <c r="L165" s="306"/>
      <c r="M165" s="306"/>
      <c r="N165" s="306"/>
      <c r="O165" s="306"/>
      <c r="P165" s="306"/>
      <c r="Q165" s="306"/>
      <c r="R165" s="306"/>
      <c r="S165" s="338"/>
    </row>
    <row r="166" spans="1:19">
      <c r="A166" s="316"/>
      <c r="B166" s="306"/>
      <c r="C166" s="306"/>
      <c r="D166" s="306"/>
      <c r="E166" s="306"/>
      <c r="F166" s="306"/>
      <c r="G166" s="306"/>
      <c r="H166" s="306"/>
      <c r="I166" s="306"/>
      <c r="J166" s="306"/>
      <c r="K166" s="306"/>
      <c r="L166" s="306"/>
      <c r="M166" s="306"/>
      <c r="N166" s="306"/>
      <c r="O166" s="306"/>
      <c r="P166" s="306"/>
      <c r="Q166" s="306"/>
      <c r="R166" s="306"/>
      <c r="S166" s="338"/>
    </row>
    <row r="167" spans="1:19">
      <c r="A167" s="316"/>
      <c r="B167" s="306"/>
      <c r="C167" s="306"/>
      <c r="D167" s="306"/>
      <c r="E167" s="306"/>
      <c r="F167" s="306"/>
      <c r="G167" s="306"/>
      <c r="H167" s="306"/>
      <c r="I167" s="306"/>
      <c r="J167" s="306"/>
      <c r="K167" s="306"/>
      <c r="L167" s="306"/>
      <c r="M167" s="306"/>
      <c r="N167" s="306"/>
      <c r="O167" s="306"/>
      <c r="P167" s="306"/>
      <c r="Q167" s="306"/>
      <c r="R167" s="306"/>
      <c r="S167" s="338"/>
    </row>
    <row r="168" spans="1:19">
      <c r="A168" s="316"/>
      <c r="B168" s="306"/>
      <c r="C168" s="306"/>
      <c r="D168" s="306"/>
      <c r="E168" s="306"/>
      <c r="F168" s="306"/>
      <c r="G168" s="306"/>
      <c r="H168" s="306"/>
      <c r="I168" s="306"/>
      <c r="J168" s="306"/>
      <c r="K168" s="306"/>
      <c r="L168" s="306"/>
      <c r="M168" s="306"/>
      <c r="N168" s="306"/>
      <c r="O168" s="306"/>
      <c r="P168" s="306"/>
      <c r="Q168" s="306"/>
      <c r="R168" s="306"/>
      <c r="S168" s="338"/>
    </row>
    <row r="169" spans="1:19">
      <c r="A169" s="316"/>
      <c r="B169" s="306"/>
      <c r="C169" s="306"/>
      <c r="D169" s="306"/>
      <c r="E169" s="306"/>
      <c r="F169" s="306"/>
      <c r="G169" s="306"/>
      <c r="H169" s="306"/>
      <c r="I169" s="306"/>
      <c r="J169" s="306"/>
      <c r="K169" s="306"/>
      <c r="L169" s="306"/>
      <c r="M169" s="306"/>
      <c r="N169" s="306"/>
      <c r="O169" s="306"/>
      <c r="P169" s="306"/>
      <c r="Q169" s="306"/>
      <c r="R169" s="306"/>
      <c r="S169" s="338"/>
    </row>
    <row r="170" spans="1:19">
      <c r="A170" s="316"/>
      <c r="B170" s="306"/>
      <c r="C170" s="306"/>
      <c r="D170" s="306"/>
      <c r="E170" s="306"/>
      <c r="F170" s="306"/>
      <c r="G170" s="306"/>
      <c r="H170" s="306"/>
      <c r="I170" s="306"/>
      <c r="J170" s="306"/>
      <c r="K170" s="306"/>
      <c r="L170" s="306"/>
      <c r="M170" s="306"/>
      <c r="N170" s="306"/>
      <c r="O170" s="306"/>
      <c r="P170" s="306"/>
      <c r="Q170" s="306"/>
      <c r="R170" s="306"/>
      <c r="S170" s="338"/>
    </row>
    <row r="171" spans="1:19">
      <c r="A171" s="316"/>
      <c r="B171" s="306"/>
      <c r="C171" s="306"/>
      <c r="D171" s="306"/>
      <c r="E171" s="306"/>
      <c r="F171" s="306"/>
      <c r="G171" s="306"/>
      <c r="H171" s="306"/>
      <c r="I171" s="306"/>
      <c r="J171" s="306"/>
      <c r="K171" s="306"/>
      <c r="L171" s="306"/>
      <c r="M171" s="306"/>
      <c r="N171" s="306"/>
      <c r="O171" s="306"/>
      <c r="P171" s="306"/>
      <c r="Q171" s="306"/>
      <c r="R171" s="306"/>
      <c r="S171" s="338"/>
    </row>
    <row r="172" spans="1:19">
      <c r="A172" s="316"/>
      <c r="B172" s="306"/>
      <c r="C172" s="306"/>
      <c r="D172" s="306"/>
      <c r="E172" s="306"/>
      <c r="F172" s="306"/>
      <c r="G172" s="306"/>
      <c r="H172" s="306"/>
      <c r="I172" s="306"/>
      <c r="J172" s="306"/>
      <c r="K172" s="306"/>
      <c r="L172" s="306"/>
      <c r="M172" s="306"/>
      <c r="N172" s="306"/>
      <c r="O172" s="306"/>
      <c r="P172" s="306"/>
      <c r="Q172" s="306"/>
      <c r="R172" s="306"/>
      <c r="S172" s="338"/>
    </row>
    <row r="173" spans="1:19">
      <c r="A173" s="316"/>
      <c r="B173" s="306"/>
      <c r="C173" s="306"/>
      <c r="D173" s="306"/>
      <c r="E173" s="306"/>
      <c r="F173" s="306"/>
      <c r="G173" s="306"/>
      <c r="H173" s="306"/>
      <c r="I173" s="306"/>
      <c r="J173" s="306"/>
      <c r="K173" s="306"/>
      <c r="L173" s="306"/>
      <c r="M173" s="306"/>
      <c r="N173" s="306"/>
      <c r="O173" s="306"/>
      <c r="P173" s="306"/>
      <c r="Q173" s="306"/>
      <c r="R173" s="306"/>
      <c r="S173" s="338"/>
    </row>
    <row r="174" spans="1:19">
      <c r="A174" s="316"/>
      <c r="B174" s="306"/>
      <c r="C174" s="306"/>
      <c r="D174" s="306"/>
      <c r="E174" s="306"/>
      <c r="F174" s="306"/>
      <c r="G174" s="306"/>
      <c r="H174" s="306"/>
      <c r="I174" s="306"/>
      <c r="J174" s="306"/>
      <c r="K174" s="306"/>
      <c r="L174" s="306"/>
      <c r="M174" s="306"/>
      <c r="N174" s="306"/>
      <c r="O174" s="306"/>
      <c r="P174" s="306"/>
      <c r="Q174" s="306"/>
      <c r="R174" s="306"/>
      <c r="S174" s="338"/>
    </row>
    <row r="175" spans="1:19">
      <c r="A175" s="316"/>
      <c r="B175" s="306"/>
      <c r="C175" s="306"/>
      <c r="D175" s="306"/>
      <c r="E175" s="306"/>
      <c r="F175" s="306"/>
      <c r="G175" s="306"/>
      <c r="H175" s="306"/>
      <c r="I175" s="306"/>
      <c r="J175" s="306"/>
      <c r="K175" s="306"/>
      <c r="L175" s="306"/>
      <c r="M175" s="306"/>
      <c r="N175" s="306"/>
      <c r="O175" s="306"/>
      <c r="P175" s="306"/>
      <c r="Q175" s="306"/>
      <c r="R175" s="306"/>
      <c r="S175" s="338"/>
    </row>
    <row r="176" spans="1:19">
      <c r="A176" s="316"/>
      <c r="B176" s="306"/>
      <c r="C176" s="306"/>
      <c r="D176" s="306"/>
      <c r="E176" s="306"/>
      <c r="F176" s="306"/>
      <c r="G176" s="306"/>
      <c r="H176" s="306"/>
      <c r="I176" s="306"/>
      <c r="J176" s="306"/>
      <c r="K176" s="306"/>
      <c r="L176" s="306"/>
      <c r="M176" s="306"/>
      <c r="N176" s="306"/>
      <c r="O176" s="306"/>
      <c r="P176" s="306"/>
      <c r="Q176" s="306"/>
      <c r="R176" s="306"/>
      <c r="S176" s="338"/>
    </row>
    <row r="177" spans="1:19">
      <c r="A177" s="316"/>
      <c r="B177" s="306"/>
      <c r="C177" s="306"/>
      <c r="D177" s="306"/>
      <c r="E177" s="306"/>
      <c r="F177" s="306"/>
      <c r="G177" s="306"/>
      <c r="H177" s="306"/>
      <c r="I177" s="306"/>
      <c r="J177" s="306"/>
      <c r="K177" s="306"/>
      <c r="L177" s="306"/>
      <c r="M177" s="306"/>
      <c r="N177" s="306"/>
      <c r="O177" s="306"/>
      <c r="P177" s="306"/>
      <c r="Q177" s="306"/>
      <c r="R177" s="306"/>
      <c r="S177" s="338"/>
    </row>
    <row r="178" spans="1:19">
      <c r="A178" s="316"/>
      <c r="B178" s="306"/>
      <c r="C178" s="306"/>
      <c r="D178" s="306"/>
      <c r="E178" s="306"/>
      <c r="F178" s="306"/>
      <c r="G178" s="306"/>
      <c r="H178" s="306"/>
      <c r="I178" s="306"/>
      <c r="J178" s="306"/>
      <c r="K178" s="306"/>
      <c r="L178" s="306"/>
      <c r="M178" s="306"/>
      <c r="N178" s="306"/>
      <c r="O178" s="306"/>
      <c r="P178" s="306"/>
      <c r="Q178" s="306"/>
      <c r="R178" s="306"/>
      <c r="S178" s="338"/>
    </row>
    <row r="179" spans="1:19">
      <c r="A179" s="316"/>
      <c r="B179" s="306"/>
      <c r="C179" s="306"/>
      <c r="D179" s="306"/>
      <c r="E179" s="306"/>
      <c r="F179" s="306"/>
      <c r="G179" s="306"/>
      <c r="H179" s="306"/>
      <c r="I179" s="306"/>
      <c r="J179" s="306"/>
      <c r="K179" s="306"/>
      <c r="L179" s="306"/>
      <c r="M179" s="306"/>
      <c r="N179" s="306"/>
      <c r="O179" s="306"/>
      <c r="P179" s="306"/>
      <c r="Q179" s="306"/>
      <c r="R179" s="306"/>
      <c r="S179" s="338"/>
    </row>
    <row r="180" spans="1:19">
      <c r="A180" s="316"/>
      <c r="B180" s="306"/>
      <c r="C180" s="306"/>
      <c r="D180" s="306"/>
      <c r="E180" s="306"/>
      <c r="F180" s="306"/>
      <c r="G180" s="306"/>
      <c r="H180" s="306"/>
      <c r="I180" s="306"/>
      <c r="J180" s="306"/>
      <c r="K180" s="306"/>
      <c r="L180" s="306"/>
      <c r="M180" s="306"/>
      <c r="N180" s="306"/>
      <c r="O180" s="306"/>
      <c r="P180" s="306"/>
      <c r="Q180" s="306"/>
      <c r="R180" s="306"/>
      <c r="S180" s="338"/>
    </row>
    <row r="181" spans="1:19">
      <c r="A181" s="316"/>
      <c r="B181" s="306"/>
      <c r="C181" s="306"/>
      <c r="D181" s="306"/>
      <c r="E181" s="306"/>
      <c r="F181" s="306"/>
      <c r="G181" s="306"/>
      <c r="H181" s="306"/>
      <c r="I181" s="306"/>
      <c r="J181" s="306"/>
      <c r="K181" s="306"/>
      <c r="L181" s="306"/>
      <c r="M181" s="306"/>
      <c r="N181" s="306"/>
      <c r="O181" s="306"/>
      <c r="P181" s="306"/>
      <c r="Q181" s="306"/>
      <c r="R181" s="306"/>
      <c r="S181" s="338"/>
    </row>
    <row r="182" spans="1:19">
      <c r="A182" s="317"/>
      <c r="B182" s="310"/>
      <c r="C182" s="310"/>
      <c r="D182" s="310"/>
      <c r="E182" s="310"/>
      <c r="F182" s="310"/>
      <c r="G182" s="310"/>
      <c r="H182" s="310"/>
      <c r="I182" s="310"/>
      <c r="J182" s="310"/>
      <c r="K182" s="310"/>
      <c r="L182" s="310"/>
      <c r="M182" s="310"/>
      <c r="N182" s="310"/>
      <c r="O182" s="310"/>
      <c r="P182" s="310"/>
      <c r="Q182" s="310"/>
      <c r="R182" s="310"/>
      <c r="S182" s="339"/>
    </row>
  </sheetData>
  <sheetProtection algorithmName="SHA-512" hashValue="XPMSng0+Tw/SRoPsfCFZhxKuDiPVWuhTVaFl1isk1YRMYbiZBHP8rRW4JlwjhdIoCkQ+MPI0P43IgdVzRCx4HQ==" saltValue="lMLdfTdnJj3lhb+gHawTBw==" spinCount="100000" sheet="1" scenarios="1"/>
  <mergeCells count="10">
    <mergeCell ref="A53:C53"/>
    <mergeCell ref="D53:E53"/>
    <mergeCell ref="A1:S1"/>
    <mergeCell ref="D3:J3"/>
    <mergeCell ref="O3:S3"/>
    <mergeCell ref="A48:C48"/>
    <mergeCell ref="D48:E48"/>
    <mergeCell ref="B51:C51"/>
    <mergeCell ref="D51:E51"/>
    <mergeCell ref="A5:S5"/>
  </mergeCells>
  <phoneticPr fontId="0" type="noConversion"/>
  <hyperlinks>
    <hyperlink ref="T2" location="'Cover Sheet'!A1" display="BACK to COVER SHEET" xr:uid="{00000000-0004-0000-1600-000000000000}"/>
    <hyperlink ref="T2:V2" location="'Cover Sheet'!A1" display="BACK to COVER SHEET" xr:uid="{00000000-0004-0000-16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sheetPr>
  <dimension ref="B1:AC20004"/>
  <sheetViews>
    <sheetView showGridLines="0" workbookViewId="0">
      <selection activeCell="B1" sqref="B1"/>
    </sheetView>
  </sheetViews>
  <sheetFormatPr defaultColWidth="11.42578125" defaultRowHeight="12.75"/>
  <cols>
    <col min="1" max="1" width="4.28515625" customWidth="1"/>
    <col min="2" max="2" width="29" customWidth="1"/>
    <col min="3" max="3" width="12.7109375" customWidth="1"/>
    <col min="4" max="4" width="10" customWidth="1"/>
    <col min="5" max="5" width="12.7109375" customWidth="1"/>
    <col min="6" max="6" width="10" customWidth="1"/>
    <col min="7" max="7" width="12.7109375" customWidth="1"/>
    <col min="8" max="8" width="6.140625" bestFit="1" customWidth="1"/>
    <col min="9" max="9" width="12.7109375" customWidth="1"/>
    <col min="10" max="10" width="6.140625" bestFit="1" customWidth="1"/>
  </cols>
  <sheetData>
    <row r="1" spans="2:29" ht="15.75">
      <c r="B1" s="2" t="s">
        <v>190</v>
      </c>
    </row>
    <row r="2" spans="2:29">
      <c r="B2" s="69"/>
      <c r="C2" s="73"/>
      <c r="D2" s="73"/>
      <c r="E2" s="53"/>
      <c r="F2" s="53"/>
    </row>
    <row r="3" spans="2:29">
      <c r="B3" t="s">
        <v>188</v>
      </c>
      <c r="C3" s="157">
        <v>2</v>
      </c>
      <c r="D3" s="71"/>
      <c r="E3" s="53"/>
      <c r="F3" s="53"/>
      <c r="K3" s="264" t="s">
        <v>485</v>
      </c>
      <c r="L3" s="264"/>
      <c r="M3" s="264"/>
    </row>
    <row r="4" spans="2:29" s="89" customFormat="1">
      <c r="C4" s="88"/>
      <c r="D4" s="71"/>
      <c r="E4" s="90"/>
      <c r="F4" s="90"/>
    </row>
    <row r="5" spans="2:29">
      <c r="C5" s="88"/>
      <c r="D5" s="71"/>
      <c r="E5" s="53"/>
      <c r="F5" s="53"/>
    </row>
    <row r="6" spans="2:29">
      <c r="B6" s="20"/>
      <c r="C6" s="617"/>
      <c r="D6" s="618"/>
      <c r="E6" s="215"/>
      <c r="F6" s="228"/>
      <c r="G6" s="619" t="s">
        <v>682</v>
      </c>
      <c r="H6" s="620"/>
      <c r="I6" s="623" t="s">
        <v>682</v>
      </c>
      <c r="J6" s="624"/>
    </row>
    <row r="7" spans="2:29">
      <c r="B7" s="20"/>
      <c r="C7" s="621" t="s">
        <v>680</v>
      </c>
      <c r="D7" s="622"/>
      <c r="E7" s="457" t="s">
        <v>681</v>
      </c>
      <c r="F7" s="105"/>
      <c r="G7" s="458" t="s">
        <v>178</v>
      </c>
      <c r="H7" s="459"/>
      <c r="I7" s="621" t="s">
        <v>584</v>
      </c>
      <c r="J7" s="556"/>
    </row>
    <row r="8" spans="2:29">
      <c r="B8" s="199" t="s">
        <v>353</v>
      </c>
      <c r="C8" s="1234" t="str">
        <f>IF(AND(D10="PASS",D11="PASS",D14="PASS",D15="PASS",D26="PASS",D18="PASS",D27="PASS", D28="pass"),"PASS","FAIL")</f>
        <v>FAIL</v>
      </c>
      <c r="D8" s="1235"/>
      <c r="E8" s="1236" t="str">
        <f>IF(AND(F10="PASS",F11="PASS",F12="PASS",F14="PASS",F15="PASS",F26="PASS",F18="PASS",F27="PASS",F28="pass"),"PASS","FAIL")</f>
        <v>FAIL</v>
      </c>
      <c r="F8" s="1235"/>
      <c r="G8" s="1236" t="str">
        <f>IF($C$3&lt;=2,"N/A",IF(AND(H10="PASS",H11="PASS",H14="PASS",H15="PASS",H26="PASS",H18="PASS",H27="PASS",H28="pass"),"PASS","FAIL"))</f>
        <v>N/A</v>
      </c>
      <c r="H8" s="1235"/>
      <c r="I8" s="1236" t="str">
        <f>IF($C$3&lt;=3,"N/A",IF(AND(J10="PASS",J11="PASS",J14="PASS",J15="PASS",J26="PASS",J18="PASS",J27="PASS",J28="pass"),"PASS","FAIL"))</f>
        <v>N/A</v>
      </c>
      <c r="J8" s="1235"/>
      <c r="K8" s="25"/>
      <c r="L8" s="25"/>
      <c r="M8" s="25"/>
      <c r="N8" s="25"/>
      <c r="O8" s="25"/>
      <c r="P8" s="25"/>
      <c r="Q8" s="25"/>
      <c r="R8" s="25"/>
      <c r="S8" s="25"/>
      <c r="T8" s="25"/>
      <c r="U8" s="25"/>
      <c r="V8" s="25"/>
      <c r="W8" s="25"/>
      <c r="X8" s="25"/>
      <c r="Y8" s="25"/>
      <c r="Z8" s="25"/>
      <c r="AA8" s="25"/>
      <c r="AB8" s="25"/>
      <c r="AC8" s="26"/>
    </row>
    <row r="9" spans="2:29">
      <c r="B9" s="74"/>
      <c r="C9" s="1242"/>
      <c r="D9" s="1243"/>
      <c r="E9" s="1242"/>
      <c r="F9" s="1243"/>
      <c r="G9" s="1242"/>
      <c r="H9" s="1243"/>
      <c r="I9" s="1237"/>
      <c r="J9" s="1238"/>
      <c r="K9" s="31"/>
      <c r="L9" s="31"/>
      <c r="M9" s="31"/>
      <c r="N9" s="31"/>
      <c r="O9" s="31"/>
      <c r="P9" s="31"/>
      <c r="Q9" s="31"/>
      <c r="R9" s="31"/>
      <c r="S9" s="31"/>
      <c r="T9" s="31"/>
      <c r="U9" s="31"/>
      <c r="V9" s="31"/>
      <c r="W9" s="31"/>
      <c r="X9" s="31"/>
      <c r="Y9" s="31"/>
      <c r="Z9" s="31"/>
      <c r="AA9" s="31"/>
      <c r="AB9" s="31"/>
      <c r="AC9" s="32"/>
    </row>
    <row r="10" spans="2:29">
      <c r="B10" s="215" t="s">
        <v>181</v>
      </c>
      <c r="C10" s="152">
        <v>0</v>
      </c>
      <c r="D10" s="81" t="str">
        <f>IF(C10&gt;=8,"PASS","FAIL")</f>
        <v>FAIL</v>
      </c>
      <c r="E10" s="154">
        <v>0</v>
      </c>
      <c r="F10" s="80" t="str">
        <f>IF(E10&gt;=8,"PASS","FAIL")</f>
        <v>FAIL</v>
      </c>
      <c r="G10" s="154">
        <v>0</v>
      </c>
      <c r="H10" s="80" t="str">
        <f>IF(G10&gt;=8,"PASS","FAIL")</f>
        <v>FAIL</v>
      </c>
      <c r="I10" s="154">
        <v>0</v>
      </c>
      <c r="J10" s="80" t="str">
        <f>IF(I10&gt;=8,"PASS","FAIL")</f>
        <v>FAIL</v>
      </c>
      <c r="K10" s="31"/>
      <c r="L10" s="31"/>
      <c r="M10" s="31"/>
      <c r="N10" s="31"/>
      <c r="O10" s="31"/>
      <c r="P10" s="31"/>
      <c r="Q10" s="31"/>
      <c r="R10" s="31"/>
      <c r="S10" s="31"/>
      <c r="T10" s="31"/>
      <c r="U10" s="31"/>
      <c r="V10" s="31"/>
      <c r="W10" s="31"/>
      <c r="X10" s="31"/>
      <c r="Y10" s="31"/>
      <c r="Z10" s="31"/>
      <c r="AA10" s="31"/>
      <c r="AB10" s="31"/>
      <c r="AC10" s="32"/>
    </row>
    <row r="11" spans="2:29">
      <c r="B11" s="82" t="s">
        <v>179</v>
      </c>
      <c r="C11" s="153">
        <v>0</v>
      </c>
      <c r="D11" s="83" t="str">
        <f>IF(C11&gt;=2,"PASS","FAIL")</f>
        <v>FAIL</v>
      </c>
      <c r="E11" s="155">
        <v>0</v>
      </c>
      <c r="F11" s="83" t="str">
        <f>IF(E11&gt;=2,"PASS","FAIL")</f>
        <v>FAIL</v>
      </c>
      <c r="G11" s="625">
        <v>0</v>
      </c>
      <c r="H11" s="706" t="str">
        <f>IF(G11&gt;=2,"PASS","FAIL")</f>
        <v>FAIL</v>
      </c>
      <c r="I11" s="155">
        <v>0</v>
      </c>
      <c r="J11" s="706" t="str">
        <f>IF(I11&gt;=2,"PASS","FAIL")</f>
        <v>FAIL</v>
      </c>
      <c r="K11" s="31"/>
      <c r="L11" s="31"/>
      <c r="M11" s="31"/>
      <c r="N11" s="31"/>
      <c r="O11" s="31"/>
      <c r="P11" s="31"/>
      <c r="Q11" s="31"/>
      <c r="R11" s="31"/>
      <c r="S11" s="31"/>
      <c r="T11" s="31"/>
      <c r="U11" s="31"/>
      <c r="V11" s="31"/>
      <c r="W11" s="31"/>
      <c r="X11" s="31"/>
      <c r="Y11" s="31"/>
      <c r="Z11" s="31"/>
      <c r="AA11" s="31"/>
      <c r="AB11" s="31"/>
      <c r="AC11" s="32"/>
    </row>
    <row r="12" spans="2:29">
      <c r="B12" s="682" t="s">
        <v>639</v>
      </c>
      <c r="C12" s="1240"/>
      <c r="D12" s="1241"/>
      <c r="E12" s="365"/>
      <c r="F12" s="83" t="str">
        <f>IF(OR(E12&gt;=50,E12=""),"FAIL","PASS")</f>
        <v>FAIL</v>
      </c>
      <c r="G12" s="1240"/>
      <c r="H12" s="1241"/>
      <c r="I12" s="1240"/>
      <c r="J12" s="1241"/>
      <c r="K12" s="31"/>
      <c r="L12" s="31"/>
      <c r="M12" s="31"/>
      <c r="N12" s="31"/>
      <c r="O12" s="31"/>
      <c r="P12" s="31"/>
      <c r="Q12" s="31"/>
      <c r="R12" s="31"/>
      <c r="S12" s="31"/>
      <c r="T12" s="31"/>
      <c r="U12" s="31"/>
      <c r="V12" s="31"/>
      <c r="W12" s="31"/>
      <c r="X12" s="31"/>
      <c r="Y12" s="31"/>
      <c r="Z12" s="31"/>
      <c r="AA12" s="31"/>
      <c r="AB12" s="31"/>
      <c r="AC12" s="32"/>
    </row>
    <row r="13" spans="2:29">
      <c r="B13" s="113"/>
      <c r="C13" s="1237"/>
      <c r="D13" s="1238"/>
      <c r="E13" s="1239"/>
      <c r="F13" s="1238"/>
      <c r="G13" s="113"/>
      <c r="H13" s="514"/>
      <c r="I13" s="1237"/>
      <c r="J13" s="1238"/>
      <c r="K13" s="31"/>
      <c r="L13" s="31"/>
      <c r="M13" s="31"/>
      <c r="N13" s="31"/>
      <c r="O13" s="31"/>
      <c r="P13" s="31"/>
      <c r="Q13" s="31"/>
      <c r="R13" s="31"/>
      <c r="S13" s="31"/>
      <c r="T13" s="31"/>
      <c r="U13" s="31"/>
      <c r="V13" s="31"/>
      <c r="W13" s="31"/>
      <c r="X13" s="31"/>
      <c r="Y13" s="31"/>
      <c r="Z13" s="31"/>
      <c r="AA13" s="31"/>
      <c r="AB13" s="31"/>
      <c r="AC13" s="32"/>
    </row>
    <row r="14" spans="2:29">
      <c r="B14" s="84" t="s">
        <v>184</v>
      </c>
      <c r="C14" s="156">
        <v>0</v>
      </c>
      <c r="D14" s="83" t="str">
        <f>IF(C14&gt;(PI()*25.4),"PASS","FAIL")</f>
        <v>FAIL</v>
      </c>
      <c r="E14" s="156">
        <v>0</v>
      </c>
      <c r="F14" s="706" t="str">
        <f>IF(E14&gt;(PI()*25.4),"PASS","FAIL")</f>
        <v>FAIL</v>
      </c>
      <c r="G14" s="156">
        <v>0</v>
      </c>
      <c r="H14" s="706" t="str">
        <f>IF(G14&gt;(PI()*25.4),"PASS","FAIL")</f>
        <v>FAIL</v>
      </c>
      <c r="I14" s="156">
        <v>0</v>
      </c>
      <c r="J14" s="706" t="str">
        <f>IF(I14&gt;(PI()*25.4),"PASS","FAIL")</f>
        <v>FAIL</v>
      </c>
      <c r="K14" s="31"/>
      <c r="L14" s="31"/>
      <c r="M14" s="31"/>
      <c r="N14" s="31"/>
      <c r="O14" s="31"/>
      <c r="P14" s="31"/>
      <c r="Q14" s="31"/>
      <c r="R14" s="31"/>
      <c r="S14" s="31"/>
      <c r="T14" s="31"/>
      <c r="U14" s="31"/>
      <c r="V14" s="31"/>
      <c r="W14" s="31"/>
      <c r="X14" s="31"/>
      <c r="Y14" s="31"/>
      <c r="Z14" s="31"/>
      <c r="AA14" s="31"/>
      <c r="AB14" s="31"/>
      <c r="AC14" s="32"/>
    </row>
    <row r="15" spans="2:29">
      <c r="B15" s="82" t="s">
        <v>182</v>
      </c>
      <c r="C15" s="156">
        <v>0</v>
      </c>
      <c r="D15" s="83" t="str">
        <f>IF(C15&gt;=2,"PASS","FAIL")</f>
        <v>FAIL</v>
      </c>
      <c r="E15" s="156">
        <v>0</v>
      </c>
      <c r="F15" s="706" t="str">
        <f>IF(E15&gt;=2,"PASS","FAIL")</f>
        <v>FAIL</v>
      </c>
      <c r="G15" s="156">
        <v>0</v>
      </c>
      <c r="H15" s="706" t="str">
        <f>IF(G15&gt;=2,"PASS","FAIL")</f>
        <v>FAIL</v>
      </c>
      <c r="I15" s="156">
        <v>0</v>
      </c>
      <c r="J15" s="706" t="str">
        <f>IF(I15&gt;=2,"PASS","FAIL")</f>
        <v>FAIL</v>
      </c>
      <c r="K15" s="31"/>
      <c r="L15" s="31"/>
      <c r="M15" s="31"/>
      <c r="N15" s="31"/>
      <c r="O15" s="31"/>
      <c r="P15" s="31"/>
      <c r="Q15" s="31"/>
      <c r="R15" s="31"/>
      <c r="S15" s="31"/>
      <c r="T15" s="31"/>
      <c r="U15" s="31"/>
      <c r="V15" s="31"/>
      <c r="W15" s="31"/>
      <c r="X15" s="31"/>
      <c r="Y15" s="31"/>
      <c r="Z15" s="31"/>
      <c r="AA15" s="31"/>
      <c r="AB15" s="31"/>
      <c r="AC15" s="32"/>
    </row>
    <row r="16" spans="2:29">
      <c r="B16" s="84" t="s">
        <v>183</v>
      </c>
      <c r="C16" s="156">
        <v>0</v>
      </c>
      <c r="D16" s="83"/>
      <c r="E16" s="156">
        <v>0</v>
      </c>
      <c r="F16" s="706"/>
      <c r="G16" s="156">
        <v>0</v>
      </c>
      <c r="H16" s="706"/>
      <c r="I16" s="156">
        <v>0</v>
      </c>
      <c r="J16" s="706"/>
      <c r="K16" s="31"/>
      <c r="L16" s="31"/>
      <c r="M16" s="31"/>
      <c r="N16" s="31"/>
      <c r="O16" s="31"/>
      <c r="P16" s="31"/>
      <c r="Q16" s="31"/>
      <c r="R16" s="31"/>
      <c r="S16" s="31"/>
      <c r="T16" s="31"/>
      <c r="U16" s="31"/>
      <c r="V16" s="31"/>
      <c r="W16" s="31"/>
      <c r="X16" s="31"/>
      <c r="Y16" s="31"/>
      <c r="Z16" s="31"/>
      <c r="AA16" s="31"/>
      <c r="AB16" s="31"/>
      <c r="AC16" s="32"/>
    </row>
    <row r="17" spans="2:29">
      <c r="B17" s="84" t="s">
        <v>352</v>
      </c>
      <c r="C17" s="156">
        <v>0</v>
      </c>
      <c r="D17" s="83"/>
      <c r="E17" s="156">
        <v>0</v>
      </c>
      <c r="F17" s="706"/>
      <c r="G17" s="156">
        <v>0</v>
      </c>
      <c r="H17" s="706"/>
      <c r="I17" s="156">
        <v>0</v>
      </c>
      <c r="J17" s="706"/>
      <c r="K17" s="31"/>
      <c r="L17" s="31"/>
      <c r="M17" s="31"/>
      <c r="N17" s="31"/>
      <c r="O17" s="31"/>
      <c r="P17" s="31"/>
      <c r="Q17" s="31"/>
      <c r="R17" s="31"/>
      <c r="S17" s="31"/>
      <c r="T17" s="31"/>
      <c r="U17" s="31"/>
      <c r="V17" s="31"/>
      <c r="W17" s="31"/>
      <c r="X17" s="31"/>
      <c r="Y17" s="31"/>
      <c r="Z17" s="31"/>
      <c r="AA17" s="31"/>
      <c r="AB17" s="31"/>
      <c r="AC17" s="32"/>
    </row>
    <row r="18" spans="2:29">
      <c r="B18" s="84" t="s">
        <v>185</v>
      </c>
      <c r="C18" s="156">
        <v>0</v>
      </c>
      <c r="D18" s="83" t="str">
        <f>IF(C18&gt;=2,"PASS","FAIL")</f>
        <v>FAIL</v>
      </c>
      <c r="E18" s="156">
        <v>0</v>
      </c>
      <c r="F18" s="706" t="str">
        <f>IF(E18&gt;=2,"PASS","FAIL")</f>
        <v>FAIL</v>
      </c>
      <c r="G18" s="156">
        <v>0</v>
      </c>
      <c r="H18" s="83" t="str">
        <f>IF(G18&gt;=2,"PASS","FAIL")</f>
        <v>FAIL</v>
      </c>
      <c r="I18" s="156">
        <v>0</v>
      </c>
      <c r="J18" s="83" t="str">
        <f>IF(I18&gt;=2,"PASS","FAIL")</f>
        <v>FAIL</v>
      </c>
      <c r="K18" s="31"/>
      <c r="L18" s="31"/>
      <c r="M18" s="31"/>
      <c r="N18" s="31"/>
      <c r="O18" s="31"/>
      <c r="P18" s="31"/>
      <c r="Q18" s="31"/>
      <c r="R18" s="31"/>
      <c r="S18" s="31"/>
      <c r="T18" s="31"/>
      <c r="U18" s="31"/>
      <c r="V18" s="31"/>
      <c r="W18" s="31"/>
      <c r="X18" s="31"/>
      <c r="Y18" s="31"/>
      <c r="Z18" s="31"/>
      <c r="AA18" s="31"/>
      <c r="AB18" s="31"/>
      <c r="AC18" s="32"/>
    </row>
    <row r="19" spans="2:29">
      <c r="B19" s="84" t="s">
        <v>186</v>
      </c>
      <c r="C19" s="156">
        <v>0</v>
      </c>
      <c r="D19" s="83"/>
      <c r="E19" s="156">
        <v>0</v>
      </c>
      <c r="F19" s="706"/>
      <c r="G19" s="156">
        <v>0</v>
      </c>
      <c r="H19" s="706"/>
      <c r="I19" s="156">
        <v>0</v>
      </c>
      <c r="J19" s="706"/>
      <c r="K19" s="31"/>
      <c r="L19" s="31"/>
      <c r="M19" s="31"/>
      <c r="N19" s="31"/>
      <c r="O19" s="31"/>
      <c r="P19" s="31"/>
      <c r="Q19" s="31"/>
      <c r="R19" s="31"/>
      <c r="S19" s="31"/>
      <c r="T19" s="31"/>
      <c r="U19" s="31"/>
      <c r="V19" s="31"/>
      <c r="W19" s="31"/>
      <c r="X19" s="31"/>
      <c r="Y19" s="31"/>
      <c r="Z19" s="31"/>
      <c r="AA19" s="31"/>
      <c r="AB19" s="31"/>
      <c r="AC19" s="32"/>
    </row>
    <row r="20" spans="2:29">
      <c r="B20" s="84" t="s">
        <v>429</v>
      </c>
      <c r="C20" s="156">
        <v>0</v>
      </c>
      <c r="D20" s="706"/>
      <c r="E20" s="156">
        <v>0</v>
      </c>
      <c r="F20" s="706"/>
      <c r="G20" s="156">
        <v>0</v>
      </c>
      <c r="H20" s="706"/>
      <c r="I20" s="156">
        <v>0</v>
      </c>
      <c r="J20" s="706"/>
      <c r="K20" s="31"/>
      <c r="L20" s="31"/>
      <c r="M20" s="31"/>
      <c r="N20" s="31"/>
      <c r="O20" s="31"/>
      <c r="P20" s="31"/>
      <c r="Q20" s="31"/>
      <c r="R20" s="31"/>
      <c r="S20" s="31"/>
      <c r="T20" s="31"/>
      <c r="U20" s="31"/>
      <c r="V20" s="31"/>
      <c r="W20" s="31"/>
      <c r="X20" s="31"/>
      <c r="Y20" s="31"/>
      <c r="Z20" s="31"/>
      <c r="AA20" s="31"/>
      <c r="AB20" s="31"/>
      <c r="AC20" s="32"/>
    </row>
    <row r="21" spans="2:29">
      <c r="B21" s="728" t="s">
        <v>735</v>
      </c>
      <c r="C21" s="671" t="s">
        <v>284</v>
      </c>
      <c r="D21" s="729"/>
      <c r="E21" s="671" t="s">
        <v>284</v>
      </c>
      <c r="F21" s="729"/>
      <c r="G21" s="671" t="s">
        <v>284</v>
      </c>
      <c r="H21" s="729"/>
      <c r="I21" s="671" t="s">
        <v>284</v>
      </c>
      <c r="J21" s="729"/>
      <c r="K21" s="732" t="s">
        <v>668</v>
      </c>
      <c r="L21" s="40"/>
      <c r="M21" s="40"/>
      <c r="N21" s="40"/>
      <c r="O21" s="40"/>
      <c r="P21" s="40"/>
      <c r="Q21" s="40"/>
      <c r="R21" s="40"/>
      <c r="S21" s="40"/>
      <c r="T21" s="40"/>
      <c r="U21" s="40"/>
      <c r="V21" s="40"/>
      <c r="W21" s="40"/>
      <c r="X21" s="40"/>
      <c r="Y21" s="40"/>
      <c r="Z21" s="40"/>
      <c r="AA21" s="40"/>
      <c r="AB21" s="40"/>
      <c r="AC21" s="32"/>
    </row>
    <row r="22" spans="2:29">
      <c r="B22" s="728" t="s">
        <v>736</v>
      </c>
      <c r="C22" s="730" t="str">
        <f>HLOOKUP(C21,MaterialData!$C$3:$O$4,2,FALSE)</f>
        <v>T3.5_Laminate</v>
      </c>
      <c r="D22" s="706"/>
      <c r="E22" s="730" t="str">
        <f>HLOOKUP(E21,MaterialData!$C$3:$O$4,2,FALSE)</f>
        <v>T3.5_Laminate</v>
      </c>
      <c r="F22" s="706"/>
      <c r="G22" s="730" t="str">
        <f>HLOOKUP(G21,MaterialData!$C$3:$O$4,2,FALSE)</f>
        <v>T3.5_Laminate</v>
      </c>
      <c r="H22" s="706"/>
      <c r="I22" s="730" t="str">
        <f>HLOOKUP(I21,MaterialData!$C$3:$O$4,2,FALSE)</f>
        <v>T3.5_Laminate</v>
      </c>
      <c r="J22" s="729"/>
      <c r="K22" s="732"/>
      <c r="L22" s="40"/>
      <c r="M22" s="40"/>
      <c r="N22" s="40"/>
      <c r="O22" s="40"/>
      <c r="P22" s="40"/>
      <c r="Q22" s="40"/>
      <c r="R22" s="40"/>
      <c r="S22" s="40"/>
      <c r="T22" s="40"/>
      <c r="U22" s="40"/>
      <c r="V22" s="40"/>
      <c r="W22" s="40"/>
      <c r="X22" s="40"/>
      <c r="Y22" s="40"/>
      <c r="Z22" s="40"/>
      <c r="AA22" s="40"/>
      <c r="AB22" s="40"/>
      <c r="AC22" s="32"/>
    </row>
    <row r="23" spans="2:29">
      <c r="B23" s="84" t="s">
        <v>189</v>
      </c>
      <c r="C23" s="731">
        <f>'T3.5.9 Shear Tests'!$W$54</f>
        <v>0</v>
      </c>
      <c r="D23" s="706"/>
      <c r="E23" s="731">
        <f>'T3.5.9 Shear Tests'!$W$54</f>
        <v>0</v>
      </c>
      <c r="F23" s="706"/>
      <c r="G23" s="731">
        <f>'T3.5.9 Shear Tests'!$W$54</f>
        <v>0</v>
      </c>
      <c r="H23" s="706"/>
      <c r="I23" s="731">
        <f>'T3.5.9 Shear Tests'!$W$54</f>
        <v>0</v>
      </c>
      <c r="J23" s="706"/>
      <c r="K23" s="732" t="s">
        <v>667</v>
      </c>
      <c r="L23" s="31"/>
      <c r="M23" s="31"/>
      <c r="N23" s="31"/>
      <c r="O23" s="31"/>
      <c r="P23" s="31"/>
      <c r="Q23" s="31"/>
      <c r="R23" s="31"/>
      <c r="S23" s="31"/>
      <c r="T23" s="31"/>
      <c r="U23" s="31"/>
      <c r="V23" s="31"/>
      <c r="W23" s="31"/>
      <c r="X23" s="31"/>
      <c r="Y23" s="31"/>
      <c r="Z23" s="31"/>
      <c r="AA23" s="31"/>
      <c r="AB23" s="31"/>
      <c r="AC23" s="32"/>
    </row>
    <row r="24" spans="2:29">
      <c r="B24" s="84" t="s">
        <v>192</v>
      </c>
      <c r="C24" s="72">
        <f>'T3.5 Laminate Test'!$C$60</f>
        <v>1</v>
      </c>
      <c r="D24" s="83"/>
      <c r="E24" s="72">
        <f>'T3.5 Laminate Test'!$C$60</f>
        <v>1</v>
      </c>
      <c r="F24" s="706"/>
      <c r="G24" s="72">
        <f>'T3.5 Laminate Test'!$C$60</f>
        <v>1</v>
      </c>
      <c r="H24" s="706"/>
      <c r="I24" s="72">
        <f>'T3.5 Laminate Test'!$C$60</f>
        <v>1</v>
      </c>
      <c r="J24" s="706"/>
      <c r="K24" s="732" t="s">
        <v>669</v>
      </c>
      <c r="L24" s="31"/>
      <c r="M24" s="31"/>
      <c r="N24" s="31"/>
      <c r="O24" s="31"/>
      <c r="P24" s="31"/>
      <c r="Q24" s="31"/>
      <c r="R24" s="31"/>
      <c r="S24" s="31"/>
      <c r="T24" s="31"/>
      <c r="U24" s="31"/>
      <c r="V24" s="31"/>
      <c r="W24" s="31"/>
      <c r="X24" s="31"/>
      <c r="Y24" s="31"/>
      <c r="Z24" s="31"/>
      <c r="AA24" s="31"/>
      <c r="AB24" s="31"/>
      <c r="AC24" s="32"/>
    </row>
    <row r="25" spans="2:29">
      <c r="B25" s="84" t="s">
        <v>192</v>
      </c>
      <c r="C25" s="72">
        <f>'T3.5 Laminate Test'!$C$61</f>
        <v>1</v>
      </c>
      <c r="D25" s="83"/>
      <c r="E25" s="72">
        <f>'T3.5 Laminate Test'!$C$61</f>
        <v>1</v>
      </c>
      <c r="F25" s="706"/>
      <c r="G25" s="72">
        <f>'T3.5 Laminate Test'!$C$61</f>
        <v>1</v>
      </c>
      <c r="H25" s="706"/>
      <c r="I25" s="72">
        <f>'T3.5 Laminate Test'!$C$61</f>
        <v>1</v>
      </c>
      <c r="J25" s="706"/>
      <c r="K25" s="732" t="s">
        <v>669</v>
      </c>
      <c r="L25" s="31"/>
      <c r="M25" s="31"/>
      <c r="N25" s="31"/>
      <c r="O25" s="31"/>
      <c r="P25" s="31"/>
      <c r="Q25" s="31"/>
      <c r="R25" s="31"/>
      <c r="S25" s="31"/>
      <c r="T25" s="31"/>
      <c r="U25" s="31"/>
      <c r="V25" s="31"/>
      <c r="W25" s="31"/>
      <c r="X25" s="31"/>
      <c r="Y25" s="31"/>
      <c r="Z25" s="31"/>
      <c r="AA25" s="31"/>
      <c r="AB25" s="31"/>
      <c r="AC25" s="32"/>
    </row>
    <row r="26" spans="2:29">
      <c r="B26" s="84" t="s">
        <v>187</v>
      </c>
      <c r="C26" s="85">
        <f>((C16*C24)+(C17*C25))*C23*0.001</f>
        <v>0</v>
      </c>
      <c r="D26" s="83" t="str">
        <f>IF(C26&gt;=30,"PASS","FAIL")</f>
        <v>FAIL</v>
      </c>
      <c r="E26" s="730">
        <f>((E16*E24)+(E17*E25))*E23*0.001</f>
        <v>0</v>
      </c>
      <c r="F26" s="706" t="str">
        <f>IF(E26&gt;=30,"PASS","FAIL")</f>
        <v>FAIL</v>
      </c>
      <c r="G26" s="730">
        <f>((G16*G24)+(G17*G25))*G23*0.001</f>
        <v>0</v>
      </c>
      <c r="H26" s="706" t="str">
        <f>IF(G26&gt;=30,"PASS","FAIL")</f>
        <v>FAIL</v>
      </c>
      <c r="I26" s="730">
        <f>((I16*I24)+(I17*I25))*I23*0.001</f>
        <v>0</v>
      </c>
      <c r="J26" s="706" t="str">
        <f>IF(I26&gt;=30,"PASS","FAIL")</f>
        <v>FAIL</v>
      </c>
      <c r="K26" s="31"/>
      <c r="L26" s="31"/>
      <c r="M26" s="31"/>
      <c r="N26" s="31"/>
      <c r="O26" s="31"/>
      <c r="P26" s="31"/>
      <c r="Q26" s="31"/>
      <c r="R26" s="31"/>
      <c r="S26" s="31"/>
      <c r="T26" s="31"/>
      <c r="U26" s="31"/>
      <c r="V26" s="31"/>
      <c r="W26" s="31"/>
      <c r="X26" s="31"/>
      <c r="Y26" s="31"/>
      <c r="Z26" s="31"/>
      <c r="AA26" s="31"/>
      <c r="AB26" s="31"/>
      <c r="AC26" s="32"/>
    </row>
    <row r="27" spans="2:29">
      <c r="B27" s="113" t="s">
        <v>187</v>
      </c>
      <c r="C27" s="85">
        <f>((C24*C17)+(C25*C19))*C23*0.001</f>
        <v>0</v>
      </c>
      <c r="D27" s="83" t="str">
        <f>IF(C27&gt;=30,"PASS","FAIL")</f>
        <v>FAIL</v>
      </c>
      <c r="E27" s="730">
        <f>((E24*E17)+(E25*E19))*E23*0.001</f>
        <v>0</v>
      </c>
      <c r="F27" s="706" t="str">
        <f>IF(E27&gt;=30,"PASS","FAIL")</f>
        <v>FAIL</v>
      </c>
      <c r="G27" s="730">
        <f>((G24*G17)+(G25*G19))*G23*0.001</f>
        <v>0</v>
      </c>
      <c r="H27" s="706" t="str">
        <f>IF(G27&gt;=30,"PASS","FAIL")</f>
        <v>FAIL</v>
      </c>
      <c r="I27" s="730">
        <f>((I24*I17)+(I25*I19))*I23*0.001</f>
        <v>0</v>
      </c>
      <c r="J27" s="706" t="str">
        <f>IF(I27&gt;=30,"PASS","FAIL")</f>
        <v>FAIL</v>
      </c>
      <c r="K27" s="31"/>
      <c r="L27" s="31"/>
      <c r="M27" s="31"/>
      <c r="N27" s="31"/>
      <c r="O27" s="31"/>
      <c r="P27" s="31"/>
      <c r="Q27" s="31"/>
      <c r="R27" s="31"/>
      <c r="S27" s="31"/>
      <c r="T27" s="31"/>
      <c r="U27" s="31"/>
      <c r="V27" s="31"/>
      <c r="W27" s="31"/>
      <c r="X27" s="31"/>
      <c r="Y27" s="31"/>
      <c r="Z27" s="31"/>
      <c r="AA27" s="31"/>
      <c r="AB27" s="31"/>
      <c r="AC27" s="32"/>
    </row>
    <row r="28" spans="2:29">
      <c r="B28" s="259" t="s">
        <v>428</v>
      </c>
      <c r="C28" s="730">
        <f>C23*2*C20*(C24+C25)*0.001</f>
        <v>0</v>
      </c>
      <c r="D28" s="83" t="str">
        <f>IF(C28&gt;=30,"PASS","FAIL")</f>
        <v>FAIL</v>
      </c>
      <c r="E28" s="730">
        <f>E23*2*E20*(E24+E25)*0.001</f>
        <v>0</v>
      </c>
      <c r="F28" s="706" t="str">
        <f>IF(E28&gt;=30,"PASS","FAIL")</f>
        <v>FAIL</v>
      </c>
      <c r="G28" s="730">
        <f>G23*2*G20*(G24+G25)*0.001</f>
        <v>0</v>
      </c>
      <c r="H28" s="706" t="str">
        <f>IF(G28&gt;=30,"PASS","FAIL")</f>
        <v>FAIL</v>
      </c>
      <c r="I28" s="730">
        <f>I23*2*I20*(I24+I25)*0.001</f>
        <v>0</v>
      </c>
      <c r="J28" s="706" t="str">
        <f>IF(I28&gt;=30,"PASS","FAIL")</f>
        <v>FAIL</v>
      </c>
      <c r="K28" s="31"/>
      <c r="L28" s="31"/>
      <c r="M28" s="31"/>
      <c r="N28" s="31"/>
      <c r="O28" s="31"/>
      <c r="P28" s="31"/>
      <c r="Q28" s="31"/>
      <c r="R28" s="31"/>
      <c r="S28" s="31"/>
      <c r="T28" s="31"/>
      <c r="U28" s="31"/>
      <c r="V28" s="31"/>
      <c r="W28" s="31"/>
      <c r="X28" s="31"/>
      <c r="Y28" s="31"/>
      <c r="Z28" s="31"/>
      <c r="AA28" s="31"/>
      <c r="AB28" s="31"/>
      <c r="AC28" s="32"/>
    </row>
    <row r="29" spans="2:29" ht="12.75" customHeight="1">
      <c r="B29" s="1225" t="s">
        <v>463</v>
      </c>
      <c r="C29" s="1226"/>
      <c r="D29" s="1226"/>
      <c r="E29" s="1226"/>
      <c r="F29" s="1226"/>
      <c r="G29" s="1226"/>
      <c r="H29" s="1226"/>
      <c r="I29" s="1226"/>
      <c r="J29" s="1227"/>
      <c r="K29" s="31"/>
      <c r="L29" s="31"/>
      <c r="M29" s="31"/>
      <c r="N29" s="31"/>
      <c r="O29" s="31"/>
      <c r="P29" s="31"/>
      <c r="Q29" s="31"/>
      <c r="R29" s="31"/>
      <c r="S29" s="31"/>
      <c r="T29" s="31"/>
      <c r="U29" s="31"/>
      <c r="V29" s="31"/>
      <c r="W29" s="31"/>
      <c r="X29" s="31"/>
      <c r="Y29" s="31"/>
      <c r="Z29" s="31"/>
      <c r="AA29" s="31"/>
      <c r="AB29" s="31"/>
      <c r="AC29" s="32"/>
    </row>
    <row r="30" spans="2:29">
      <c r="B30" s="1228"/>
      <c r="C30" s="1229"/>
      <c r="D30" s="1229"/>
      <c r="E30" s="1229"/>
      <c r="F30" s="1229"/>
      <c r="G30" s="1229"/>
      <c r="H30" s="1229"/>
      <c r="I30" s="1229"/>
      <c r="J30" s="1230"/>
      <c r="K30" s="31"/>
      <c r="L30" s="31"/>
      <c r="M30" s="31"/>
      <c r="N30" s="31"/>
      <c r="O30" s="31"/>
      <c r="P30" s="31"/>
      <c r="Q30" s="31"/>
      <c r="R30" s="31"/>
      <c r="S30" s="31"/>
      <c r="T30" s="31"/>
      <c r="U30" s="31"/>
      <c r="V30" s="31"/>
      <c r="W30" s="31"/>
      <c r="X30" s="31"/>
      <c r="Y30" s="31"/>
      <c r="Z30" s="31"/>
      <c r="AA30" s="31"/>
      <c r="AB30" s="31"/>
      <c r="AC30" s="32"/>
    </row>
    <row r="31" spans="2:29">
      <c r="B31" s="1231"/>
      <c r="C31" s="1232"/>
      <c r="D31" s="1232"/>
      <c r="E31" s="1232"/>
      <c r="F31" s="1232"/>
      <c r="G31" s="1232"/>
      <c r="H31" s="1232"/>
      <c r="I31" s="1232"/>
      <c r="J31" s="1233"/>
      <c r="K31" s="31"/>
      <c r="L31" s="31"/>
      <c r="M31" s="31"/>
      <c r="N31" s="31"/>
      <c r="O31" s="31"/>
      <c r="P31" s="31"/>
      <c r="Q31" s="31"/>
      <c r="R31" s="31"/>
      <c r="S31" s="31"/>
      <c r="T31" s="31"/>
      <c r="U31" s="31"/>
      <c r="V31" s="31"/>
      <c r="W31" s="31"/>
      <c r="X31" s="31"/>
      <c r="Y31" s="31"/>
      <c r="Z31" s="31"/>
      <c r="AA31" s="31"/>
      <c r="AB31" s="31"/>
      <c r="AC31" s="32"/>
    </row>
    <row r="32" spans="2:29" s="158" customFormat="1">
      <c r="B32" s="438"/>
      <c r="C32" s="25"/>
      <c r="D32" s="25"/>
      <c r="E32" s="25"/>
      <c r="F32" s="25"/>
      <c r="G32" s="25"/>
      <c r="H32" s="25"/>
      <c r="I32" s="25"/>
      <c r="J32" s="25"/>
      <c r="K32" s="31"/>
      <c r="L32" s="31"/>
      <c r="M32" s="31"/>
      <c r="N32" s="31"/>
      <c r="O32" s="31"/>
      <c r="P32" s="31"/>
      <c r="Q32" s="31"/>
      <c r="R32" s="31"/>
      <c r="S32" s="31"/>
      <c r="T32" s="31"/>
      <c r="U32" s="31"/>
      <c r="V32" s="31"/>
      <c r="W32" s="31"/>
      <c r="X32" s="31"/>
      <c r="Y32" s="31"/>
      <c r="Z32" s="31"/>
      <c r="AA32" s="31"/>
      <c r="AB32" s="31"/>
      <c r="AC32" s="32"/>
    </row>
    <row r="33" spans="2:29" s="158" customFormat="1">
      <c r="B33" s="442" t="s">
        <v>723</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2"/>
    </row>
    <row r="34" spans="2:29" s="158" customFormat="1">
      <c r="B34" s="30"/>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2"/>
    </row>
    <row r="35" spans="2:29" s="158" customFormat="1">
      <c r="B35" s="233"/>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2"/>
    </row>
    <row r="36" spans="2:29" s="158" customFormat="1">
      <c r="B36" s="30"/>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2"/>
    </row>
    <row r="37" spans="2:29" s="158" customFormat="1">
      <c r="B37" s="233"/>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2"/>
    </row>
    <row r="38" spans="2:29" s="158" customFormat="1">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2"/>
    </row>
    <row r="39" spans="2:29" s="158" customFormat="1">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2"/>
    </row>
    <row r="40" spans="2:29" s="158" customFormat="1">
      <c r="B40" s="30"/>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2"/>
    </row>
    <row r="41" spans="2:29" s="158" customFormat="1">
      <c r="B41" s="30"/>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2"/>
    </row>
    <row r="42" spans="2:29" s="158" customFormat="1">
      <c r="B42" s="30"/>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2"/>
    </row>
    <row r="43" spans="2:29" s="158" customFormat="1">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2"/>
    </row>
    <row r="44" spans="2:29" s="158" customFormat="1">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2"/>
    </row>
    <row r="45" spans="2:29" s="158" customFormat="1">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2"/>
    </row>
    <row r="46" spans="2:29" s="158" customFormat="1">
      <c r="B46" s="30"/>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2"/>
    </row>
    <row r="47" spans="2:29" s="158" customFormat="1">
      <c r="B47" s="30"/>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2"/>
    </row>
    <row r="48" spans="2:29" s="158" customFormat="1">
      <c r="B48" s="30"/>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2"/>
    </row>
    <row r="49" spans="2:29" s="158" customFormat="1">
      <c r="B49" s="30"/>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2"/>
    </row>
    <row r="50" spans="2:29" s="158" customFormat="1">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2"/>
    </row>
    <row r="51" spans="2:29" s="158" customFormat="1">
      <c r="B51" s="30"/>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2"/>
    </row>
    <row r="52" spans="2:29" s="158" customFormat="1">
      <c r="B52" s="30"/>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2"/>
    </row>
    <row r="53" spans="2:29" s="158" customFormat="1">
      <c r="B53" s="30"/>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2"/>
    </row>
    <row r="54" spans="2:29" s="158" customFormat="1">
      <c r="B54" s="30"/>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2"/>
    </row>
    <row r="55" spans="2:29" s="158" customFormat="1">
      <c r="B55" s="30"/>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2"/>
    </row>
    <row r="56" spans="2:29" s="158" customFormat="1">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2"/>
    </row>
    <row r="57" spans="2:29" s="158" customFormat="1">
      <c r="B57" s="30"/>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2"/>
    </row>
    <row r="58" spans="2:29" s="158" customFormat="1">
      <c r="B58" s="38"/>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9"/>
    </row>
    <row r="59" spans="2:29" s="158" customFormat="1"/>
    <row r="60" spans="2:29" s="158" customFormat="1"/>
    <row r="61" spans="2:29" s="158" customFormat="1"/>
    <row r="62" spans="2:29" s="158" customFormat="1"/>
    <row r="63" spans="2:29" s="158" customFormat="1"/>
    <row r="64" spans="2:29"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row r="9993" s="158" customFormat="1"/>
    <row r="9994" s="158" customFormat="1"/>
    <row r="9995" s="158" customFormat="1"/>
    <row r="9996" s="158" customFormat="1"/>
    <row r="9997" s="158" customFormat="1"/>
    <row r="9998" s="158" customFormat="1"/>
    <row r="9999" s="158" customFormat="1"/>
    <row r="10000" s="158" customFormat="1"/>
    <row r="10001" s="158" customFormat="1"/>
    <row r="10002" s="158" customFormat="1"/>
    <row r="10003" s="158" customFormat="1"/>
    <row r="10004" s="158" customFormat="1"/>
    <row r="10005" s="158" customFormat="1"/>
    <row r="10006" s="158" customFormat="1"/>
    <row r="10007" s="158" customFormat="1"/>
    <row r="10008" s="158" customFormat="1"/>
    <row r="10009" s="158" customFormat="1"/>
    <row r="10010" s="158" customFormat="1"/>
    <row r="10011" s="158" customFormat="1"/>
    <row r="10012" s="158" customFormat="1"/>
    <row r="10013" s="158" customFormat="1"/>
    <row r="10014" s="158" customFormat="1"/>
    <row r="10015" s="158" customFormat="1"/>
    <row r="10016" s="158" customFormat="1"/>
    <row r="10017" s="158" customFormat="1"/>
    <row r="10018" s="158" customFormat="1"/>
    <row r="10019" s="158" customFormat="1"/>
    <row r="10020" s="158" customFormat="1"/>
    <row r="10021" s="158" customFormat="1"/>
    <row r="10022" s="158" customFormat="1"/>
    <row r="10023" s="158" customFormat="1"/>
    <row r="10024" s="158" customFormat="1"/>
    <row r="10025" s="158" customFormat="1"/>
    <row r="10026" s="158" customFormat="1"/>
    <row r="10027" s="158" customFormat="1"/>
    <row r="10028" s="158" customFormat="1"/>
    <row r="10029" s="158" customFormat="1"/>
    <row r="10030" s="158" customFormat="1"/>
    <row r="10031" s="158" customFormat="1"/>
    <row r="10032" s="158" customFormat="1"/>
    <row r="10033" s="158" customFormat="1"/>
    <row r="10034" s="158" customFormat="1"/>
    <row r="10035" s="158" customFormat="1"/>
    <row r="10036" s="158" customFormat="1"/>
    <row r="10037" s="158" customFormat="1"/>
    <row r="10038" s="158" customFormat="1"/>
    <row r="10039" s="158" customFormat="1"/>
    <row r="10040" s="158" customFormat="1"/>
    <row r="10041" s="158" customFormat="1"/>
    <row r="10042" s="158" customFormat="1"/>
    <row r="10043" s="158" customFormat="1"/>
    <row r="10044" s="158" customFormat="1"/>
    <row r="10045" s="158" customFormat="1"/>
    <row r="10046" s="158" customFormat="1"/>
    <row r="10047" s="158" customFormat="1"/>
    <row r="10048" s="158" customFormat="1"/>
    <row r="10049" s="158" customFormat="1"/>
    <row r="10050" s="158" customFormat="1"/>
    <row r="10051" s="158" customFormat="1"/>
    <row r="10052" s="158" customFormat="1"/>
    <row r="10053" s="158" customFormat="1"/>
    <row r="10054" s="158" customFormat="1"/>
    <row r="10055" s="158" customFormat="1"/>
    <row r="10056" s="158" customFormat="1"/>
    <row r="10057" s="158" customFormat="1"/>
    <row r="10058" s="158" customFormat="1"/>
    <row r="10059" s="158" customFormat="1"/>
    <row r="10060" s="158" customFormat="1"/>
    <row r="10061" s="158" customFormat="1"/>
    <row r="10062" s="158" customFormat="1"/>
    <row r="10063" s="158" customFormat="1"/>
    <row r="10064" s="158" customFormat="1"/>
    <row r="10065" s="158" customFormat="1"/>
    <row r="10066" s="158" customFormat="1"/>
    <row r="10067" s="158" customFormat="1"/>
    <row r="10068" s="158" customFormat="1"/>
    <row r="10069" s="158" customFormat="1"/>
    <row r="10070" s="158" customFormat="1"/>
    <row r="10071" s="158" customFormat="1"/>
    <row r="10072" s="158" customFormat="1"/>
    <row r="10073" s="158" customFormat="1"/>
    <row r="10074" s="158" customFormat="1"/>
    <row r="10075" s="158" customFormat="1"/>
    <row r="10076" s="158" customFormat="1"/>
    <row r="10077" s="158" customFormat="1"/>
    <row r="10078" s="158" customFormat="1"/>
    <row r="10079" s="158" customFormat="1"/>
    <row r="10080" s="158" customFormat="1"/>
    <row r="10081" s="158" customFormat="1"/>
    <row r="10082" s="158" customFormat="1"/>
    <row r="10083" s="158" customFormat="1"/>
    <row r="10084" s="158" customFormat="1"/>
    <row r="10085" s="158" customFormat="1"/>
    <row r="10086" s="158" customFormat="1"/>
    <row r="10087" s="158" customFormat="1"/>
    <row r="10088" s="158" customFormat="1"/>
    <row r="10089" s="158" customFormat="1"/>
    <row r="10090" s="158" customFormat="1"/>
    <row r="10091" s="158" customFormat="1"/>
    <row r="10092" s="158" customFormat="1"/>
    <row r="10093" s="158" customFormat="1"/>
    <row r="10094" s="158" customFormat="1"/>
    <row r="10095" s="158" customFormat="1"/>
    <row r="10096" s="158" customFormat="1"/>
    <row r="10097" s="158" customFormat="1"/>
    <row r="10098" s="158" customFormat="1"/>
    <row r="10099" s="158" customFormat="1"/>
    <row r="10100" s="158" customFormat="1"/>
    <row r="10101" s="158" customFormat="1"/>
    <row r="10102" s="158" customFormat="1"/>
    <row r="10103" s="158" customFormat="1"/>
    <row r="10104" s="158" customFormat="1"/>
    <row r="10105" s="158" customFormat="1"/>
    <row r="10106" s="158" customFormat="1"/>
    <row r="10107" s="158" customFormat="1"/>
    <row r="10108" s="158" customFormat="1"/>
    <row r="10109" s="158" customFormat="1"/>
    <row r="10110" s="158" customFormat="1"/>
    <row r="10111" s="158" customFormat="1"/>
    <row r="10112" s="158" customFormat="1"/>
    <row r="10113" s="158" customFormat="1"/>
    <row r="10114" s="158" customFormat="1"/>
    <row r="10115" s="158" customFormat="1"/>
    <row r="10116" s="158" customFormat="1"/>
    <row r="10117" s="158" customFormat="1"/>
    <row r="10118" s="158" customFormat="1"/>
    <row r="10119" s="158" customFormat="1"/>
    <row r="10120" s="158" customFormat="1"/>
    <row r="10121" s="158" customFormat="1"/>
    <row r="10122" s="158" customFormat="1"/>
    <row r="10123" s="158" customFormat="1"/>
    <row r="10124" s="158" customFormat="1"/>
    <row r="10125" s="158" customFormat="1"/>
    <row r="10126" s="158" customFormat="1"/>
    <row r="10127" s="158" customFormat="1"/>
    <row r="10128" s="158" customFormat="1"/>
    <row r="10129" s="158" customFormat="1"/>
    <row r="10130" s="158" customFormat="1"/>
    <row r="10131" s="158" customFormat="1"/>
    <row r="10132" s="158" customFormat="1"/>
    <row r="10133" s="158" customFormat="1"/>
    <row r="10134" s="158" customFormat="1"/>
    <row r="10135" s="158" customFormat="1"/>
    <row r="10136" s="158" customFormat="1"/>
    <row r="10137" s="158" customFormat="1"/>
    <row r="10138" s="158" customFormat="1"/>
    <row r="10139" s="158" customFormat="1"/>
    <row r="10140" s="158" customFormat="1"/>
    <row r="10141" s="158" customFormat="1"/>
    <row r="10142" s="158" customFormat="1"/>
    <row r="10143" s="158" customFormat="1"/>
    <row r="10144" s="158" customFormat="1"/>
    <row r="10145" s="158" customFormat="1"/>
    <row r="10146" s="158" customFormat="1"/>
    <row r="10147" s="158" customFormat="1"/>
    <row r="10148" s="158" customFormat="1"/>
    <row r="10149" s="158" customFormat="1"/>
    <row r="10150" s="158" customFormat="1"/>
    <row r="10151" s="158" customFormat="1"/>
    <row r="10152" s="158" customFormat="1"/>
    <row r="10153" s="158" customFormat="1"/>
    <row r="10154" s="158" customFormat="1"/>
    <row r="10155" s="158" customFormat="1"/>
    <row r="10156" s="158" customFormat="1"/>
    <row r="10157" s="158" customFormat="1"/>
    <row r="10158" s="158" customFormat="1"/>
    <row r="10159" s="158" customFormat="1"/>
    <row r="10160" s="158" customFormat="1"/>
    <row r="10161" s="158" customFormat="1"/>
    <row r="10162" s="158" customFormat="1"/>
    <row r="10163" s="158" customFormat="1"/>
    <row r="10164" s="158" customFormat="1"/>
    <row r="10165" s="158" customFormat="1"/>
    <row r="10166" s="158" customFormat="1"/>
    <row r="10167" s="158" customFormat="1"/>
    <row r="10168" s="158" customFormat="1"/>
    <row r="10169" s="158" customFormat="1"/>
    <row r="10170" s="158" customFormat="1"/>
    <row r="10171" s="158" customFormat="1"/>
    <row r="10172" s="158" customFormat="1"/>
    <row r="10173" s="158" customFormat="1"/>
    <row r="10174" s="158" customFormat="1"/>
    <row r="10175" s="158" customFormat="1"/>
    <row r="10176" s="158" customFormat="1"/>
    <row r="10177" s="158" customFormat="1"/>
    <row r="10178" s="158" customFormat="1"/>
    <row r="10179" s="158" customFormat="1"/>
    <row r="10180" s="158" customFormat="1"/>
    <row r="10181" s="158" customFormat="1"/>
    <row r="10182" s="158" customFormat="1"/>
    <row r="10183" s="158" customFormat="1"/>
    <row r="10184" s="158" customFormat="1"/>
    <row r="10185" s="158" customFormat="1"/>
    <row r="10186" s="158" customFormat="1"/>
    <row r="10187" s="158" customFormat="1"/>
    <row r="10188" s="158" customFormat="1"/>
    <row r="10189" s="158" customFormat="1"/>
    <row r="10190" s="158" customFormat="1"/>
    <row r="10191" s="158" customFormat="1"/>
    <row r="10192" s="158" customFormat="1"/>
    <row r="10193" s="158" customFormat="1"/>
    <row r="10194" s="158" customFormat="1"/>
    <row r="10195" s="158" customFormat="1"/>
    <row r="10196" s="158" customFormat="1"/>
    <row r="10197" s="158" customFormat="1"/>
    <row r="10198" s="158" customFormat="1"/>
    <row r="10199" s="158" customFormat="1"/>
    <row r="10200" s="158" customFormat="1"/>
    <row r="10201" s="158" customFormat="1"/>
    <row r="10202" s="158" customFormat="1"/>
    <row r="10203" s="158" customFormat="1"/>
    <row r="10204" s="158" customFormat="1"/>
    <row r="10205" s="158" customFormat="1"/>
    <row r="10206" s="158" customFormat="1"/>
    <row r="10207" s="158" customFormat="1"/>
    <row r="10208" s="158" customFormat="1"/>
    <row r="10209" s="158" customFormat="1"/>
    <row r="10210" s="158" customFormat="1"/>
    <row r="10211" s="158" customFormat="1"/>
    <row r="10212" s="158" customFormat="1"/>
    <row r="10213" s="158" customFormat="1"/>
    <row r="10214" s="158" customFormat="1"/>
    <row r="10215" s="158" customFormat="1"/>
    <row r="10216" s="158" customFormat="1"/>
    <row r="10217" s="158" customFormat="1"/>
    <row r="10218" s="158" customFormat="1"/>
    <row r="10219" s="158" customFormat="1"/>
    <row r="10220" s="158" customFormat="1"/>
    <row r="10221" s="158" customFormat="1"/>
    <row r="10222" s="158" customFormat="1"/>
    <row r="10223" s="158" customFormat="1"/>
    <row r="10224" s="158" customFormat="1"/>
    <row r="10225" s="158" customFormat="1"/>
    <row r="10226" s="158" customFormat="1"/>
    <row r="10227" s="158" customFormat="1"/>
    <row r="10228" s="158" customFormat="1"/>
    <row r="10229" s="158" customFormat="1"/>
    <row r="10230" s="158" customFormat="1"/>
    <row r="10231" s="158" customFormat="1"/>
    <row r="10232" s="158" customFormat="1"/>
    <row r="10233" s="158" customFormat="1"/>
    <row r="10234" s="158" customFormat="1"/>
    <row r="10235" s="158" customFormat="1"/>
    <row r="10236" s="158" customFormat="1"/>
    <row r="10237" s="158" customFormat="1"/>
    <row r="10238" s="158" customFormat="1"/>
    <row r="10239" s="158" customFormat="1"/>
    <row r="10240" s="158" customFormat="1"/>
    <row r="10241" s="158" customFormat="1"/>
    <row r="10242" s="158" customFormat="1"/>
    <row r="10243" s="158" customFormat="1"/>
    <row r="10244" s="158" customFormat="1"/>
    <row r="10245" s="158" customFormat="1"/>
    <row r="10246" s="158" customFormat="1"/>
    <row r="10247" s="158" customFormat="1"/>
    <row r="10248" s="158" customFormat="1"/>
    <row r="10249" s="158" customFormat="1"/>
    <row r="10250" s="158" customFormat="1"/>
    <row r="10251" s="158" customFormat="1"/>
    <row r="10252" s="158" customFormat="1"/>
    <row r="10253" s="158" customFormat="1"/>
    <row r="10254" s="158" customFormat="1"/>
    <row r="10255" s="158" customFormat="1"/>
    <row r="10256" s="158" customFormat="1"/>
    <row r="10257" s="158" customFormat="1"/>
    <row r="10258" s="158" customFormat="1"/>
    <row r="10259" s="158" customFormat="1"/>
    <row r="10260" s="158" customFormat="1"/>
    <row r="10261" s="158" customFormat="1"/>
    <row r="10262" s="158" customFormat="1"/>
    <row r="10263" s="158" customFormat="1"/>
    <row r="10264" s="158" customFormat="1"/>
    <row r="10265" s="158" customFormat="1"/>
    <row r="10266" s="158" customFormat="1"/>
    <row r="10267" s="158" customFormat="1"/>
    <row r="10268" s="158" customFormat="1"/>
    <row r="10269" s="158" customFormat="1"/>
    <row r="10270" s="158" customFormat="1"/>
    <row r="10271" s="158" customFormat="1"/>
    <row r="10272" s="158" customFormat="1"/>
    <row r="10273" s="158" customFormat="1"/>
    <row r="10274" s="158" customFormat="1"/>
    <row r="10275" s="158" customFormat="1"/>
    <row r="10276" s="158" customFormat="1"/>
    <row r="10277" s="158" customFormat="1"/>
    <row r="10278" s="158" customFormat="1"/>
    <row r="10279" s="158" customFormat="1"/>
    <row r="10280" s="158" customFormat="1"/>
    <row r="10281" s="158" customFormat="1"/>
    <row r="10282" s="158" customFormat="1"/>
    <row r="10283" s="158" customFormat="1"/>
    <row r="10284" s="158" customFormat="1"/>
    <row r="10285" s="158" customFormat="1"/>
    <row r="10286" s="158" customFormat="1"/>
    <row r="10287" s="158" customFormat="1"/>
    <row r="10288" s="158" customFormat="1"/>
    <row r="10289" s="158" customFormat="1"/>
    <row r="10290" s="158" customFormat="1"/>
    <row r="10291" s="158" customFormat="1"/>
    <row r="10292" s="158" customFormat="1"/>
    <row r="10293" s="158" customFormat="1"/>
    <row r="10294" s="158" customFormat="1"/>
    <row r="10295" s="158" customFormat="1"/>
    <row r="10296" s="158" customFormat="1"/>
    <row r="10297" s="158" customFormat="1"/>
    <row r="10298" s="158" customFormat="1"/>
    <row r="10299" s="158" customFormat="1"/>
    <row r="10300" s="158" customFormat="1"/>
    <row r="10301" s="158" customFormat="1"/>
    <row r="10302" s="158" customFormat="1"/>
    <row r="10303" s="158" customFormat="1"/>
    <row r="10304" s="158" customFormat="1"/>
    <row r="10305" s="158" customFormat="1"/>
    <row r="10306" s="158" customFormat="1"/>
    <row r="10307" s="158" customFormat="1"/>
    <row r="10308" s="158" customFormat="1"/>
    <row r="10309" s="158" customFormat="1"/>
    <row r="10310" s="158" customFormat="1"/>
    <row r="10311" s="158" customFormat="1"/>
    <row r="10312" s="158" customFormat="1"/>
    <row r="10313" s="158" customFormat="1"/>
    <row r="10314" s="158" customFormat="1"/>
    <row r="10315" s="158" customFormat="1"/>
    <row r="10316" s="158" customFormat="1"/>
    <row r="10317" s="158" customFormat="1"/>
    <row r="10318" s="158" customFormat="1"/>
    <row r="10319" s="158" customFormat="1"/>
    <row r="10320" s="158" customFormat="1"/>
    <row r="10321" s="158" customFormat="1"/>
    <row r="10322" s="158" customFormat="1"/>
    <row r="10323" s="158" customFormat="1"/>
    <row r="10324" s="158" customFormat="1"/>
    <row r="10325" s="158" customFormat="1"/>
    <row r="10326" s="158" customFormat="1"/>
    <row r="10327" s="158" customFormat="1"/>
    <row r="10328" s="158" customFormat="1"/>
    <row r="10329" s="158" customFormat="1"/>
    <row r="10330" s="158" customFormat="1"/>
    <row r="10331" s="158" customFormat="1"/>
    <row r="10332" s="158" customFormat="1"/>
    <row r="10333" s="158" customFormat="1"/>
    <row r="10334" s="158" customFormat="1"/>
    <row r="10335" s="158" customFormat="1"/>
    <row r="10336" s="158" customFormat="1"/>
    <row r="10337" s="158" customFormat="1"/>
    <row r="10338" s="158" customFormat="1"/>
    <row r="10339" s="158" customFormat="1"/>
    <row r="10340" s="158" customFormat="1"/>
    <row r="10341" s="158" customFormat="1"/>
    <row r="10342" s="158" customFormat="1"/>
    <row r="10343" s="158" customFormat="1"/>
    <row r="10344" s="158" customFormat="1"/>
    <row r="10345" s="158" customFormat="1"/>
    <row r="10346" s="158" customFormat="1"/>
    <row r="10347" s="158" customFormat="1"/>
    <row r="10348" s="158" customFormat="1"/>
    <row r="10349" s="158" customFormat="1"/>
    <row r="10350" s="158" customFormat="1"/>
    <row r="10351" s="158" customFormat="1"/>
    <row r="10352" s="158" customFormat="1"/>
    <row r="10353" s="158" customFormat="1"/>
    <row r="10354" s="158" customFormat="1"/>
    <row r="10355" s="158" customFormat="1"/>
    <row r="10356" s="158" customFormat="1"/>
    <row r="10357" s="158" customFormat="1"/>
    <row r="10358" s="158" customFormat="1"/>
    <row r="10359" s="158" customFormat="1"/>
    <row r="10360" s="158" customFormat="1"/>
    <row r="10361" s="158" customFormat="1"/>
    <row r="10362" s="158" customFormat="1"/>
    <row r="10363" s="158" customFormat="1"/>
    <row r="10364" s="158" customFormat="1"/>
    <row r="10365" s="158" customFormat="1"/>
    <row r="10366" s="158" customFormat="1"/>
    <row r="10367" s="158" customFormat="1"/>
    <row r="10368" s="158" customFormat="1"/>
    <row r="10369" s="158" customFormat="1"/>
    <row r="10370" s="158" customFormat="1"/>
    <row r="10371" s="158" customFormat="1"/>
    <row r="10372" s="158" customFormat="1"/>
    <row r="10373" s="158" customFormat="1"/>
    <row r="10374" s="158" customFormat="1"/>
    <row r="10375" s="158" customFormat="1"/>
    <row r="10376" s="158" customFormat="1"/>
    <row r="10377" s="158" customFormat="1"/>
    <row r="10378" s="158" customFormat="1"/>
    <row r="10379" s="158" customFormat="1"/>
    <row r="10380" s="158" customFormat="1"/>
    <row r="10381" s="158" customFormat="1"/>
    <row r="10382" s="158" customFormat="1"/>
    <row r="10383" s="158" customFormat="1"/>
    <row r="10384" s="158" customFormat="1"/>
    <row r="10385" s="158" customFormat="1"/>
    <row r="10386" s="158" customFormat="1"/>
    <row r="10387" s="158" customFormat="1"/>
    <row r="10388" s="158" customFormat="1"/>
    <row r="10389" s="158" customFormat="1"/>
    <row r="10390" s="158" customFormat="1"/>
    <row r="10391" s="158" customFormat="1"/>
    <row r="10392" s="158" customFormat="1"/>
    <row r="10393" s="158" customFormat="1"/>
    <row r="10394" s="158" customFormat="1"/>
    <row r="10395" s="158" customFormat="1"/>
    <row r="10396" s="158" customFormat="1"/>
    <row r="10397" s="158" customFormat="1"/>
    <row r="10398" s="158" customFormat="1"/>
    <row r="10399" s="158" customFormat="1"/>
    <row r="10400" s="158" customFormat="1"/>
    <row r="10401" s="158" customFormat="1"/>
    <row r="10402" s="158" customFormat="1"/>
    <row r="10403" s="158" customFormat="1"/>
    <row r="10404" s="158" customFormat="1"/>
    <row r="10405" s="158" customFormat="1"/>
    <row r="10406" s="158" customFormat="1"/>
    <row r="10407" s="158" customFormat="1"/>
    <row r="10408" s="158" customFormat="1"/>
    <row r="10409" s="158" customFormat="1"/>
    <row r="10410" s="158" customFormat="1"/>
    <row r="10411" s="158" customFormat="1"/>
    <row r="10412" s="158" customFormat="1"/>
    <row r="10413" s="158" customFormat="1"/>
    <row r="10414" s="158" customFormat="1"/>
    <row r="10415" s="158" customFormat="1"/>
    <row r="10416" s="158" customFormat="1"/>
    <row r="10417" s="158" customFormat="1"/>
    <row r="10418" s="158" customFormat="1"/>
    <row r="10419" s="158" customFormat="1"/>
    <row r="10420" s="158" customFormat="1"/>
    <row r="10421" s="158" customFormat="1"/>
    <row r="10422" s="158" customFormat="1"/>
    <row r="10423" s="158" customFormat="1"/>
    <row r="10424" s="158" customFormat="1"/>
    <row r="10425" s="158" customFormat="1"/>
    <row r="10426" s="158" customFormat="1"/>
    <row r="10427" s="158" customFormat="1"/>
    <row r="10428" s="158" customFormat="1"/>
    <row r="10429" s="158" customFormat="1"/>
    <row r="10430" s="158" customFormat="1"/>
    <row r="10431" s="158" customFormat="1"/>
    <row r="10432" s="158" customFormat="1"/>
    <row r="10433" s="158" customFormat="1"/>
    <row r="10434" s="158" customFormat="1"/>
    <row r="10435" s="158" customFormat="1"/>
    <row r="10436" s="158" customFormat="1"/>
    <row r="10437" s="158" customFormat="1"/>
    <row r="10438" s="158" customFormat="1"/>
    <row r="10439" s="158" customFormat="1"/>
    <row r="10440" s="158" customFormat="1"/>
    <row r="10441" s="158" customFormat="1"/>
    <row r="10442" s="158" customFormat="1"/>
    <row r="10443" s="158" customFormat="1"/>
    <row r="10444" s="158" customFormat="1"/>
    <row r="10445" s="158" customFormat="1"/>
    <row r="10446" s="158" customFormat="1"/>
    <row r="10447" s="158" customFormat="1"/>
    <row r="10448" s="158" customFormat="1"/>
    <row r="10449" s="158" customFormat="1"/>
    <row r="10450" s="158" customFormat="1"/>
    <row r="10451" s="158" customFormat="1"/>
    <row r="10452" s="158" customFormat="1"/>
    <row r="10453" s="158" customFormat="1"/>
    <row r="10454" s="158" customFormat="1"/>
    <row r="10455" s="158" customFormat="1"/>
    <row r="10456" s="158" customFormat="1"/>
    <row r="10457" s="158" customFormat="1"/>
    <row r="10458" s="158" customFormat="1"/>
    <row r="10459" s="158" customFormat="1"/>
    <row r="10460" s="158" customFormat="1"/>
    <row r="10461" s="158" customFormat="1"/>
    <row r="10462" s="158" customFormat="1"/>
    <row r="10463" s="158" customFormat="1"/>
    <row r="10464" s="158" customFormat="1"/>
    <row r="10465" s="158" customFormat="1"/>
    <row r="10466" s="158" customFormat="1"/>
    <row r="10467" s="158" customFormat="1"/>
    <row r="10468" s="158" customFormat="1"/>
    <row r="10469" s="158" customFormat="1"/>
    <row r="10470" s="158" customFormat="1"/>
    <row r="10471" s="158" customFormat="1"/>
    <row r="10472" s="158" customFormat="1"/>
    <row r="10473" s="158" customFormat="1"/>
    <row r="10474" s="158" customFormat="1"/>
    <row r="10475" s="158" customFormat="1"/>
    <row r="10476" s="158" customFormat="1"/>
    <row r="10477" s="158" customFormat="1"/>
    <row r="10478" s="158" customFormat="1"/>
    <row r="10479" s="158" customFormat="1"/>
    <row r="10480" s="158" customFormat="1"/>
    <row r="10481" s="158" customFormat="1"/>
    <row r="10482" s="158" customFormat="1"/>
    <row r="10483" s="158" customFormat="1"/>
    <row r="10484" s="158" customFormat="1"/>
    <row r="10485" s="158" customFormat="1"/>
    <row r="10486" s="158" customFormat="1"/>
    <row r="10487" s="158" customFormat="1"/>
    <row r="10488" s="158" customFormat="1"/>
    <row r="10489" s="158" customFormat="1"/>
    <row r="10490" s="158" customFormat="1"/>
    <row r="10491" s="158" customFormat="1"/>
    <row r="10492" s="158" customFormat="1"/>
    <row r="10493" s="158" customFormat="1"/>
    <row r="10494" s="158" customFormat="1"/>
    <row r="10495" s="158" customFormat="1"/>
    <row r="10496" s="158" customFormat="1"/>
    <row r="10497" s="158" customFormat="1"/>
    <row r="10498" s="158" customFormat="1"/>
    <row r="10499" s="158" customFormat="1"/>
    <row r="10500" s="158" customFormat="1"/>
    <row r="10501" s="158" customFormat="1"/>
    <row r="10502" s="158" customFormat="1"/>
    <row r="10503" s="158" customFormat="1"/>
    <row r="10504" s="158" customFormat="1"/>
    <row r="10505" s="158" customFormat="1"/>
    <row r="10506" s="158" customFormat="1"/>
    <row r="10507" s="158" customFormat="1"/>
    <row r="10508" s="158" customFormat="1"/>
    <row r="10509" s="158" customFormat="1"/>
    <row r="10510" s="158" customFormat="1"/>
    <row r="10511" s="158" customFormat="1"/>
    <row r="10512" s="158" customFormat="1"/>
    <row r="10513" s="158" customFormat="1"/>
    <row r="10514" s="158" customFormat="1"/>
    <row r="10515" s="158" customFormat="1"/>
    <row r="10516" s="158" customFormat="1"/>
    <row r="10517" s="158" customFormat="1"/>
    <row r="10518" s="158" customFormat="1"/>
    <row r="10519" s="158" customFormat="1"/>
    <row r="10520" s="158" customFormat="1"/>
    <row r="10521" s="158" customFormat="1"/>
    <row r="10522" s="158" customFormat="1"/>
    <row r="10523" s="158" customFormat="1"/>
    <row r="10524" s="158" customFormat="1"/>
    <row r="10525" s="158" customFormat="1"/>
    <row r="10526" s="158" customFormat="1"/>
    <row r="10527" s="158" customFormat="1"/>
    <row r="10528" s="158" customFormat="1"/>
    <row r="10529" s="158" customFormat="1"/>
    <row r="10530" s="158" customFormat="1"/>
    <row r="10531" s="158" customFormat="1"/>
    <row r="10532" s="158" customFormat="1"/>
    <row r="10533" s="158" customFormat="1"/>
    <row r="10534" s="158" customFormat="1"/>
    <row r="10535" s="158" customFormat="1"/>
    <row r="10536" s="158" customFormat="1"/>
    <row r="10537" s="158" customFormat="1"/>
    <row r="10538" s="158" customFormat="1"/>
    <row r="10539" s="158" customFormat="1"/>
    <row r="10540" s="158" customFormat="1"/>
    <row r="10541" s="158" customFormat="1"/>
    <row r="10542" s="158" customFormat="1"/>
    <row r="10543" s="158" customFormat="1"/>
    <row r="10544" s="158" customFormat="1"/>
    <row r="10545" s="158" customFormat="1"/>
    <row r="10546" s="158" customFormat="1"/>
    <row r="10547" s="158" customFormat="1"/>
    <row r="10548" s="158" customFormat="1"/>
    <row r="10549" s="158" customFormat="1"/>
    <row r="10550" s="158" customFormat="1"/>
    <row r="10551" s="158" customFormat="1"/>
    <row r="10552" s="158" customFormat="1"/>
    <row r="10553" s="158" customFormat="1"/>
    <row r="10554" s="158" customFormat="1"/>
    <row r="10555" s="158" customFormat="1"/>
    <row r="10556" s="158" customFormat="1"/>
    <row r="10557" s="158" customFormat="1"/>
    <row r="10558" s="158" customFormat="1"/>
    <row r="10559" s="158" customFormat="1"/>
    <row r="10560" s="158" customFormat="1"/>
    <row r="10561" s="158" customFormat="1"/>
    <row r="10562" s="158" customFormat="1"/>
    <row r="10563" s="158" customFormat="1"/>
    <row r="10564" s="158" customFormat="1"/>
    <row r="10565" s="158" customFormat="1"/>
    <row r="10566" s="158" customFormat="1"/>
    <row r="10567" s="158" customFormat="1"/>
    <row r="10568" s="158" customFormat="1"/>
    <row r="10569" s="158" customFormat="1"/>
    <row r="10570" s="158" customFormat="1"/>
    <row r="10571" s="158" customFormat="1"/>
    <row r="10572" s="158" customFormat="1"/>
    <row r="10573" s="158" customFormat="1"/>
    <row r="10574" s="158" customFormat="1"/>
    <row r="10575" s="158" customFormat="1"/>
    <row r="10576" s="158" customFormat="1"/>
    <row r="10577" s="158" customFormat="1"/>
    <row r="10578" s="158" customFormat="1"/>
    <row r="10579" s="158" customFormat="1"/>
    <row r="10580" s="158" customFormat="1"/>
    <row r="10581" s="158" customFormat="1"/>
    <row r="10582" s="158" customFormat="1"/>
    <row r="10583" s="158" customFormat="1"/>
    <row r="10584" s="158" customFormat="1"/>
    <row r="10585" s="158" customFormat="1"/>
    <row r="10586" s="158" customFormat="1"/>
    <row r="10587" s="158" customFormat="1"/>
    <row r="10588" s="158" customFormat="1"/>
    <row r="10589" s="158" customFormat="1"/>
    <row r="10590" s="158" customFormat="1"/>
    <row r="10591" s="158" customFormat="1"/>
    <row r="10592" s="158" customFormat="1"/>
    <row r="10593" s="158" customFormat="1"/>
    <row r="10594" s="158" customFormat="1"/>
    <row r="10595" s="158" customFormat="1"/>
    <row r="10596" s="158" customFormat="1"/>
    <row r="10597" s="158" customFormat="1"/>
    <row r="10598" s="158" customFormat="1"/>
    <row r="10599" s="158" customFormat="1"/>
    <row r="10600" s="158" customFormat="1"/>
    <row r="10601" s="158" customFormat="1"/>
    <row r="10602" s="158" customFormat="1"/>
    <row r="10603" s="158" customFormat="1"/>
    <row r="10604" s="158" customFormat="1"/>
    <row r="10605" s="158" customFormat="1"/>
    <row r="10606" s="158" customFormat="1"/>
    <row r="10607" s="158" customFormat="1"/>
    <row r="10608" s="158" customFormat="1"/>
    <row r="10609" s="158" customFormat="1"/>
    <row r="10610" s="158" customFormat="1"/>
    <row r="10611" s="158" customFormat="1"/>
    <row r="10612" s="158" customFormat="1"/>
    <row r="10613" s="158" customFormat="1"/>
    <row r="10614" s="158" customFormat="1"/>
    <row r="10615" s="158" customFormat="1"/>
    <row r="10616" s="158" customFormat="1"/>
    <row r="10617" s="158" customFormat="1"/>
    <row r="10618" s="158" customFormat="1"/>
    <row r="10619" s="158" customFormat="1"/>
    <row r="10620" s="158" customFormat="1"/>
    <row r="10621" s="158" customFormat="1"/>
    <row r="10622" s="158" customFormat="1"/>
    <row r="10623" s="158" customFormat="1"/>
    <row r="10624" s="158" customFormat="1"/>
    <row r="10625" s="158" customFormat="1"/>
    <row r="10626" s="158" customFormat="1"/>
    <row r="10627" s="158" customFormat="1"/>
    <row r="10628" s="158" customFormat="1"/>
    <row r="10629" s="158" customFormat="1"/>
    <row r="10630" s="158" customFormat="1"/>
    <row r="10631" s="158" customFormat="1"/>
    <row r="10632" s="158" customFormat="1"/>
    <row r="10633" s="158" customFormat="1"/>
    <row r="10634" s="158" customFormat="1"/>
    <row r="10635" s="158" customFormat="1"/>
    <row r="10636" s="158" customFormat="1"/>
    <row r="10637" s="158" customFormat="1"/>
    <row r="10638" s="158" customFormat="1"/>
    <row r="10639" s="158" customFormat="1"/>
    <row r="10640" s="158" customFormat="1"/>
    <row r="10641" s="158" customFormat="1"/>
    <row r="10642" s="158" customFormat="1"/>
    <row r="10643" s="158" customFormat="1"/>
    <row r="10644" s="158" customFormat="1"/>
    <row r="10645" s="158" customFormat="1"/>
    <row r="10646" s="158" customFormat="1"/>
    <row r="10647" s="158" customFormat="1"/>
    <row r="10648" s="158" customFormat="1"/>
    <row r="10649" s="158" customFormat="1"/>
    <row r="10650" s="158" customFormat="1"/>
    <row r="10651" s="158" customFormat="1"/>
    <row r="10652" s="158" customFormat="1"/>
    <row r="10653" s="158" customFormat="1"/>
    <row r="10654" s="158" customFormat="1"/>
    <row r="10655" s="158" customFormat="1"/>
    <row r="10656" s="158" customFormat="1"/>
    <row r="10657" s="158" customFormat="1"/>
    <row r="10658" s="158" customFormat="1"/>
    <row r="10659" s="158" customFormat="1"/>
    <row r="10660" s="158" customFormat="1"/>
    <row r="10661" s="158" customFormat="1"/>
    <row r="10662" s="158" customFormat="1"/>
    <row r="10663" s="158" customFormat="1"/>
    <row r="10664" s="158" customFormat="1"/>
    <row r="10665" s="158" customFormat="1"/>
    <row r="10666" s="158" customFormat="1"/>
    <row r="10667" s="158" customFormat="1"/>
    <row r="10668" s="158" customFormat="1"/>
    <row r="10669" s="158" customFormat="1"/>
    <row r="10670" s="158" customFormat="1"/>
    <row r="10671" s="158" customFormat="1"/>
    <row r="10672" s="158" customFormat="1"/>
    <row r="10673" s="158" customFormat="1"/>
    <row r="10674" s="158" customFormat="1"/>
    <row r="10675" s="158" customFormat="1"/>
    <row r="10676" s="158" customFormat="1"/>
    <row r="10677" s="158" customFormat="1"/>
    <row r="10678" s="158" customFormat="1"/>
    <row r="10679" s="158" customFormat="1"/>
    <row r="10680" s="158" customFormat="1"/>
    <row r="10681" s="158" customFormat="1"/>
    <row r="10682" s="158" customFormat="1"/>
    <row r="10683" s="158" customFormat="1"/>
    <row r="10684" s="158" customFormat="1"/>
    <row r="10685" s="158" customFormat="1"/>
    <row r="10686" s="158" customFormat="1"/>
    <row r="10687" s="158" customFormat="1"/>
    <row r="10688" s="158" customFormat="1"/>
    <row r="10689" s="158" customFormat="1"/>
    <row r="10690" s="158" customFormat="1"/>
    <row r="10691" s="158" customFormat="1"/>
    <row r="10692" s="158" customFormat="1"/>
    <row r="10693" s="158" customFormat="1"/>
    <row r="10694" s="158" customFormat="1"/>
    <row r="10695" s="158" customFormat="1"/>
    <row r="10696" s="158" customFormat="1"/>
    <row r="10697" s="158" customFormat="1"/>
    <row r="10698" s="158" customFormat="1"/>
    <row r="10699" s="158" customFormat="1"/>
    <row r="10700" s="158" customFormat="1"/>
    <row r="10701" s="158" customFormat="1"/>
    <row r="10702" s="158" customFormat="1"/>
    <row r="10703" s="158" customFormat="1"/>
    <row r="10704" s="158" customFormat="1"/>
    <row r="10705" s="158" customFormat="1"/>
    <row r="10706" s="158" customFormat="1"/>
    <row r="10707" s="158" customFormat="1"/>
    <row r="10708" s="158" customFormat="1"/>
    <row r="10709" s="158" customFormat="1"/>
    <row r="10710" s="158" customFormat="1"/>
    <row r="10711" s="158" customFormat="1"/>
    <row r="10712" s="158" customFormat="1"/>
    <row r="10713" s="158" customFormat="1"/>
    <row r="10714" s="158" customFormat="1"/>
    <row r="10715" s="158" customFormat="1"/>
    <row r="10716" s="158" customFormat="1"/>
    <row r="10717" s="158" customFormat="1"/>
    <row r="10718" s="158" customFormat="1"/>
    <row r="10719" s="158" customFormat="1"/>
    <row r="10720" s="158" customFormat="1"/>
    <row r="10721" s="158" customFormat="1"/>
    <row r="10722" s="158" customFormat="1"/>
    <row r="10723" s="158" customFormat="1"/>
    <row r="10724" s="158" customFormat="1"/>
    <row r="10725" s="158" customFormat="1"/>
    <row r="10726" s="158" customFormat="1"/>
    <row r="10727" s="158" customFormat="1"/>
    <row r="10728" s="158" customFormat="1"/>
    <row r="10729" s="158" customFormat="1"/>
    <row r="10730" s="158" customFormat="1"/>
    <row r="10731" s="158" customFormat="1"/>
    <row r="10732" s="158" customFormat="1"/>
    <row r="10733" s="158" customFormat="1"/>
    <row r="10734" s="158" customFormat="1"/>
    <row r="10735" s="158" customFormat="1"/>
    <row r="10736" s="158" customFormat="1"/>
    <row r="10737" s="158" customFormat="1"/>
    <row r="10738" s="158" customFormat="1"/>
    <row r="10739" s="158" customFormat="1"/>
    <row r="10740" s="158" customFormat="1"/>
    <row r="10741" s="158" customFormat="1"/>
    <row r="10742" s="158" customFormat="1"/>
    <row r="10743" s="158" customFormat="1"/>
    <row r="10744" s="158" customFormat="1"/>
    <row r="10745" s="158" customFormat="1"/>
    <row r="10746" s="158" customFormat="1"/>
    <row r="10747" s="158" customFormat="1"/>
    <row r="10748" s="158" customFormat="1"/>
    <row r="10749" s="158" customFormat="1"/>
    <row r="10750" s="158" customFormat="1"/>
    <row r="10751" s="158" customFormat="1"/>
    <row r="10752" s="158" customFormat="1"/>
    <row r="10753" s="158" customFormat="1"/>
    <row r="10754" s="158" customFormat="1"/>
    <row r="10755" s="158" customFormat="1"/>
    <row r="10756" s="158" customFormat="1"/>
    <row r="10757" s="158" customFormat="1"/>
    <row r="10758" s="158" customFormat="1"/>
    <row r="10759" s="158" customFormat="1"/>
    <row r="10760" s="158" customFormat="1"/>
    <row r="10761" s="158" customFormat="1"/>
    <row r="10762" s="158" customFormat="1"/>
    <row r="10763" s="158" customFormat="1"/>
    <row r="10764" s="158" customFormat="1"/>
    <row r="10765" s="158" customFormat="1"/>
    <row r="10766" s="158" customFormat="1"/>
    <row r="10767" s="158" customFormat="1"/>
    <row r="10768" s="158" customFormat="1"/>
    <row r="10769" s="158" customFormat="1"/>
    <row r="10770" s="158" customFormat="1"/>
    <row r="10771" s="158" customFormat="1"/>
    <row r="10772" s="158" customFormat="1"/>
    <row r="10773" s="158" customFormat="1"/>
    <row r="10774" s="158" customFormat="1"/>
    <row r="10775" s="158" customFormat="1"/>
    <row r="10776" s="158" customFormat="1"/>
    <row r="10777" s="158" customFormat="1"/>
    <row r="10778" s="158" customFormat="1"/>
    <row r="10779" s="158" customFormat="1"/>
    <row r="10780" s="158" customFormat="1"/>
    <row r="10781" s="158" customFormat="1"/>
    <row r="10782" s="158" customFormat="1"/>
    <row r="10783" s="158" customFormat="1"/>
    <row r="10784" s="158" customFormat="1"/>
    <row r="10785" s="158" customFormat="1"/>
    <row r="10786" s="158" customFormat="1"/>
    <row r="10787" s="158" customFormat="1"/>
    <row r="10788" s="158" customFormat="1"/>
    <row r="10789" s="158" customFormat="1"/>
    <row r="10790" s="158" customFormat="1"/>
    <row r="10791" s="158" customFormat="1"/>
    <row r="10792" s="158" customFormat="1"/>
    <row r="10793" s="158" customFormat="1"/>
    <row r="10794" s="158" customFormat="1"/>
    <row r="10795" s="158" customFormat="1"/>
    <row r="10796" s="158" customFormat="1"/>
    <row r="10797" s="158" customFormat="1"/>
    <row r="10798" s="158" customFormat="1"/>
    <row r="10799" s="158" customFormat="1"/>
    <row r="10800" s="158" customFormat="1"/>
    <row r="10801" s="158" customFormat="1"/>
    <row r="10802" s="158" customFormat="1"/>
    <row r="10803" s="158" customFormat="1"/>
    <row r="10804" s="158" customFormat="1"/>
    <row r="10805" s="158" customFormat="1"/>
    <row r="10806" s="158" customFormat="1"/>
    <row r="10807" s="158" customFormat="1"/>
    <row r="10808" s="158" customFormat="1"/>
    <row r="10809" s="158" customFormat="1"/>
    <row r="10810" s="158" customFormat="1"/>
    <row r="10811" s="158" customFormat="1"/>
    <row r="10812" s="158" customFormat="1"/>
    <row r="10813" s="158" customFormat="1"/>
    <row r="10814" s="158" customFormat="1"/>
    <row r="10815" s="158" customFormat="1"/>
    <row r="10816" s="158" customFormat="1"/>
    <row r="10817" s="158" customFormat="1"/>
    <row r="10818" s="158" customFormat="1"/>
    <row r="10819" s="158" customFormat="1"/>
    <row r="10820" s="158" customFormat="1"/>
    <row r="10821" s="158" customFormat="1"/>
    <row r="10822" s="158" customFormat="1"/>
    <row r="10823" s="158" customFormat="1"/>
    <row r="10824" s="158" customFormat="1"/>
    <row r="10825" s="158" customFormat="1"/>
    <row r="10826" s="158" customFormat="1"/>
    <row r="10827" s="158" customFormat="1"/>
    <row r="10828" s="158" customFormat="1"/>
    <row r="10829" s="158" customFormat="1"/>
    <row r="10830" s="158" customFormat="1"/>
    <row r="10831" s="158" customFormat="1"/>
    <row r="10832" s="158" customFormat="1"/>
    <row r="10833" s="158" customFormat="1"/>
    <row r="10834" s="158" customFormat="1"/>
    <row r="10835" s="158" customFormat="1"/>
    <row r="10836" s="158" customFormat="1"/>
    <row r="10837" s="158" customFormat="1"/>
    <row r="10838" s="158" customFormat="1"/>
    <row r="10839" s="158" customFormat="1"/>
    <row r="10840" s="158" customFormat="1"/>
    <row r="10841" s="158" customFormat="1"/>
    <row r="10842" s="158" customFormat="1"/>
    <row r="10843" s="158" customFormat="1"/>
    <row r="10844" s="158" customFormat="1"/>
    <row r="10845" s="158" customFormat="1"/>
    <row r="10846" s="158" customFormat="1"/>
    <row r="10847" s="158" customFormat="1"/>
    <row r="10848" s="158" customFormat="1"/>
    <row r="10849" s="158" customFormat="1"/>
    <row r="10850" s="158" customFormat="1"/>
    <row r="10851" s="158" customFormat="1"/>
    <row r="10852" s="158" customFormat="1"/>
    <row r="10853" s="158" customFormat="1"/>
    <row r="10854" s="158" customFormat="1"/>
    <row r="10855" s="158" customFormat="1"/>
    <row r="10856" s="158" customFormat="1"/>
    <row r="10857" s="158" customFormat="1"/>
    <row r="10858" s="158" customFormat="1"/>
    <row r="10859" s="158" customFormat="1"/>
    <row r="10860" s="158" customFormat="1"/>
    <row r="10861" s="158" customFormat="1"/>
    <row r="10862" s="158" customFormat="1"/>
    <row r="10863" s="158" customFormat="1"/>
    <row r="10864" s="158" customFormat="1"/>
    <row r="10865" s="158" customFormat="1"/>
    <row r="10866" s="158" customFormat="1"/>
    <row r="10867" s="158" customFormat="1"/>
    <row r="10868" s="158" customFormat="1"/>
    <row r="10869" s="158" customFormat="1"/>
    <row r="10870" s="158" customFormat="1"/>
    <row r="10871" s="158" customFormat="1"/>
    <row r="10872" s="158" customFormat="1"/>
    <row r="10873" s="158" customFormat="1"/>
    <row r="10874" s="158" customFormat="1"/>
    <row r="10875" s="158" customFormat="1"/>
    <row r="10876" s="158" customFormat="1"/>
    <row r="10877" s="158" customFormat="1"/>
    <row r="10878" s="158" customFormat="1"/>
    <row r="10879" s="158" customFormat="1"/>
    <row r="10880" s="158" customFormat="1"/>
    <row r="10881" s="158" customFormat="1"/>
    <row r="10882" s="158" customFormat="1"/>
    <row r="10883" s="158" customFormat="1"/>
    <row r="10884" s="158" customFormat="1"/>
    <row r="10885" s="158" customFormat="1"/>
    <row r="10886" s="158" customFormat="1"/>
    <row r="10887" s="158" customFormat="1"/>
    <row r="10888" s="158" customFormat="1"/>
    <row r="10889" s="158" customFormat="1"/>
    <row r="10890" s="158" customFormat="1"/>
    <row r="10891" s="158" customFormat="1"/>
    <row r="10892" s="158" customFormat="1"/>
    <row r="10893" s="158" customFormat="1"/>
    <row r="10894" s="158" customFormat="1"/>
    <row r="10895" s="158" customFormat="1"/>
    <row r="10896" s="158" customFormat="1"/>
    <row r="10897" s="158" customFormat="1"/>
    <row r="10898" s="158" customFormat="1"/>
    <row r="10899" s="158" customFormat="1"/>
    <row r="10900" s="158" customFormat="1"/>
    <row r="10901" s="158" customFormat="1"/>
    <row r="10902" s="158" customFormat="1"/>
    <row r="10903" s="158" customFormat="1"/>
    <row r="10904" s="158" customFormat="1"/>
    <row r="10905" s="158" customFormat="1"/>
    <row r="10906" s="158" customFormat="1"/>
    <row r="10907" s="158" customFormat="1"/>
    <row r="10908" s="158" customFormat="1"/>
    <row r="10909" s="158" customFormat="1"/>
    <row r="10910" s="158" customFormat="1"/>
    <row r="10911" s="158" customFormat="1"/>
    <row r="10912" s="158" customFormat="1"/>
    <row r="10913" s="158" customFormat="1"/>
    <row r="10914" s="158" customFormat="1"/>
    <row r="10915" s="158" customFormat="1"/>
    <row r="10916" s="158" customFormat="1"/>
    <row r="10917" s="158" customFormat="1"/>
    <row r="10918" s="158" customFormat="1"/>
    <row r="10919" s="158" customFormat="1"/>
    <row r="10920" s="158" customFormat="1"/>
    <row r="10921" s="158" customFormat="1"/>
    <row r="10922" s="158" customFormat="1"/>
    <row r="10923" s="158" customFormat="1"/>
    <row r="10924" s="158" customFormat="1"/>
    <row r="10925" s="158" customFormat="1"/>
    <row r="10926" s="158" customFormat="1"/>
    <row r="10927" s="158" customFormat="1"/>
    <row r="10928" s="158" customFormat="1"/>
    <row r="10929" s="158" customFormat="1"/>
    <row r="10930" s="158" customFormat="1"/>
    <row r="10931" s="158" customFormat="1"/>
    <row r="10932" s="158" customFormat="1"/>
    <row r="10933" s="158" customFormat="1"/>
    <row r="10934" s="158" customFormat="1"/>
    <row r="10935" s="158" customFormat="1"/>
    <row r="10936" s="158" customFormat="1"/>
    <row r="10937" s="158" customFormat="1"/>
    <row r="10938" s="158" customFormat="1"/>
    <row r="10939" s="158" customFormat="1"/>
    <row r="10940" s="158" customFormat="1"/>
    <row r="10941" s="158" customFormat="1"/>
    <row r="10942" s="158" customFormat="1"/>
    <row r="10943" s="158" customFormat="1"/>
    <row r="10944" s="158" customFormat="1"/>
    <row r="10945" s="158" customFormat="1"/>
    <row r="10946" s="158" customFormat="1"/>
    <row r="10947" s="158" customFormat="1"/>
    <row r="10948" s="158" customFormat="1"/>
    <row r="10949" s="158" customFormat="1"/>
    <row r="10950" s="158" customFormat="1"/>
    <row r="10951" s="158" customFormat="1"/>
    <row r="10952" s="158" customFormat="1"/>
    <row r="10953" s="158" customFormat="1"/>
    <row r="10954" s="158" customFormat="1"/>
    <row r="10955" s="158" customFormat="1"/>
    <row r="10956" s="158" customFormat="1"/>
    <row r="10957" s="158" customFormat="1"/>
    <row r="10958" s="158" customFormat="1"/>
    <row r="10959" s="158" customFormat="1"/>
    <row r="10960" s="158" customFormat="1"/>
    <row r="10961" s="158" customFormat="1"/>
    <row r="10962" s="158" customFormat="1"/>
    <row r="10963" s="158" customFormat="1"/>
    <row r="10964" s="158" customFormat="1"/>
    <row r="10965" s="158" customFormat="1"/>
    <row r="10966" s="158" customFormat="1"/>
    <row r="10967" s="158" customFormat="1"/>
    <row r="10968" s="158" customFormat="1"/>
    <row r="10969" s="158" customFormat="1"/>
    <row r="10970" s="158" customFormat="1"/>
    <row r="10971" s="158" customFormat="1"/>
    <row r="10972" s="158" customFormat="1"/>
    <row r="10973" s="158" customFormat="1"/>
    <row r="10974" s="158" customFormat="1"/>
    <row r="10975" s="158" customFormat="1"/>
    <row r="10976" s="158" customFormat="1"/>
    <row r="10977" s="158" customFormat="1"/>
    <row r="10978" s="158" customFormat="1"/>
    <row r="10979" s="158" customFormat="1"/>
    <row r="10980" s="158" customFormat="1"/>
    <row r="10981" s="158" customFormat="1"/>
    <row r="10982" s="158" customFormat="1"/>
    <row r="10983" s="158" customFormat="1"/>
    <row r="10984" s="158" customFormat="1"/>
    <row r="10985" s="158" customFormat="1"/>
    <row r="10986" s="158" customFormat="1"/>
    <row r="10987" s="158" customFormat="1"/>
    <row r="10988" s="158" customFormat="1"/>
    <row r="10989" s="158" customFormat="1"/>
    <row r="10990" s="158" customFormat="1"/>
    <row r="10991" s="158" customFormat="1"/>
    <row r="10992" s="158" customFormat="1"/>
    <row r="10993" s="158" customFormat="1"/>
    <row r="10994" s="158" customFormat="1"/>
    <row r="10995" s="158" customFormat="1"/>
    <row r="10996" s="158" customFormat="1"/>
    <row r="10997" s="158" customFormat="1"/>
    <row r="10998" s="158" customFormat="1"/>
    <row r="10999" s="158" customFormat="1"/>
    <row r="11000" s="158" customFormat="1"/>
    <row r="11001" s="158" customFormat="1"/>
    <row r="11002" s="158" customFormat="1"/>
    <row r="11003" s="158" customFormat="1"/>
    <row r="11004" s="158" customFormat="1"/>
    <row r="11005" s="158" customFormat="1"/>
    <row r="11006" s="158" customFormat="1"/>
    <row r="11007" s="158" customFormat="1"/>
    <row r="11008" s="158" customFormat="1"/>
    <row r="11009" s="158" customFormat="1"/>
    <row r="11010" s="158" customFormat="1"/>
    <row r="11011" s="158" customFormat="1"/>
    <row r="11012" s="158" customFormat="1"/>
    <row r="11013" s="158" customFormat="1"/>
    <row r="11014" s="158" customFormat="1"/>
    <row r="11015" s="158" customFormat="1"/>
    <row r="11016" s="158" customFormat="1"/>
    <row r="11017" s="158" customFormat="1"/>
    <row r="11018" s="158" customFormat="1"/>
    <row r="11019" s="158" customFormat="1"/>
    <row r="11020" s="158" customFormat="1"/>
    <row r="11021" s="158" customFormat="1"/>
    <row r="11022" s="158" customFormat="1"/>
    <row r="11023" s="158" customFormat="1"/>
    <row r="11024" s="158" customFormat="1"/>
    <row r="11025" s="158" customFormat="1"/>
    <row r="11026" s="158" customFormat="1"/>
    <row r="11027" s="158" customFormat="1"/>
    <row r="11028" s="158" customFormat="1"/>
    <row r="11029" s="158" customFormat="1"/>
    <row r="11030" s="158" customFormat="1"/>
    <row r="11031" s="158" customFormat="1"/>
    <row r="11032" s="158" customFormat="1"/>
    <row r="11033" s="158" customFormat="1"/>
    <row r="11034" s="158" customFormat="1"/>
    <row r="11035" s="158" customFormat="1"/>
    <row r="11036" s="158" customFormat="1"/>
    <row r="11037" s="158" customFormat="1"/>
    <row r="11038" s="158" customFormat="1"/>
    <row r="11039" s="158" customFormat="1"/>
    <row r="11040" s="158" customFormat="1"/>
    <row r="11041" s="158" customFormat="1"/>
    <row r="11042" s="158" customFormat="1"/>
    <row r="11043" s="158" customFormat="1"/>
    <row r="11044" s="158" customFormat="1"/>
    <row r="11045" s="158" customFormat="1"/>
    <row r="11046" s="158" customFormat="1"/>
    <row r="11047" s="158" customFormat="1"/>
    <row r="11048" s="158" customFormat="1"/>
    <row r="11049" s="158" customFormat="1"/>
    <row r="11050" s="158" customFormat="1"/>
    <row r="11051" s="158" customFormat="1"/>
    <row r="11052" s="158" customFormat="1"/>
    <row r="11053" s="158" customFormat="1"/>
    <row r="11054" s="158" customFormat="1"/>
    <row r="11055" s="158" customFormat="1"/>
    <row r="11056" s="158" customFormat="1"/>
    <row r="11057" s="158" customFormat="1"/>
    <row r="11058" s="158" customFormat="1"/>
    <row r="11059" s="158" customFormat="1"/>
    <row r="11060" s="158" customFormat="1"/>
    <row r="11061" s="158" customFormat="1"/>
    <row r="11062" s="158" customFormat="1"/>
    <row r="11063" s="158" customFormat="1"/>
    <row r="11064" s="158" customFormat="1"/>
    <row r="11065" s="158" customFormat="1"/>
    <row r="11066" s="158" customFormat="1"/>
    <row r="11067" s="158" customFormat="1"/>
    <row r="11068" s="158" customFormat="1"/>
    <row r="11069" s="158" customFormat="1"/>
    <row r="11070" s="158" customFormat="1"/>
    <row r="11071" s="158" customFormat="1"/>
    <row r="11072" s="158" customFormat="1"/>
    <row r="11073" s="158" customFormat="1"/>
    <row r="11074" s="158" customFormat="1"/>
    <row r="11075" s="158" customFormat="1"/>
    <row r="11076" s="158" customFormat="1"/>
    <row r="11077" s="158" customFormat="1"/>
    <row r="11078" s="158" customFormat="1"/>
    <row r="11079" s="158" customFormat="1"/>
    <row r="11080" s="158" customFormat="1"/>
    <row r="11081" s="158" customFormat="1"/>
    <row r="11082" s="158" customFormat="1"/>
    <row r="11083" s="158" customFormat="1"/>
    <row r="11084" s="158" customFormat="1"/>
    <row r="11085" s="158" customFormat="1"/>
    <row r="11086" s="158" customFormat="1"/>
    <row r="11087" s="158" customFormat="1"/>
    <row r="11088" s="158" customFormat="1"/>
    <row r="11089" s="158" customFormat="1"/>
    <row r="11090" s="158" customFormat="1"/>
    <row r="11091" s="158" customFormat="1"/>
    <row r="11092" s="158" customFormat="1"/>
    <row r="11093" s="158" customFormat="1"/>
    <row r="11094" s="158" customFormat="1"/>
    <row r="11095" s="158" customFormat="1"/>
    <row r="11096" s="158" customFormat="1"/>
    <row r="11097" s="158" customFormat="1"/>
    <row r="11098" s="158" customFormat="1"/>
    <row r="11099" s="158" customFormat="1"/>
    <row r="11100" s="158" customFormat="1"/>
    <row r="11101" s="158" customFormat="1"/>
    <row r="11102" s="158" customFormat="1"/>
    <row r="11103" s="158" customFormat="1"/>
    <row r="11104" s="158" customFormat="1"/>
    <row r="11105" s="158" customFormat="1"/>
    <row r="11106" s="158" customFormat="1"/>
    <row r="11107" s="158" customFormat="1"/>
    <row r="11108" s="158" customFormat="1"/>
    <row r="11109" s="158" customFormat="1"/>
    <row r="11110" s="158" customFormat="1"/>
    <row r="11111" s="158" customFormat="1"/>
    <row r="11112" s="158" customFormat="1"/>
    <row r="11113" s="158" customFormat="1"/>
    <row r="11114" s="158" customFormat="1"/>
    <row r="11115" s="158" customFormat="1"/>
    <row r="11116" s="158" customFormat="1"/>
    <row r="11117" s="158" customFormat="1"/>
    <row r="11118" s="158" customFormat="1"/>
    <row r="11119" s="158" customFormat="1"/>
    <row r="11120" s="158" customFormat="1"/>
    <row r="11121" s="158" customFormat="1"/>
    <row r="11122" s="158" customFormat="1"/>
    <row r="11123" s="158" customFormat="1"/>
    <row r="11124" s="158" customFormat="1"/>
    <row r="11125" s="158" customFormat="1"/>
    <row r="11126" s="158" customFormat="1"/>
    <row r="11127" s="158" customFormat="1"/>
    <row r="11128" s="158" customFormat="1"/>
    <row r="11129" s="158" customFormat="1"/>
    <row r="11130" s="158" customFormat="1"/>
    <row r="11131" s="158" customFormat="1"/>
    <row r="11132" s="158" customFormat="1"/>
    <row r="11133" s="158" customFormat="1"/>
    <row r="11134" s="158" customFormat="1"/>
    <row r="11135" s="158" customFormat="1"/>
    <row r="11136" s="158" customFormat="1"/>
    <row r="11137" s="158" customFormat="1"/>
    <row r="11138" s="158" customFormat="1"/>
    <row r="11139" s="158" customFormat="1"/>
    <row r="11140" s="158" customFormat="1"/>
    <row r="11141" s="158" customFormat="1"/>
    <row r="11142" s="158" customFormat="1"/>
    <row r="11143" s="158" customFormat="1"/>
    <row r="11144" s="158" customFormat="1"/>
    <row r="11145" s="158" customFormat="1"/>
    <row r="11146" s="158" customFormat="1"/>
    <row r="11147" s="158" customFormat="1"/>
    <row r="11148" s="158" customFormat="1"/>
    <row r="11149" s="158" customFormat="1"/>
    <row r="11150" s="158" customFormat="1"/>
    <row r="11151" s="158" customFormat="1"/>
    <row r="11152" s="158" customFormat="1"/>
    <row r="11153" s="158" customFormat="1"/>
    <row r="11154" s="158" customFormat="1"/>
    <row r="11155" s="158" customFormat="1"/>
    <row r="11156" s="158" customFormat="1"/>
    <row r="11157" s="158" customFormat="1"/>
    <row r="11158" s="158" customFormat="1"/>
    <row r="11159" s="158" customFormat="1"/>
    <row r="11160" s="158" customFormat="1"/>
    <row r="11161" s="158" customFormat="1"/>
    <row r="11162" s="158" customFormat="1"/>
    <row r="11163" s="158" customFormat="1"/>
    <row r="11164" s="158" customFormat="1"/>
    <row r="11165" s="158" customFormat="1"/>
    <row r="11166" s="158" customFormat="1"/>
    <row r="11167" s="158" customFormat="1"/>
    <row r="11168" s="158" customFormat="1"/>
    <row r="11169" s="158" customFormat="1"/>
    <row r="11170" s="158" customFormat="1"/>
    <row r="11171" s="158" customFormat="1"/>
    <row r="11172" s="158" customFormat="1"/>
    <row r="11173" s="158" customFormat="1"/>
    <row r="11174" s="158" customFormat="1"/>
    <row r="11175" s="158" customFormat="1"/>
    <row r="11176" s="158" customFormat="1"/>
    <row r="11177" s="158" customFormat="1"/>
    <row r="11178" s="158" customFormat="1"/>
    <row r="11179" s="158" customFormat="1"/>
    <row r="11180" s="158" customFormat="1"/>
    <row r="11181" s="158" customFormat="1"/>
    <row r="11182" s="158" customFormat="1"/>
    <row r="11183" s="158" customFormat="1"/>
    <row r="11184" s="158" customFormat="1"/>
    <row r="11185" s="158" customFormat="1"/>
    <row r="11186" s="158" customFormat="1"/>
    <row r="11187" s="158" customFormat="1"/>
    <row r="11188" s="158" customFormat="1"/>
    <row r="11189" s="158" customFormat="1"/>
    <row r="11190" s="158" customFormat="1"/>
    <row r="11191" s="158" customFormat="1"/>
    <row r="11192" s="158" customFormat="1"/>
    <row r="11193" s="158" customFormat="1"/>
    <row r="11194" s="158" customFormat="1"/>
    <row r="11195" s="158" customFormat="1"/>
    <row r="11196" s="158" customFormat="1"/>
    <row r="11197" s="158" customFormat="1"/>
    <row r="11198" s="158" customFormat="1"/>
    <row r="11199" s="158" customFormat="1"/>
    <row r="11200" s="158" customFormat="1"/>
    <row r="11201" s="158" customFormat="1"/>
    <row r="11202" s="158" customFormat="1"/>
    <row r="11203" s="158" customFormat="1"/>
    <row r="11204" s="158" customFormat="1"/>
    <row r="11205" s="158" customFormat="1"/>
    <row r="11206" s="158" customFormat="1"/>
    <row r="11207" s="158" customFormat="1"/>
    <row r="11208" s="158" customFormat="1"/>
    <row r="11209" s="158" customFormat="1"/>
    <row r="11210" s="158" customFormat="1"/>
    <row r="11211" s="158" customFormat="1"/>
    <row r="11212" s="158" customFormat="1"/>
    <row r="11213" s="158" customFormat="1"/>
    <row r="11214" s="158" customFormat="1"/>
    <row r="11215" s="158" customFormat="1"/>
    <row r="11216" s="158" customFormat="1"/>
    <row r="11217" s="158" customFormat="1"/>
    <row r="11218" s="158" customFormat="1"/>
    <row r="11219" s="158" customFormat="1"/>
    <row r="11220" s="158" customFormat="1"/>
    <row r="11221" s="158" customFormat="1"/>
    <row r="11222" s="158" customFormat="1"/>
    <row r="11223" s="158" customFormat="1"/>
    <row r="11224" s="158" customFormat="1"/>
    <row r="11225" s="158" customFormat="1"/>
    <row r="11226" s="158" customFormat="1"/>
    <row r="11227" s="158" customFormat="1"/>
    <row r="11228" s="158" customFormat="1"/>
    <row r="11229" s="158" customFormat="1"/>
    <row r="11230" s="158" customFormat="1"/>
    <row r="11231" s="158" customFormat="1"/>
    <row r="11232" s="158" customFormat="1"/>
    <row r="11233" s="158" customFormat="1"/>
    <row r="11234" s="158" customFormat="1"/>
    <row r="11235" s="158" customFormat="1"/>
    <row r="11236" s="158" customFormat="1"/>
    <row r="11237" s="158" customFormat="1"/>
    <row r="11238" s="158" customFormat="1"/>
    <row r="11239" s="158" customFormat="1"/>
    <row r="11240" s="158" customFormat="1"/>
    <row r="11241" s="158" customFormat="1"/>
    <row r="11242" s="158" customFormat="1"/>
    <row r="11243" s="158" customFormat="1"/>
    <row r="11244" s="158" customFormat="1"/>
    <row r="11245" s="158" customFormat="1"/>
    <row r="11246" s="158" customFormat="1"/>
    <row r="11247" s="158" customFormat="1"/>
    <row r="11248" s="158" customFormat="1"/>
    <row r="11249" s="158" customFormat="1"/>
    <row r="11250" s="158" customFormat="1"/>
    <row r="11251" s="158" customFormat="1"/>
    <row r="11252" s="158" customFormat="1"/>
    <row r="11253" s="158" customFormat="1"/>
    <row r="11254" s="158" customFormat="1"/>
    <row r="11255" s="158" customFormat="1"/>
    <row r="11256" s="158" customFormat="1"/>
    <row r="11257" s="158" customFormat="1"/>
    <row r="11258" s="158" customFormat="1"/>
    <row r="11259" s="158" customFormat="1"/>
    <row r="11260" s="158" customFormat="1"/>
    <row r="11261" s="158" customFormat="1"/>
    <row r="11262" s="158" customFormat="1"/>
    <row r="11263" s="158" customFormat="1"/>
    <row r="11264" s="158" customFormat="1"/>
    <row r="11265" s="158" customFormat="1"/>
    <row r="11266" s="158" customFormat="1"/>
    <row r="11267" s="158" customFormat="1"/>
    <row r="11268" s="158" customFormat="1"/>
    <row r="11269" s="158" customFormat="1"/>
    <row r="11270" s="158" customFormat="1"/>
    <row r="11271" s="158" customFormat="1"/>
    <row r="11272" s="158" customFormat="1"/>
    <row r="11273" s="158" customFormat="1"/>
    <row r="11274" s="158" customFormat="1"/>
    <row r="11275" s="158" customFormat="1"/>
    <row r="11276" s="158" customFormat="1"/>
    <row r="11277" s="158" customFormat="1"/>
    <row r="11278" s="158" customFormat="1"/>
    <row r="11279" s="158" customFormat="1"/>
    <row r="11280" s="158" customFormat="1"/>
    <row r="11281" s="158" customFormat="1"/>
    <row r="11282" s="158" customFormat="1"/>
    <row r="11283" s="158" customFormat="1"/>
    <row r="11284" s="158" customFormat="1"/>
    <row r="11285" s="158" customFormat="1"/>
    <row r="11286" s="158" customFormat="1"/>
    <row r="11287" s="158" customFormat="1"/>
    <row r="11288" s="158" customFormat="1"/>
    <row r="11289" s="158" customFormat="1"/>
    <row r="11290" s="158" customFormat="1"/>
    <row r="11291" s="158" customFormat="1"/>
    <row r="11292" s="158" customFormat="1"/>
    <row r="11293" s="158" customFormat="1"/>
    <row r="11294" s="158" customFormat="1"/>
    <row r="11295" s="158" customFormat="1"/>
    <row r="11296" s="158" customFormat="1"/>
    <row r="11297" s="158" customFormat="1"/>
    <row r="11298" s="158" customFormat="1"/>
    <row r="11299" s="158" customFormat="1"/>
    <row r="11300" s="158" customFormat="1"/>
    <row r="11301" s="158" customFormat="1"/>
    <row r="11302" s="158" customFormat="1"/>
    <row r="11303" s="158" customFormat="1"/>
    <row r="11304" s="158" customFormat="1"/>
    <row r="11305" s="158" customFormat="1"/>
    <row r="11306" s="158" customFormat="1"/>
    <row r="11307" s="158" customFormat="1"/>
    <row r="11308" s="158" customFormat="1"/>
    <row r="11309" s="158" customFormat="1"/>
    <row r="11310" s="158" customFormat="1"/>
    <row r="11311" s="158" customFormat="1"/>
    <row r="11312" s="158" customFormat="1"/>
    <row r="11313" s="158" customFormat="1"/>
    <row r="11314" s="158" customFormat="1"/>
    <row r="11315" s="158" customFormat="1"/>
    <row r="11316" s="158" customFormat="1"/>
    <row r="11317" s="158" customFormat="1"/>
    <row r="11318" s="158" customFormat="1"/>
    <row r="11319" s="158" customFormat="1"/>
    <row r="11320" s="158" customFormat="1"/>
    <row r="11321" s="158" customFormat="1"/>
    <row r="11322" s="158" customFormat="1"/>
    <row r="11323" s="158" customFormat="1"/>
    <row r="11324" s="158" customFormat="1"/>
    <row r="11325" s="158" customFormat="1"/>
    <row r="11326" s="158" customFormat="1"/>
    <row r="11327" s="158" customFormat="1"/>
    <row r="11328" s="158" customFormat="1"/>
    <row r="11329" s="158" customFormat="1"/>
    <row r="11330" s="158" customFormat="1"/>
    <row r="11331" s="158" customFormat="1"/>
    <row r="11332" s="158" customFormat="1"/>
    <row r="11333" s="158" customFormat="1"/>
    <row r="11334" s="158" customFormat="1"/>
    <row r="11335" s="158" customFormat="1"/>
    <row r="11336" s="158" customFormat="1"/>
    <row r="11337" s="158" customFormat="1"/>
    <row r="11338" s="158" customFormat="1"/>
    <row r="11339" s="158" customFormat="1"/>
    <row r="11340" s="158" customFormat="1"/>
    <row r="11341" s="158" customFormat="1"/>
    <row r="11342" s="158" customFormat="1"/>
    <row r="11343" s="158" customFormat="1"/>
    <row r="11344" s="158" customFormat="1"/>
    <row r="11345" s="158" customFormat="1"/>
    <row r="11346" s="158" customFormat="1"/>
    <row r="11347" s="158" customFormat="1"/>
    <row r="11348" s="158" customFormat="1"/>
    <row r="11349" s="158" customFormat="1"/>
    <row r="11350" s="158" customFormat="1"/>
    <row r="11351" s="158" customFormat="1"/>
    <row r="11352" s="158" customFormat="1"/>
    <row r="11353" s="158" customFormat="1"/>
    <row r="11354" s="158" customFormat="1"/>
    <row r="11355" s="158" customFormat="1"/>
    <row r="11356" s="158" customFormat="1"/>
    <row r="11357" s="158" customFormat="1"/>
    <row r="11358" s="158" customFormat="1"/>
    <row r="11359" s="158" customFormat="1"/>
    <row r="11360" s="158" customFormat="1"/>
    <row r="11361" s="158" customFormat="1"/>
    <row r="11362" s="158" customFormat="1"/>
    <row r="11363" s="158" customFormat="1"/>
    <row r="11364" s="158" customFormat="1"/>
    <row r="11365" s="158" customFormat="1"/>
    <row r="11366" s="158" customFormat="1"/>
    <row r="11367" s="158" customFormat="1"/>
    <row r="11368" s="158" customFormat="1"/>
    <row r="11369" s="158" customFormat="1"/>
    <row r="11370" s="158" customFormat="1"/>
    <row r="11371" s="158" customFormat="1"/>
    <row r="11372" s="158" customFormat="1"/>
    <row r="11373" s="158" customFormat="1"/>
    <row r="11374" s="158" customFormat="1"/>
    <row r="11375" s="158" customFormat="1"/>
    <row r="11376" s="158" customFormat="1"/>
    <row r="11377" s="158" customFormat="1"/>
    <row r="11378" s="158" customFormat="1"/>
    <row r="11379" s="158" customFormat="1"/>
    <row r="11380" s="158" customFormat="1"/>
    <row r="11381" s="158" customFormat="1"/>
    <row r="11382" s="158" customFormat="1"/>
    <row r="11383" s="158" customFormat="1"/>
    <row r="11384" s="158" customFormat="1"/>
    <row r="11385" s="158" customFormat="1"/>
    <row r="11386" s="158" customFormat="1"/>
    <row r="11387" s="158" customFormat="1"/>
    <row r="11388" s="158" customFormat="1"/>
    <row r="11389" s="158" customFormat="1"/>
    <row r="11390" s="158" customFormat="1"/>
    <row r="11391" s="158" customFormat="1"/>
    <row r="11392" s="158" customFormat="1"/>
    <row r="11393" s="158" customFormat="1"/>
    <row r="11394" s="158" customFormat="1"/>
    <row r="11395" s="158" customFormat="1"/>
    <row r="11396" s="158" customFormat="1"/>
    <row r="11397" s="158" customFormat="1"/>
    <row r="11398" s="158" customFormat="1"/>
    <row r="11399" s="158" customFormat="1"/>
    <row r="11400" s="158" customFormat="1"/>
    <row r="11401" s="158" customFormat="1"/>
    <row r="11402" s="158" customFormat="1"/>
    <row r="11403" s="158" customFormat="1"/>
    <row r="11404" s="158" customFormat="1"/>
    <row r="11405" s="158" customFormat="1"/>
    <row r="11406" s="158" customFormat="1"/>
    <row r="11407" s="158" customFormat="1"/>
    <row r="11408" s="158" customFormat="1"/>
    <row r="11409" s="158" customFormat="1"/>
    <row r="11410" s="158" customFormat="1"/>
    <row r="11411" s="158" customFormat="1"/>
    <row r="11412" s="158" customFormat="1"/>
    <row r="11413" s="158" customFormat="1"/>
    <row r="11414" s="158" customFormat="1"/>
    <row r="11415" s="158" customFormat="1"/>
    <row r="11416" s="158" customFormat="1"/>
    <row r="11417" s="158" customFormat="1"/>
    <row r="11418" s="158" customFormat="1"/>
    <row r="11419" s="158" customFormat="1"/>
    <row r="11420" s="158" customFormat="1"/>
    <row r="11421" s="158" customFormat="1"/>
    <row r="11422" s="158" customFormat="1"/>
    <row r="11423" s="158" customFormat="1"/>
    <row r="11424" s="158" customFormat="1"/>
    <row r="11425" s="158" customFormat="1"/>
    <row r="11426" s="158" customFormat="1"/>
    <row r="11427" s="158" customFormat="1"/>
    <row r="11428" s="158" customFormat="1"/>
    <row r="11429" s="158" customFormat="1"/>
    <row r="11430" s="158" customFormat="1"/>
    <row r="11431" s="158" customFormat="1"/>
    <row r="11432" s="158" customFormat="1"/>
    <row r="11433" s="158" customFormat="1"/>
    <row r="11434" s="158" customFormat="1"/>
    <row r="11435" s="158" customFormat="1"/>
    <row r="11436" s="158" customFormat="1"/>
    <row r="11437" s="158" customFormat="1"/>
    <row r="11438" s="158" customFormat="1"/>
    <row r="11439" s="158" customFormat="1"/>
    <row r="11440" s="158" customFormat="1"/>
    <row r="11441" s="158" customFormat="1"/>
    <row r="11442" s="158" customFormat="1"/>
    <row r="11443" s="158" customFormat="1"/>
    <row r="11444" s="158" customFormat="1"/>
    <row r="11445" s="158" customFormat="1"/>
    <row r="11446" s="158" customFormat="1"/>
    <row r="11447" s="158" customFormat="1"/>
    <row r="11448" s="158" customFormat="1"/>
    <row r="11449" s="158" customFormat="1"/>
    <row r="11450" s="158" customFormat="1"/>
    <row r="11451" s="158" customFormat="1"/>
    <row r="11452" s="158" customFormat="1"/>
    <row r="11453" s="158" customFormat="1"/>
    <row r="11454" s="158" customFormat="1"/>
    <row r="11455" s="158" customFormat="1"/>
    <row r="11456" s="158" customFormat="1"/>
    <row r="11457" s="158" customFormat="1"/>
    <row r="11458" s="158" customFormat="1"/>
    <row r="11459" s="158" customFormat="1"/>
    <row r="11460" s="158" customFormat="1"/>
    <row r="11461" s="158" customFormat="1"/>
    <row r="11462" s="158" customFormat="1"/>
    <row r="11463" s="158" customFormat="1"/>
    <row r="11464" s="158" customFormat="1"/>
    <row r="11465" s="158" customFormat="1"/>
    <row r="11466" s="158" customFormat="1"/>
    <row r="11467" s="158" customFormat="1"/>
    <row r="11468" s="158" customFormat="1"/>
    <row r="11469" s="158" customFormat="1"/>
    <row r="11470" s="158" customFormat="1"/>
    <row r="11471" s="158" customFormat="1"/>
    <row r="11472" s="158" customFormat="1"/>
    <row r="11473" s="158" customFormat="1"/>
    <row r="11474" s="158" customFormat="1"/>
    <row r="11475" s="158" customFormat="1"/>
    <row r="11476" s="158" customFormat="1"/>
    <row r="11477" s="158" customFormat="1"/>
    <row r="11478" s="158" customFormat="1"/>
    <row r="11479" s="158" customFormat="1"/>
    <row r="11480" s="158" customFormat="1"/>
    <row r="11481" s="158" customFormat="1"/>
    <row r="11482" s="158" customFormat="1"/>
    <row r="11483" s="158" customFormat="1"/>
    <row r="11484" s="158" customFormat="1"/>
    <row r="11485" s="158" customFormat="1"/>
    <row r="11486" s="158" customFormat="1"/>
    <row r="11487" s="158" customFormat="1"/>
    <row r="11488" s="158" customFormat="1"/>
    <row r="11489" s="158" customFormat="1"/>
    <row r="11490" s="158" customFormat="1"/>
    <row r="11491" s="158" customFormat="1"/>
    <row r="11492" s="158" customFormat="1"/>
    <row r="11493" s="158" customFormat="1"/>
    <row r="11494" s="158" customFormat="1"/>
    <row r="11495" s="158" customFormat="1"/>
    <row r="11496" s="158" customFormat="1"/>
    <row r="11497" s="158" customFormat="1"/>
    <row r="11498" s="158" customFormat="1"/>
    <row r="11499" s="158" customFormat="1"/>
    <row r="11500" s="158" customFormat="1"/>
    <row r="11501" s="158" customFormat="1"/>
    <row r="11502" s="158" customFormat="1"/>
    <row r="11503" s="158" customFormat="1"/>
    <row r="11504" s="158" customFormat="1"/>
    <row r="11505" s="158" customFormat="1"/>
    <row r="11506" s="158" customFormat="1"/>
    <row r="11507" s="158" customFormat="1"/>
    <row r="11508" s="158" customFormat="1"/>
    <row r="11509" s="158" customFormat="1"/>
    <row r="11510" s="158" customFormat="1"/>
    <row r="11511" s="158" customFormat="1"/>
    <row r="11512" s="158" customFormat="1"/>
    <row r="11513" s="158" customFormat="1"/>
    <row r="11514" s="158" customFormat="1"/>
    <row r="11515" s="158" customFormat="1"/>
    <row r="11516" s="158" customFormat="1"/>
    <row r="11517" s="158" customFormat="1"/>
    <row r="11518" s="158" customFormat="1"/>
    <row r="11519" s="158" customFormat="1"/>
    <row r="11520" s="158" customFormat="1"/>
    <row r="11521" s="158" customFormat="1"/>
    <row r="11522" s="158" customFormat="1"/>
    <row r="11523" s="158" customFormat="1"/>
    <row r="11524" s="158" customFormat="1"/>
    <row r="11525" s="158" customFormat="1"/>
    <row r="11526" s="158" customFormat="1"/>
    <row r="11527" s="158" customFormat="1"/>
    <row r="11528" s="158" customFormat="1"/>
    <row r="11529" s="158" customFormat="1"/>
    <row r="11530" s="158" customFormat="1"/>
    <row r="11531" s="158" customFormat="1"/>
    <row r="11532" s="158" customFormat="1"/>
    <row r="11533" s="158" customFormat="1"/>
    <row r="11534" s="158" customFormat="1"/>
    <row r="11535" s="158" customFormat="1"/>
    <row r="11536" s="158" customFormat="1"/>
    <row r="11537" s="158" customFormat="1"/>
    <row r="11538" s="158" customFormat="1"/>
    <row r="11539" s="158" customFormat="1"/>
    <row r="11540" s="158" customFormat="1"/>
    <row r="11541" s="158" customFormat="1"/>
    <row r="11542" s="158" customFormat="1"/>
    <row r="11543" s="158" customFormat="1"/>
    <row r="11544" s="158" customFormat="1"/>
    <row r="11545" s="158" customFormat="1"/>
    <row r="11546" s="158" customFormat="1"/>
    <row r="11547" s="158" customFormat="1"/>
    <row r="11548" s="158" customFormat="1"/>
    <row r="11549" s="158" customFormat="1"/>
    <row r="11550" s="158" customFormat="1"/>
    <row r="11551" s="158" customFormat="1"/>
    <row r="11552" s="158" customFormat="1"/>
    <row r="11553" s="158" customFormat="1"/>
    <row r="11554" s="158" customFormat="1"/>
    <row r="11555" s="158" customFormat="1"/>
    <row r="11556" s="158" customFormat="1"/>
    <row r="11557" s="158" customFormat="1"/>
    <row r="11558" s="158" customFormat="1"/>
    <row r="11559" s="158" customFormat="1"/>
    <row r="11560" s="158" customFormat="1"/>
    <row r="11561" s="158" customFormat="1"/>
    <row r="11562" s="158" customFormat="1"/>
    <row r="11563" s="158" customFormat="1"/>
    <row r="11564" s="158" customFormat="1"/>
    <row r="11565" s="158" customFormat="1"/>
    <row r="11566" s="158" customFormat="1"/>
    <row r="11567" s="158" customFormat="1"/>
    <row r="11568" s="158" customFormat="1"/>
    <row r="11569" s="158" customFormat="1"/>
    <row r="11570" s="158" customFormat="1"/>
    <row r="11571" s="158" customFormat="1"/>
    <row r="11572" s="158" customFormat="1"/>
    <row r="11573" s="158" customFormat="1"/>
    <row r="11574" s="158" customFormat="1"/>
    <row r="11575" s="158" customFormat="1"/>
    <row r="11576" s="158" customFormat="1"/>
    <row r="11577" s="158" customFormat="1"/>
    <row r="11578" s="158" customFormat="1"/>
    <row r="11579" s="158" customFormat="1"/>
    <row r="11580" s="158" customFormat="1"/>
    <row r="11581" s="158" customFormat="1"/>
    <row r="11582" s="158" customFormat="1"/>
    <row r="11583" s="158" customFormat="1"/>
    <row r="11584" s="158" customFormat="1"/>
    <row r="11585" s="158" customFormat="1"/>
    <row r="11586" s="158" customFormat="1"/>
    <row r="11587" s="158" customFormat="1"/>
    <row r="11588" s="158" customFormat="1"/>
    <row r="11589" s="158" customFormat="1"/>
    <row r="11590" s="158" customFormat="1"/>
    <row r="11591" s="158" customFormat="1"/>
    <row r="11592" s="158" customFormat="1"/>
    <row r="11593" s="158" customFormat="1"/>
    <row r="11594" s="158" customFormat="1"/>
    <row r="11595" s="158" customFormat="1"/>
    <row r="11596" s="158" customFormat="1"/>
    <row r="11597" s="158" customFormat="1"/>
    <row r="11598" s="158" customFormat="1"/>
    <row r="11599" s="158" customFormat="1"/>
    <row r="11600" s="158" customFormat="1"/>
    <row r="11601" s="158" customFormat="1"/>
    <row r="11602" s="158" customFormat="1"/>
    <row r="11603" s="158" customFormat="1"/>
    <row r="11604" s="158" customFormat="1"/>
    <row r="11605" s="158" customFormat="1"/>
    <row r="11606" s="158" customFormat="1"/>
    <row r="11607" s="158" customFormat="1"/>
    <row r="11608" s="158" customFormat="1"/>
    <row r="11609" s="158" customFormat="1"/>
    <row r="11610" s="158" customFormat="1"/>
    <row r="11611" s="158" customFormat="1"/>
    <row r="11612" s="158" customFormat="1"/>
    <row r="11613" s="158" customFormat="1"/>
    <row r="11614" s="158" customFormat="1"/>
    <row r="11615" s="158" customFormat="1"/>
    <row r="11616" s="158" customFormat="1"/>
    <row r="11617" s="158" customFormat="1"/>
    <row r="11618" s="158" customFormat="1"/>
    <row r="11619" s="158" customFormat="1"/>
    <row r="11620" s="158" customFormat="1"/>
    <row r="11621" s="158" customFormat="1"/>
    <row r="11622" s="158" customFormat="1"/>
    <row r="11623" s="158" customFormat="1"/>
    <row r="11624" s="158" customFormat="1"/>
    <row r="11625" s="158" customFormat="1"/>
    <row r="11626" s="158" customFormat="1"/>
    <row r="11627" s="158" customFormat="1"/>
    <row r="11628" s="158" customFormat="1"/>
    <row r="11629" s="158" customFormat="1"/>
    <row r="11630" s="158" customFormat="1"/>
    <row r="11631" s="158" customFormat="1"/>
    <row r="11632" s="158" customFormat="1"/>
    <row r="11633" s="158" customFormat="1"/>
    <row r="11634" s="158" customFormat="1"/>
    <row r="11635" s="158" customFormat="1"/>
    <row r="11636" s="158" customFormat="1"/>
    <row r="11637" s="158" customFormat="1"/>
    <row r="11638" s="158" customFormat="1"/>
    <row r="11639" s="158" customFormat="1"/>
    <row r="11640" s="158" customFormat="1"/>
    <row r="11641" s="158" customFormat="1"/>
    <row r="11642" s="158" customFormat="1"/>
    <row r="11643" s="158" customFormat="1"/>
    <row r="11644" s="158" customFormat="1"/>
    <row r="11645" s="158" customFormat="1"/>
    <row r="11646" s="158" customFormat="1"/>
    <row r="11647" s="158" customFormat="1"/>
    <row r="11648" s="158" customFormat="1"/>
    <row r="11649" s="158" customFormat="1"/>
    <row r="11650" s="158" customFormat="1"/>
    <row r="11651" s="158" customFormat="1"/>
    <row r="11652" s="158" customFormat="1"/>
    <row r="11653" s="158" customFormat="1"/>
    <row r="11654" s="158" customFormat="1"/>
    <row r="11655" s="158" customFormat="1"/>
    <row r="11656" s="158" customFormat="1"/>
    <row r="11657" s="158" customFormat="1"/>
    <row r="11658" s="158" customFormat="1"/>
    <row r="11659" s="158" customFormat="1"/>
    <row r="11660" s="158" customFormat="1"/>
    <row r="11661" s="158" customFormat="1"/>
    <row r="11662" s="158" customFormat="1"/>
    <row r="11663" s="158" customFormat="1"/>
    <row r="11664" s="158" customFormat="1"/>
    <row r="11665" s="158" customFormat="1"/>
    <row r="11666" s="158" customFormat="1"/>
    <row r="11667" s="158" customFormat="1"/>
    <row r="11668" s="158" customFormat="1"/>
    <row r="11669" s="158" customFormat="1"/>
    <row r="11670" s="158" customFormat="1"/>
    <row r="11671" s="158" customFormat="1"/>
    <row r="11672" s="158" customFormat="1"/>
    <row r="11673" s="158" customFormat="1"/>
    <row r="11674" s="158" customFormat="1"/>
    <row r="11675" s="158" customFormat="1"/>
    <row r="11676" s="158" customFormat="1"/>
    <row r="11677" s="158" customFormat="1"/>
    <row r="11678" s="158" customFormat="1"/>
    <row r="11679" s="158" customFormat="1"/>
    <row r="11680" s="158" customFormat="1"/>
    <row r="11681" s="158" customFormat="1"/>
    <row r="11682" s="158" customFormat="1"/>
    <row r="11683" s="158" customFormat="1"/>
    <row r="11684" s="158" customFormat="1"/>
    <row r="11685" s="158" customFormat="1"/>
    <row r="11686" s="158" customFormat="1"/>
    <row r="11687" s="158" customFormat="1"/>
    <row r="11688" s="158" customFormat="1"/>
    <row r="11689" s="158" customFormat="1"/>
    <row r="11690" s="158" customFormat="1"/>
    <row r="11691" s="158" customFormat="1"/>
    <row r="11692" s="158" customFormat="1"/>
    <row r="11693" s="158" customFormat="1"/>
    <row r="11694" s="158" customFormat="1"/>
    <row r="11695" s="158" customFormat="1"/>
    <row r="11696" s="158" customFormat="1"/>
    <row r="11697" s="158" customFormat="1"/>
    <row r="11698" s="158" customFormat="1"/>
    <row r="11699" s="158" customFormat="1"/>
    <row r="11700" s="158" customFormat="1"/>
    <row r="11701" s="158" customFormat="1"/>
    <row r="11702" s="158" customFormat="1"/>
    <row r="11703" s="158" customFormat="1"/>
    <row r="11704" s="158" customFormat="1"/>
    <row r="11705" s="158" customFormat="1"/>
    <row r="11706" s="158" customFormat="1"/>
    <row r="11707" s="158" customFormat="1"/>
    <row r="11708" s="158" customFormat="1"/>
    <row r="11709" s="158" customFormat="1"/>
    <row r="11710" s="158" customFormat="1"/>
    <row r="11711" s="158" customFormat="1"/>
    <row r="11712" s="158" customFormat="1"/>
    <row r="11713" s="158" customFormat="1"/>
    <row r="11714" s="158" customFormat="1"/>
    <row r="11715" s="158" customFormat="1"/>
    <row r="11716" s="158" customFormat="1"/>
    <row r="11717" s="158" customFormat="1"/>
    <row r="11718" s="158" customFormat="1"/>
    <row r="11719" s="158" customFormat="1"/>
    <row r="11720" s="158" customFormat="1"/>
    <row r="11721" s="158" customFormat="1"/>
    <row r="11722" s="158" customFormat="1"/>
    <row r="11723" s="158" customFormat="1"/>
    <row r="11724" s="158" customFormat="1"/>
    <row r="11725" s="158" customFormat="1"/>
    <row r="11726" s="158" customFormat="1"/>
    <row r="11727" s="158" customFormat="1"/>
    <row r="11728" s="158" customFormat="1"/>
    <row r="11729" s="158" customFormat="1"/>
    <row r="11730" s="158" customFormat="1"/>
    <row r="11731" s="158" customFormat="1"/>
    <row r="11732" s="158" customFormat="1"/>
    <row r="11733" s="158" customFormat="1"/>
    <row r="11734" s="158" customFormat="1"/>
    <row r="11735" s="158" customFormat="1"/>
    <row r="11736" s="158" customFormat="1"/>
    <row r="11737" s="158" customFormat="1"/>
    <row r="11738" s="158" customFormat="1"/>
    <row r="11739" s="158" customFormat="1"/>
    <row r="11740" s="158" customFormat="1"/>
    <row r="11741" s="158" customFormat="1"/>
    <row r="11742" s="158" customFormat="1"/>
    <row r="11743" s="158" customFormat="1"/>
    <row r="11744" s="158" customFormat="1"/>
    <row r="11745" s="158" customFormat="1"/>
    <row r="11746" s="158" customFormat="1"/>
    <row r="11747" s="158" customFormat="1"/>
    <row r="11748" s="158" customFormat="1"/>
    <row r="11749" s="158" customFormat="1"/>
    <row r="11750" s="158" customFormat="1"/>
    <row r="11751" s="158" customFormat="1"/>
    <row r="11752" s="158" customFormat="1"/>
    <row r="11753" s="158" customFormat="1"/>
    <row r="11754" s="158" customFormat="1"/>
    <row r="11755" s="158" customFormat="1"/>
    <row r="11756" s="158" customFormat="1"/>
    <row r="11757" s="158" customFormat="1"/>
    <row r="11758" s="158" customFormat="1"/>
    <row r="11759" s="158" customFormat="1"/>
    <row r="11760" s="158" customFormat="1"/>
    <row r="11761" s="158" customFormat="1"/>
    <row r="11762" s="158" customFormat="1"/>
    <row r="11763" s="158" customFormat="1"/>
    <row r="11764" s="158" customFormat="1"/>
    <row r="11765" s="158" customFormat="1"/>
    <row r="11766" s="158" customFormat="1"/>
    <row r="11767" s="158" customFormat="1"/>
    <row r="11768" s="158" customFormat="1"/>
    <row r="11769" s="158" customFormat="1"/>
    <row r="11770" s="158" customFormat="1"/>
    <row r="11771" s="158" customFormat="1"/>
    <row r="11772" s="158" customFormat="1"/>
    <row r="11773" s="158" customFormat="1"/>
    <row r="11774" s="158" customFormat="1"/>
    <row r="11775" s="158" customFormat="1"/>
    <row r="11776" s="158" customFormat="1"/>
    <row r="11777" s="158" customFormat="1"/>
    <row r="11778" s="158" customFormat="1"/>
    <row r="11779" s="158" customFormat="1"/>
    <row r="11780" s="158" customFormat="1"/>
    <row r="11781" s="158" customFormat="1"/>
    <row r="11782" s="158" customFormat="1"/>
    <row r="11783" s="158" customFormat="1"/>
    <row r="11784" s="158" customFormat="1"/>
    <row r="11785" s="158" customFormat="1"/>
    <row r="11786" s="158" customFormat="1"/>
    <row r="11787" s="158" customFormat="1"/>
    <row r="11788" s="158" customFormat="1"/>
    <row r="11789" s="158" customFormat="1"/>
    <row r="11790" s="158" customFormat="1"/>
    <row r="11791" s="158" customFormat="1"/>
    <row r="11792" s="158" customFormat="1"/>
    <row r="11793" s="158" customFormat="1"/>
    <row r="11794" s="158" customFormat="1"/>
    <row r="11795" s="158" customFormat="1"/>
    <row r="11796" s="158" customFormat="1"/>
    <row r="11797" s="158" customFormat="1"/>
    <row r="11798" s="158" customFormat="1"/>
    <row r="11799" s="158" customFormat="1"/>
    <row r="11800" s="158" customFormat="1"/>
    <row r="11801" s="158" customFormat="1"/>
    <row r="11802" s="158" customFormat="1"/>
    <row r="11803" s="158" customFormat="1"/>
    <row r="11804" s="158" customFormat="1"/>
    <row r="11805" s="158" customFormat="1"/>
    <row r="11806" s="158" customFormat="1"/>
    <row r="11807" s="158" customFormat="1"/>
    <row r="11808" s="158" customFormat="1"/>
    <row r="11809" s="158" customFormat="1"/>
    <row r="11810" s="158" customFormat="1"/>
    <row r="11811" s="158" customFormat="1"/>
    <row r="11812" s="158" customFormat="1"/>
    <row r="11813" s="158" customFormat="1"/>
    <row r="11814" s="158" customFormat="1"/>
    <row r="11815" s="158" customFormat="1"/>
    <row r="11816" s="158" customFormat="1"/>
    <row r="11817" s="158" customFormat="1"/>
    <row r="11818" s="158" customFormat="1"/>
    <row r="11819" s="158" customFormat="1"/>
    <row r="11820" s="158" customFormat="1"/>
    <row r="11821" s="158" customFormat="1"/>
    <row r="11822" s="158" customFormat="1"/>
    <row r="11823" s="158" customFormat="1"/>
    <row r="11824" s="158" customFormat="1"/>
    <row r="11825" s="158" customFormat="1"/>
    <row r="11826" s="158" customFormat="1"/>
    <row r="11827" s="158" customFormat="1"/>
    <row r="11828" s="158" customFormat="1"/>
    <row r="11829" s="158" customFormat="1"/>
    <row r="11830" s="158" customFormat="1"/>
    <row r="11831" s="158" customFormat="1"/>
    <row r="11832" s="158" customFormat="1"/>
    <row r="11833" s="158" customFormat="1"/>
    <row r="11834" s="158" customFormat="1"/>
    <row r="11835" s="158" customFormat="1"/>
    <row r="11836" s="158" customFormat="1"/>
    <row r="11837" s="158" customFormat="1"/>
    <row r="11838" s="158" customFormat="1"/>
    <row r="11839" s="158" customFormat="1"/>
    <row r="11840" s="158" customFormat="1"/>
    <row r="11841" s="158" customFormat="1"/>
    <row r="11842" s="158" customFormat="1"/>
    <row r="11843" s="158" customFormat="1"/>
    <row r="11844" s="158" customFormat="1"/>
    <row r="11845" s="158" customFormat="1"/>
    <row r="11846" s="158" customFormat="1"/>
    <row r="11847" s="158" customFormat="1"/>
    <row r="11848" s="158" customFormat="1"/>
    <row r="11849" s="158" customFormat="1"/>
    <row r="11850" s="158" customFormat="1"/>
    <row r="11851" s="158" customFormat="1"/>
    <row r="11852" s="158" customFormat="1"/>
    <row r="11853" s="158" customFormat="1"/>
    <row r="11854" s="158" customFormat="1"/>
    <row r="11855" s="158" customFormat="1"/>
    <row r="11856" s="158" customFormat="1"/>
    <row r="11857" s="158" customFormat="1"/>
    <row r="11858" s="158" customFormat="1"/>
    <row r="11859" s="158" customFormat="1"/>
    <row r="11860" s="158" customFormat="1"/>
    <row r="11861" s="158" customFormat="1"/>
    <row r="11862" s="158" customFormat="1"/>
    <row r="11863" s="158" customFormat="1"/>
    <row r="11864" s="158" customFormat="1"/>
    <row r="11865" s="158" customFormat="1"/>
    <row r="11866" s="158" customFormat="1"/>
    <row r="11867" s="158" customFormat="1"/>
    <row r="11868" s="158" customFormat="1"/>
    <row r="11869" s="158" customFormat="1"/>
    <row r="11870" s="158" customFormat="1"/>
    <row r="11871" s="158" customFormat="1"/>
    <row r="11872" s="158" customFormat="1"/>
    <row r="11873" s="158" customFormat="1"/>
    <row r="11874" s="158" customFormat="1"/>
    <row r="11875" s="158" customFormat="1"/>
    <row r="11876" s="158" customFormat="1"/>
    <row r="11877" s="158" customFormat="1"/>
    <row r="11878" s="158" customFormat="1"/>
    <row r="11879" s="158" customFormat="1"/>
    <row r="11880" s="158" customFormat="1"/>
    <row r="11881" s="158" customFormat="1"/>
    <row r="11882" s="158" customFormat="1"/>
    <row r="11883" s="158" customFormat="1"/>
    <row r="11884" s="158" customFormat="1"/>
    <row r="11885" s="158" customFormat="1"/>
    <row r="11886" s="158" customFormat="1"/>
    <row r="11887" s="158" customFormat="1"/>
    <row r="11888" s="158" customFormat="1"/>
    <row r="11889" s="158" customFormat="1"/>
    <row r="11890" s="158" customFormat="1"/>
    <row r="11891" s="158" customFormat="1"/>
    <row r="11892" s="158" customFormat="1"/>
    <row r="11893" s="158" customFormat="1"/>
    <row r="11894" s="158" customFormat="1"/>
    <row r="11895" s="158" customFormat="1"/>
    <row r="11896" s="158" customFormat="1"/>
    <row r="11897" s="158" customFormat="1"/>
    <row r="11898" s="158" customFormat="1"/>
    <row r="11899" s="158" customFormat="1"/>
    <row r="11900" s="158" customFormat="1"/>
    <row r="11901" s="158" customFormat="1"/>
    <row r="11902" s="158" customFormat="1"/>
    <row r="11903" s="158" customFormat="1"/>
    <row r="11904" s="158" customFormat="1"/>
    <row r="11905" s="158" customFormat="1"/>
    <row r="11906" s="158" customFormat="1"/>
    <row r="11907" s="158" customFormat="1"/>
    <row r="11908" s="158" customFormat="1"/>
    <row r="11909" s="158" customFormat="1"/>
    <row r="11910" s="158" customFormat="1"/>
    <row r="11911" s="158" customFormat="1"/>
    <row r="11912" s="158" customFormat="1"/>
    <row r="11913" s="158" customFormat="1"/>
    <row r="11914" s="158" customFormat="1"/>
    <row r="11915" s="158" customFormat="1"/>
    <row r="11916" s="158" customFormat="1"/>
    <row r="11917" s="158" customFormat="1"/>
    <row r="11918" s="158" customFormat="1"/>
    <row r="11919" s="158" customFormat="1"/>
    <row r="11920" s="158" customFormat="1"/>
    <row r="11921" s="158" customFormat="1"/>
    <row r="11922" s="158" customFormat="1"/>
    <row r="11923" s="158" customFormat="1"/>
    <row r="11924" s="158" customFormat="1"/>
    <row r="11925" s="158" customFormat="1"/>
    <row r="11926" s="158" customFormat="1"/>
    <row r="11927" s="158" customFormat="1"/>
    <row r="11928" s="158" customFormat="1"/>
    <row r="11929" s="158" customFormat="1"/>
    <row r="11930" s="158" customFormat="1"/>
    <row r="11931" s="158" customFormat="1"/>
    <row r="11932" s="158" customFormat="1"/>
    <row r="11933" s="158" customFormat="1"/>
    <row r="11934" s="158" customFormat="1"/>
    <row r="11935" s="158" customFormat="1"/>
    <row r="11936" s="158" customFormat="1"/>
    <row r="11937" s="158" customFormat="1"/>
    <row r="11938" s="158" customFormat="1"/>
    <row r="11939" s="158" customFormat="1"/>
    <row r="11940" s="158" customFormat="1"/>
    <row r="11941" s="158" customFormat="1"/>
    <row r="11942" s="158" customFormat="1"/>
    <row r="11943" s="158" customFormat="1"/>
    <row r="11944" s="158" customFormat="1"/>
    <row r="11945" s="158" customFormat="1"/>
    <row r="11946" s="158" customFormat="1"/>
    <row r="11947" s="158" customFormat="1"/>
    <row r="11948" s="158" customFormat="1"/>
    <row r="11949" s="158" customFormat="1"/>
    <row r="11950" s="158" customFormat="1"/>
    <row r="11951" s="158" customFormat="1"/>
    <row r="11952" s="158" customFormat="1"/>
    <row r="11953" s="158" customFormat="1"/>
    <row r="11954" s="158" customFormat="1"/>
    <row r="11955" s="158" customFormat="1"/>
    <row r="11956" s="158" customFormat="1"/>
    <row r="11957" s="158" customFormat="1"/>
    <row r="11958" s="158" customFormat="1"/>
    <row r="11959" s="158" customFormat="1"/>
    <row r="11960" s="158" customFormat="1"/>
    <row r="11961" s="158" customFormat="1"/>
    <row r="11962" s="158" customFormat="1"/>
    <row r="11963" s="158" customFormat="1"/>
    <row r="11964" s="158" customFormat="1"/>
    <row r="11965" s="158" customFormat="1"/>
    <row r="11966" s="158" customFormat="1"/>
    <row r="11967" s="158" customFormat="1"/>
    <row r="11968" s="158" customFormat="1"/>
    <row r="11969" s="158" customFormat="1"/>
    <row r="11970" s="158" customFormat="1"/>
    <row r="11971" s="158" customFormat="1"/>
    <row r="11972" s="158" customFormat="1"/>
    <row r="11973" s="158" customFormat="1"/>
    <row r="11974" s="158" customFormat="1"/>
    <row r="11975" s="158" customFormat="1"/>
    <row r="11976" s="158" customFormat="1"/>
    <row r="11977" s="158" customFormat="1"/>
    <row r="11978" s="158" customFormat="1"/>
    <row r="11979" s="158" customFormat="1"/>
    <row r="11980" s="158" customFormat="1"/>
    <row r="11981" s="158" customFormat="1"/>
    <row r="11982" s="158" customFormat="1"/>
    <row r="11983" s="158" customFormat="1"/>
    <row r="11984" s="158" customFormat="1"/>
    <row r="11985" s="158" customFormat="1"/>
    <row r="11986" s="158" customFormat="1"/>
    <row r="11987" s="158" customFormat="1"/>
    <row r="11988" s="158" customFormat="1"/>
    <row r="11989" s="158" customFormat="1"/>
    <row r="11990" s="158" customFormat="1"/>
    <row r="11991" s="158" customFormat="1"/>
    <row r="11992" s="158" customFormat="1"/>
    <row r="11993" s="158" customFormat="1"/>
    <row r="11994" s="158" customFormat="1"/>
    <row r="11995" s="158" customFormat="1"/>
    <row r="11996" s="158" customFormat="1"/>
    <row r="11997" s="158" customFormat="1"/>
    <row r="11998" s="158" customFormat="1"/>
    <row r="11999" s="158" customFormat="1"/>
    <row r="12000" s="158" customFormat="1"/>
    <row r="12001" s="158" customFormat="1"/>
    <row r="12002" s="158" customFormat="1"/>
    <row r="12003" s="158" customFormat="1"/>
    <row r="12004" s="158" customFormat="1"/>
    <row r="12005" s="158" customFormat="1"/>
    <row r="12006" s="158" customFormat="1"/>
    <row r="12007" s="158" customFormat="1"/>
    <row r="12008" s="158" customFormat="1"/>
    <row r="12009" s="158" customFormat="1"/>
    <row r="12010" s="158" customFormat="1"/>
    <row r="12011" s="158" customFormat="1"/>
    <row r="12012" s="158" customFormat="1"/>
    <row r="12013" s="158" customFormat="1"/>
    <row r="12014" s="158" customFormat="1"/>
    <row r="12015" s="158" customFormat="1"/>
    <row r="12016" s="158" customFormat="1"/>
    <row r="12017" s="158" customFormat="1"/>
    <row r="12018" s="158" customFormat="1"/>
    <row r="12019" s="158" customFormat="1"/>
    <row r="12020" s="158" customFormat="1"/>
    <row r="12021" s="158" customFormat="1"/>
    <row r="12022" s="158" customFormat="1"/>
    <row r="12023" s="158" customFormat="1"/>
    <row r="12024" s="158" customFormat="1"/>
    <row r="12025" s="158" customFormat="1"/>
    <row r="12026" s="158" customFormat="1"/>
    <row r="12027" s="158" customFormat="1"/>
    <row r="12028" s="158" customFormat="1"/>
    <row r="12029" s="158" customFormat="1"/>
    <row r="12030" s="158" customFormat="1"/>
    <row r="12031" s="158" customFormat="1"/>
    <row r="12032" s="158" customFormat="1"/>
    <row r="12033" s="158" customFormat="1"/>
    <row r="12034" s="158" customFormat="1"/>
    <row r="12035" s="158" customFormat="1"/>
    <row r="12036" s="158" customFormat="1"/>
    <row r="12037" s="158" customFormat="1"/>
    <row r="12038" s="158" customFormat="1"/>
    <row r="12039" s="158" customFormat="1"/>
    <row r="12040" s="158" customFormat="1"/>
    <row r="12041" s="158" customFormat="1"/>
    <row r="12042" s="158" customFormat="1"/>
    <row r="12043" s="158" customFormat="1"/>
    <row r="12044" s="158" customFormat="1"/>
    <row r="12045" s="158" customFormat="1"/>
    <row r="12046" s="158" customFormat="1"/>
    <row r="12047" s="158" customFormat="1"/>
    <row r="12048" s="158" customFormat="1"/>
    <row r="12049" s="158" customFormat="1"/>
    <row r="12050" s="158" customFormat="1"/>
    <row r="12051" s="158" customFormat="1"/>
    <row r="12052" s="158" customFormat="1"/>
    <row r="12053" s="158" customFormat="1"/>
    <row r="12054" s="158" customFormat="1"/>
    <row r="12055" s="158" customFormat="1"/>
    <row r="12056" s="158" customFormat="1"/>
    <row r="12057" s="158" customFormat="1"/>
    <row r="12058" s="158" customFormat="1"/>
    <row r="12059" s="158" customFormat="1"/>
    <row r="12060" s="158" customFormat="1"/>
    <row r="12061" s="158" customFormat="1"/>
    <row r="12062" s="158" customFormat="1"/>
    <row r="12063" s="158" customFormat="1"/>
    <row r="12064" s="158" customFormat="1"/>
    <row r="12065" s="158" customFormat="1"/>
    <row r="12066" s="158" customFormat="1"/>
    <row r="12067" s="158" customFormat="1"/>
    <row r="12068" s="158" customFormat="1"/>
    <row r="12069" s="158" customFormat="1"/>
    <row r="12070" s="158" customFormat="1"/>
    <row r="12071" s="158" customFormat="1"/>
    <row r="12072" s="158" customFormat="1"/>
    <row r="12073" s="158" customFormat="1"/>
    <row r="12074" s="158" customFormat="1"/>
    <row r="12075" s="158" customFormat="1"/>
    <row r="12076" s="158" customFormat="1"/>
    <row r="12077" s="158" customFormat="1"/>
    <row r="12078" s="158" customFormat="1"/>
    <row r="12079" s="158" customFormat="1"/>
    <row r="12080" s="158" customFormat="1"/>
    <row r="12081" s="158" customFormat="1"/>
    <row r="12082" s="158" customFormat="1"/>
    <row r="12083" s="158" customFormat="1"/>
    <row r="12084" s="158" customFormat="1"/>
    <row r="12085" s="158" customFormat="1"/>
    <row r="12086" s="158" customFormat="1"/>
    <row r="12087" s="158" customFormat="1"/>
    <row r="12088" s="158" customFormat="1"/>
    <row r="12089" s="158" customFormat="1"/>
    <row r="12090" s="158" customFormat="1"/>
    <row r="12091" s="158" customFormat="1"/>
    <row r="12092" s="158" customFormat="1"/>
    <row r="12093" s="158" customFormat="1"/>
    <row r="12094" s="158" customFormat="1"/>
    <row r="12095" s="158" customFormat="1"/>
    <row r="12096" s="158" customFormat="1"/>
    <row r="12097" s="158" customFormat="1"/>
    <row r="12098" s="158" customFormat="1"/>
    <row r="12099" s="158" customFormat="1"/>
    <row r="12100" s="158" customFormat="1"/>
    <row r="12101" s="158" customFormat="1"/>
    <row r="12102" s="158" customFormat="1"/>
    <row r="12103" s="158" customFormat="1"/>
    <row r="12104" s="158" customFormat="1"/>
    <row r="12105" s="158" customFormat="1"/>
    <row r="12106" s="158" customFormat="1"/>
    <row r="12107" s="158" customFormat="1"/>
    <row r="12108" s="158" customFormat="1"/>
    <row r="12109" s="158" customFormat="1"/>
    <row r="12110" s="158" customFormat="1"/>
    <row r="12111" s="158" customFormat="1"/>
    <row r="12112" s="158" customFormat="1"/>
    <row r="12113" s="158" customFormat="1"/>
    <row r="12114" s="158" customFormat="1"/>
    <row r="12115" s="158" customFormat="1"/>
    <row r="12116" s="158" customFormat="1"/>
    <row r="12117" s="158" customFormat="1"/>
    <row r="12118" s="158" customFormat="1"/>
    <row r="12119" s="158" customFormat="1"/>
    <row r="12120" s="158" customFormat="1"/>
    <row r="12121" s="158" customFormat="1"/>
    <row r="12122" s="158" customFormat="1"/>
    <row r="12123" s="158" customFormat="1"/>
    <row r="12124" s="158" customFormat="1"/>
    <row r="12125" s="158" customFormat="1"/>
    <row r="12126" s="158" customFormat="1"/>
    <row r="12127" s="158" customFormat="1"/>
    <row r="12128" s="158" customFormat="1"/>
    <row r="12129" s="158" customFormat="1"/>
    <row r="12130" s="158" customFormat="1"/>
    <row r="12131" s="158" customFormat="1"/>
    <row r="12132" s="158" customFormat="1"/>
    <row r="12133" s="158" customFormat="1"/>
    <row r="12134" s="158" customFormat="1"/>
    <row r="12135" s="158" customFormat="1"/>
    <row r="12136" s="158" customFormat="1"/>
    <row r="12137" s="158" customFormat="1"/>
    <row r="12138" s="158" customFormat="1"/>
    <row r="12139" s="158" customFormat="1"/>
    <row r="12140" s="158" customFormat="1"/>
    <row r="12141" s="158" customFormat="1"/>
    <row r="12142" s="158" customFormat="1"/>
    <row r="12143" s="158" customFormat="1"/>
    <row r="12144" s="158" customFormat="1"/>
    <row r="12145" s="158" customFormat="1"/>
    <row r="12146" s="158" customFormat="1"/>
    <row r="12147" s="158" customFormat="1"/>
    <row r="12148" s="158" customFormat="1"/>
    <row r="12149" s="158" customFormat="1"/>
    <row r="12150" s="158" customFormat="1"/>
    <row r="12151" s="158" customFormat="1"/>
    <row r="12152" s="158" customFormat="1"/>
    <row r="12153" s="158" customFormat="1"/>
    <row r="12154" s="158" customFormat="1"/>
    <row r="12155" s="158" customFormat="1"/>
    <row r="12156" s="158" customFormat="1"/>
    <row r="12157" s="158" customFormat="1"/>
    <row r="12158" s="158" customFormat="1"/>
    <row r="12159" s="158" customFormat="1"/>
    <row r="12160" s="158" customFormat="1"/>
    <row r="12161" s="158" customFormat="1"/>
    <row r="12162" s="158" customFormat="1"/>
    <row r="12163" s="158" customFormat="1"/>
    <row r="12164" s="158" customFormat="1"/>
    <row r="12165" s="158" customFormat="1"/>
    <row r="12166" s="158" customFormat="1"/>
    <row r="12167" s="158" customFormat="1"/>
    <row r="12168" s="158" customFormat="1"/>
    <row r="12169" s="158" customFormat="1"/>
    <row r="12170" s="158" customFormat="1"/>
    <row r="12171" s="158" customFormat="1"/>
    <row r="12172" s="158" customFormat="1"/>
    <row r="12173" s="158" customFormat="1"/>
    <row r="12174" s="158" customFormat="1"/>
    <row r="12175" s="158" customFormat="1"/>
    <row r="12176" s="158" customFormat="1"/>
    <row r="12177" s="158" customFormat="1"/>
    <row r="12178" s="158" customFormat="1"/>
    <row r="12179" s="158" customFormat="1"/>
    <row r="12180" s="158" customFormat="1"/>
    <row r="12181" s="158" customFormat="1"/>
    <row r="12182" s="158" customFormat="1"/>
    <row r="12183" s="158" customFormat="1"/>
    <row r="12184" s="158" customFormat="1"/>
    <row r="12185" s="158" customFormat="1"/>
    <row r="12186" s="158" customFormat="1"/>
    <row r="12187" s="158" customFormat="1"/>
    <row r="12188" s="158" customFormat="1"/>
    <row r="12189" s="158" customFormat="1"/>
    <row r="12190" s="158" customFormat="1"/>
    <row r="12191" s="158" customFormat="1"/>
    <row r="12192" s="158" customFormat="1"/>
    <row r="12193" s="158" customFormat="1"/>
    <row r="12194" s="158" customFormat="1"/>
    <row r="12195" s="158" customFormat="1"/>
    <row r="12196" s="158" customFormat="1"/>
    <row r="12197" s="158" customFormat="1"/>
    <row r="12198" s="158" customFormat="1"/>
    <row r="12199" s="158" customFormat="1"/>
    <row r="12200" s="158" customFormat="1"/>
    <row r="12201" s="158" customFormat="1"/>
    <row r="12202" s="158" customFormat="1"/>
    <row r="12203" s="158" customFormat="1"/>
    <row r="12204" s="158" customFormat="1"/>
    <row r="12205" s="158" customFormat="1"/>
    <row r="12206" s="158" customFormat="1"/>
    <row r="12207" s="158" customFormat="1"/>
    <row r="12208" s="158" customFormat="1"/>
    <row r="12209" s="158" customFormat="1"/>
    <row r="12210" s="158" customFormat="1"/>
    <row r="12211" s="158" customFormat="1"/>
    <row r="12212" s="158" customFormat="1"/>
    <row r="12213" s="158" customFormat="1"/>
    <row r="12214" s="158" customFormat="1"/>
    <row r="12215" s="158" customFormat="1"/>
    <row r="12216" s="158" customFormat="1"/>
    <row r="12217" s="158" customFormat="1"/>
    <row r="12218" s="158" customFormat="1"/>
    <row r="12219" s="158" customFormat="1"/>
    <row r="12220" s="158" customFormat="1"/>
    <row r="12221" s="158" customFormat="1"/>
    <row r="12222" s="158" customFormat="1"/>
    <row r="12223" s="158" customFormat="1"/>
    <row r="12224" s="158" customFormat="1"/>
    <row r="12225" s="158" customFormat="1"/>
    <row r="12226" s="158" customFormat="1"/>
    <row r="12227" s="158" customFormat="1"/>
    <row r="12228" s="158" customFormat="1"/>
    <row r="12229" s="158" customFormat="1"/>
    <row r="12230" s="158" customFormat="1"/>
    <row r="12231" s="158" customFormat="1"/>
    <row r="12232" s="158" customFormat="1"/>
    <row r="12233" s="158" customFormat="1"/>
    <row r="12234" s="158" customFormat="1"/>
    <row r="12235" s="158" customFormat="1"/>
    <row r="12236" s="158" customFormat="1"/>
    <row r="12237" s="158" customFormat="1"/>
    <row r="12238" s="158" customFormat="1"/>
    <row r="12239" s="158" customFormat="1"/>
    <row r="12240" s="158" customFormat="1"/>
    <row r="12241" s="158" customFormat="1"/>
    <row r="12242" s="158" customFormat="1"/>
    <row r="12243" s="158" customFormat="1"/>
    <row r="12244" s="158" customFormat="1"/>
    <row r="12245" s="158" customFormat="1"/>
    <row r="12246" s="158" customFormat="1"/>
    <row r="12247" s="158" customFormat="1"/>
    <row r="12248" s="158" customFormat="1"/>
    <row r="12249" s="158" customFormat="1"/>
    <row r="12250" s="158" customFormat="1"/>
    <row r="12251" s="158" customFormat="1"/>
    <row r="12252" s="158" customFormat="1"/>
    <row r="12253" s="158" customFormat="1"/>
    <row r="12254" s="158" customFormat="1"/>
    <row r="12255" s="158" customFormat="1"/>
    <row r="12256" s="158" customFormat="1"/>
    <row r="12257" s="158" customFormat="1"/>
    <row r="12258" s="158" customFormat="1"/>
    <row r="12259" s="158" customFormat="1"/>
    <row r="12260" s="158" customFormat="1"/>
    <row r="12261" s="158" customFormat="1"/>
    <row r="12262" s="158" customFormat="1"/>
    <row r="12263" s="158" customFormat="1"/>
    <row r="12264" s="158" customFormat="1"/>
    <row r="12265" s="158" customFormat="1"/>
    <row r="12266" s="158" customFormat="1"/>
    <row r="12267" s="158" customFormat="1"/>
    <row r="12268" s="158" customFormat="1"/>
    <row r="12269" s="158" customFormat="1"/>
    <row r="12270" s="158" customFormat="1"/>
    <row r="12271" s="158" customFormat="1"/>
    <row r="12272" s="158" customFormat="1"/>
    <row r="12273" s="158" customFormat="1"/>
    <row r="12274" s="158" customFormat="1"/>
    <row r="12275" s="158" customFormat="1"/>
    <row r="12276" s="158" customFormat="1"/>
    <row r="12277" s="158" customFormat="1"/>
    <row r="12278" s="158" customFormat="1"/>
    <row r="12279" s="158" customFormat="1"/>
    <row r="12280" s="158" customFormat="1"/>
    <row r="12281" s="158" customFormat="1"/>
    <row r="12282" s="158" customFormat="1"/>
    <row r="12283" s="158" customFormat="1"/>
    <row r="12284" s="158" customFormat="1"/>
    <row r="12285" s="158" customFormat="1"/>
    <row r="12286" s="158" customFormat="1"/>
    <row r="12287" s="158" customFormat="1"/>
    <row r="12288" s="158" customFormat="1"/>
    <row r="12289" s="158" customFormat="1"/>
    <row r="12290" s="158" customFormat="1"/>
    <row r="12291" s="158" customFormat="1"/>
    <row r="12292" s="158" customFormat="1"/>
    <row r="12293" s="158" customFormat="1"/>
    <row r="12294" s="158" customFormat="1"/>
    <row r="12295" s="158" customFormat="1"/>
    <row r="12296" s="158" customFormat="1"/>
    <row r="12297" s="158" customFormat="1"/>
    <row r="12298" s="158" customFormat="1"/>
    <row r="12299" s="158" customFormat="1"/>
    <row r="12300" s="158" customFormat="1"/>
    <row r="12301" s="158" customFormat="1"/>
    <row r="12302" s="158" customFormat="1"/>
    <row r="12303" s="158" customFormat="1"/>
    <row r="12304" s="158" customFormat="1"/>
    <row r="12305" s="158" customFormat="1"/>
    <row r="12306" s="158" customFormat="1"/>
    <row r="12307" s="158" customFormat="1"/>
    <row r="12308" s="158" customFormat="1"/>
    <row r="12309" s="158" customFormat="1"/>
    <row r="12310" s="158" customFormat="1"/>
    <row r="12311" s="158" customFormat="1"/>
    <row r="12312" s="158" customFormat="1"/>
    <row r="12313" s="158" customFormat="1"/>
    <row r="12314" s="158" customFormat="1"/>
    <row r="12315" s="158" customFormat="1"/>
    <row r="12316" s="158" customFormat="1"/>
    <row r="12317" s="158" customFormat="1"/>
    <row r="12318" s="158" customFormat="1"/>
    <row r="12319" s="158" customFormat="1"/>
    <row r="12320" s="158" customFormat="1"/>
    <row r="12321" s="158" customFormat="1"/>
    <row r="12322" s="158" customFormat="1"/>
    <row r="12323" s="158" customFormat="1"/>
    <row r="12324" s="158" customFormat="1"/>
    <row r="12325" s="158" customFormat="1"/>
    <row r="12326" s="158" customFormat="1"/>
    <row r="12327" s="158" customFormat="1"/>
    <row r="12328" s="158" customFormat="1"/>
    <row r="12329" s="158" customFormat="1"/>
    <row r="12330" s="158" customFormat="1"/>
    <row r="12331" s="158" customFormat="1"/>
    <row r="12332" s="158" customFormat="1"/>
    <row r="12333" s="158" customFormat="1"/>
    <row r="12334" s="158" customFormat="1"/>
    <row r="12335" s="158" customFormat="1"/>
    <row r="12336" s="158" customFormat="1"/>
    <row r="12337" s="158" customFormat="1"/>
    <row r="12338" s="158" customFormat="1"/>
    <row r="12339" s="158" customFormat="1"/>
    <row r="12340" s="158" customFormat="1"/>
    <row r="12341" s="158" customFormat="1"/>
    <row r="12342" s="158" customFormat="1"/>
    <row r="12343" s="158" customFormat="1"/>
    <row r="12344" s="158" customFormat="1"/>
    <row r="12345" s="158" customFormat="1"/>
    <row r="12346" s="158" customFormat="1"/>
    <row r="12347" s="158" customFormat="1"/>
    <row r="12348" s="158" customFormat="1"/>
    <row r="12349" s="158" customFormat="1"/>
    <row r="12350" s="158" customFormat="1"/>
    <row r="12351" s="158" customFormat="1"/>
    <row r="12352" s="158" customFormat="1"/>
    <row r="12353" s="158" customFormat="1"/>
    <row r="12354" s="158" customFormat="1"/>
    <row r="12355" s="158" customFormat="1"/>
    <row r="12356" s="158" customFormat="1"/>
    <row r="12357" s="158" customFormat="1"/>
    <row r="12358" s="158" customFormat="1"/>
    <row r="12359" s="158" customFormat="1"/>
    <row r="12360" s="158" customFormat="1"/>
    <row r="12361" s="158" customFormat="1"/>
    <row r="12362" s="158" customFormat="1"/>
    <row r="12363" s="158" customFormat="1"/>
    <row r="12364" s="158" customFormat="1"/>
    <row r="12365" s="158" customFormat="1"/>
    <row r="12366" s="158" customFormat="1"/>
    <row r="12367" s="158" customFormat="1"/>
    <row r="12368" s="158" customFormat="1"/>
    <row r="12369" s="158" customFormat="1"/>
    <row r="12370" s="158" customFormat="1"/>
    <row r="12371" s="158" customFormat="1"/>
    <row r="12372" s="158" customFormat="1"/>
    <row r="12373" s="158" customFormat="1"/>
    <row r="12374" s="158" customFormat="1"/>
    <row r="12375" s="158" customFormat="1"/>
    <row r="12376" s="158" customFormat="1"/>
    <row r="12377" s="158" customFormat="1"/>
    <row r="12378" s="158" customFormat="1"/>
    <row r="12379" s="158" customFormat="1"/>
    <row r="12380" s="158" customFormat="1"/>
    <row r="12381" s="158" customFormat="1"/>
    <row r="12382" s="158" customFormat="1"/>
    <row r="12383" s="158" customFormat="1"/>
    <row r="12384" s="158" customFormat="1"/>
    <row r="12385" s="158" customFormat="1"/>
    <row r="12386" s="158" customFormat="1"/>
    <row r="12387" s="158" customFormat="1"/>
    <row r="12388" s="158" customFormat="1"/>
    <row r="12389" s="158" customFormat="1"/>
    <row r="12390" s="158" customFormat="1"/>
    <row r="12391" s="158" customFormat="1"/>
    <row r="12392" s="158" customFormat="1"/>
    <row r="12393" s="158" customFormat="1"/>
    <row r="12394" s="158" customFormat="1"/>
    <row r="12395" s="158" customFormat="1"/>
    <row r="12396" s="158" customFormat="1"/>
    <row r="12397" s="158" customFormat="1"/>
    <row r="12398" s="158" customFormat="1"/>
    <row r="12399" s="158" customFormat="1"/>
    <row r="12400" s="158" customFormat="1"/>
    <row r="12401" s="158" customFormat="1"/>
    <row r="12402" s="158" customFormat="1"/>
    <row r="12403" s="158" customFormat="1"/>
    <row r="12404" s="158" customFormat="1"/>
    <row r="12405" s="158" customFormat="1"/>
    <row r="12406" s="158" customFormat="1"/>
    <row r="12407" s="158" customFormat="1"/>
    <row r="12408" s="158" customFormat="1"/>
    <row r="12409" s="158" customFormat="1"/>
    <row r="12410" s="158" customFormat="1"/>
    <row r="12411" s="158" customFormat="1"/>
    <row r="12412" s="158" customFormat="1"/>
    <row r="12413" s="158" customFormat="1"/>
    <row r="12414" s="158" customFormat="1"/>
    <row r="12415" s="158" customFormat="1"/>
    <row r="12416" s="158" customFormat="1"/>
    <row r="12417" s="158" customFormat="1"/>
    <row r="12418" s="158" customFormat="1"/>
    <row r="12419" s="158" customFormat="1"/>
    <row r="12420" s="158" customFormat="1"/>
    <row r="12421" s="158" customFormat="1"/>
    <row r="12422" s="158" customFormat="1"/>
    <row r="12423" s="158" customFormat="1"/>
    <row r="12424" s="158" customFormat="1"/>
    <row r="12425" s="158" customFormat="1"/>
    <row r="12426" s="158" customFormat="1"/>
    <row r="12427" s="158" customFormat="1"/>
    <row r="12428" s="158" customFormat="1"/>
    <row r="12429" s="158" customFormat="1"/>
    <row r="12430" s="158" customFormat="1"/>
    <row r="12431" s="158" customFormat="1"/>
    <row r="12432" s="158" customFormat="1"/>
    <row r="12433" s="158" customFormat="1"/>
    <row r="12434" s="158" customFormat="1"/>
    <row r="12435" s="158" customFormat="1"/>
    <row r="12436" s="158" customFormat="1"/>
    <row r="12437" s="158" customFormat="1"/>
    <row r="12438" s="158" customFormat="1"/>
    <row r="12439" s="158" customFormat="1"/>
    <row r="12440" s="158" customFormat="1"/>
    <row r="12441" s="158" customFormat="1"/>
    <row r="12442" s="158" customFormat="1"/>
    <row r="12443" s="158" customFormat="1"/>
    <row r="12444" s="158" customFormat="1"/>
    <row r="12445" s="158" customFormat="1"/>
    <row r="12446" s="158" customFormat="1"/>
    <row r="12447" s="158" customFormat="1"/>
    <row r="12448" s="158" customFormat="1"/>
    <row r="12449" s="158" customFormat="1"/>
    <row r="12450" s="158" customFormat="1"/>
    <row r="12451" s="158" customFormat="1"/>
    <row r="12452" s="158" customFormat="1"/>
    <row r="12453" s="158" customFormat="1"/>
    <row r="12454" s="158" customFormat="1"/>
    <row r="12455" s="158" customFormat="1"/>
    <row r="12456" s="158" customFormat="1"/>
    <row r="12457" s="158" customFormat="1"/>
    <row r="12458" s="158" customFormat="1"/>
    <row r="12459" s="158" customFormat="1"/>
    <row r="12460" s="158" customFormat="1"/>
    <row r="12461" s="158" customFormat="1"/>
    <row r="12462" s="158" customFormat="1"/>
    <row r="12463" s="158" customFormat="1"/>
    <row r="12464" s="158" customFormat="1"/>
    <row r="12465" s="158" customFormat="1"/>
    <row r="12466" s="158" customFormat="1"/>
    <row r="12467" s="158" customFormat="1"/>
    <row r="12468" s="158" customFormat="1"/>
    <row r="12469" s="158" customFormat="1"/>
    <row r="12470" s="158" customFormat="1"/>
    <row r="12471" s="158" customFormat="1"/>
    <row r="12472" s="158" customFormat="1"/>
    <row r="12473" s="158" customFormat="1"/>
    <row r="12474" s="158" customFormat="1"/>
    <row r="12475" s="158" customFormat="1"/>
    <row r="12476" s="158" customFormat="1"/>
    <row r="12477" s="158" customFormat="1"/>
    <row r="12478" s="158" customFormat="1"/>
    <row r="12479" s="158" customFormat="1"/>
    <row r="12480" s="158" customFormat="1"/>
    <row r="12481" s="158" customFormat="1"/>
    <row r="12482" s="158" customFormat="1"/>
    <row r="12483" s="158" customFormat="1"/>
    <row r="12484" s="158" customFormat="1"/>
    <row r="12485" s="158" customFormat="1"/>
    <row r="12486" s="158" customFormat="1"/>
    <row r="12487" s="158" customFormat="1"/>
    <row r="12488" s="158" customFormat="1"/>
    <row r="12489" s="158" customFormat="1"/>
    <row r="12490" s="158" customFormat="1"/>
    <row r="12491" s="158" customFormat="1"/>
    <row r="12492" s="158" customFormat="1"/>
    <row r="12493" s="158" customFormat="1"/>
    <row r="12494" s="158" customFormat="1"/>
    <row r="12495" s="158" customFormat="1"/>
    <row r="12496" s="158" customFormat="1"/>
    <row r="12497" s="158" customFormat="1"/>
    <row r="12498" s="158" customFormat="1"/>
    <row r="12499" s="158" customFormat="1"/>
    <row r="12500" s="158" customFormat="1"/>
    <row r="12501" s="158" customFormat="1"/>
    <row r="12502" s="158" customFormat="1"/>
    <row r="12503" s="158" customFormat="1"/>
    <row r="12504" s="158" customFormat="1"/>
    <row r="12505" s="158" customFormat="1"/>
    <row r="12506" s="158" customFormat="1"/>
    <row r="12507" s="158" customFormat="1"/>
    <row r="12508" s="158" customFormat="1"/>
    <row r="12509" s="158" customFormat="1"/>
    <row r="12510" s="158" customFormat="1"/>
    <row r="12511" s="158" customFormat="1"/>
    <row r="12512" s="158" customFormat="1"/>
    <row r="12513" s="158" customFormat="1"/>
    <row r="12514" s="158" customFormat="1"/>
    <row r="12515" s="158" customFormat="1"/>
    <row r="12516" s="158" customFormat="1"/>
    <row r="12517" s="158" customFormat="1"/>
    <row r="12518" s="158" customFormat="1"/>
    <row r="12519" s="158" customFormat="1"/>
    <row r="12520" s="158" customFormat="1"/>
    <row r="12521" s="158" customFormat="1"/>
    <row r="12522" s="158" customFormat="1"/>
    <row r="12523" s="158" customFormat="1"/>
    <row r="12524" s="158" customFormat="1"/>
    <row r="12525" s="158" customFormat="1"/>
    <row r="12526" s="158" customFormat="1"/>
    <row r="12527" s="158" customFormat="1"/>
    <row r="12528" s="158" customFormat="1"/>
    <row r="12529" s="158" customFormat="1"/>
    <row r="12530" s="158" customFormat="1"/>
    <row r="12531" s="158" customFormat="1"/>
    <row r="12532" s="158" customFormat="1"/>
    <row r="12533" s="158" customFormat="1"/>
    <row r="12534" s="158" customFormat="1"/>
    <row r="12535" s="158" customFormat="1"/>
    <row r="12536" s="158" customFormat="1"/>
    <row r="12537" s="158" customFormat="1"/>
    <row r="12538" s="158" customFormat="1"/>
    <row r="12539" s="158" customFormat="1"/>
    <row r="12540" s="158" customFormat="1"/>
    <row r="12541" s="158" customFormat="1"/>
    <row r="12542" s="158" customFormat="1"/>
    <row r="12543" s="158" customFormat="1"/>
    <row r="12544" s="158" customFormat="1"/>
    <row r="12545" s="158" customFormat="1"/>
    <row r="12546" s="158" customFormat="1"/>
    <row r="12547" s="158" customFormat="1"/>
    <row r="12548" s="158" customFormat="1"/>
    <row r="12549" s="158" customFormat="1"/>
    <row r="12550" s="158" customFormat="1"/>
    <row r="12551" s="158" customFormat="1"/>
    <row r="12552" s="158" customFormat="1"/>
    <row r="12553" s="158" customFormat="1"/>
    <row r="12554" s="158" customFormat="1"/>
    <row r="12555" s="158" customFormat="1"/>
    <row r="12556" s="158" customFormat="1"/>
    <row r="12557" s="158" customFormat="1"/>
    <row r="12558" s="158" customFormat="1"/>
    <row r="12559" s="158" customFormat="1"/>
    <row r="12560" s="158" customFormat="1"/>
    <row r="12561" s="158" customFormat="1"/>
    <row r="12562" s="158" customFormat="1"/>
    <row r="12563" s="158" customFormat="1"/>
    <row r="12564" s="158" customFormat="1"/>
    <row r="12565" s="158" customFormat="1"/>
    <row r="12566" s="158" customFormat="1"/>
    <row r="12567" s="158" customFormat="1"/>
    <row r="12568" s="158" customFormat="1"/>
    <row r="12569" s="158" customFormat="1"/>
    <row r="12570" s="158" customFormat="1"/>
    <row r="12571" s="158" customFormat="1"/>
    <row r="12572" s="158" customFormat="1"/>
    <row r="12573" s="158" customFormat="1"/>
    <row r="12574" s="158" customFormat="1"/>
    <row r="12575" s="158" customFormat="1"/>
    <row r="12576" s="158" customFormat="1"/>
    <row r="12577" s="158" customFormat="1"/>
    <row r="12578" s="158" customFormat="1"/>
    <row r="12579" s="158" customFormat="1"/>
    <row r="12580" s="158" customFormat="1"/>
    <row r="12581" s="158" customFormat="1"/>
    <row r="12582" s="158" customFormat="1"/>
    <row r="12583" s="158" customFormat="1"/>
    <row r="12584" s="158" customFormat="1"/>
    <row r="12585" s="158" customFormat="1"/>
    <row r="12586" s="158" customFormat="1"/>
    <row r="12587" s="158" customFormat="1"/>
    <row r="12588" s="158" customFormat="1"/>
    <row r="12589" s="158" customFormat="1"/>
    <row r="12590" s="158" customFormat="1"/>
    <row r="12591" s="158" customFormat="1"/>
    <row r="12592" s="158" customFormat="1"/>
    <row r="12593" s="158" customFormat="1"/>
    <row r="12594" s="158" customFormat="1"/>
    <row r="12595" s="158" customFormat="1"/>
    <row r="12596" s="158" customFormat="1"/>
    <row r="12597" s="158" customFormat="1"/>
    <row r="12598" s="158" customFormat="1"/>
    <row r="12599" s="158" customFormat="1"/>
    <row r="12600" s="158" customFormat="1"/>
    <row r="12601" s="158" customFormat="1"/>
    <row r="12602" s="158" customFormat="1"/>
    <row r="12603" s="158" customFormat="1"/>
    <row r="12604" s="158" customFormat="1"/>
    <row r="12605" s="158" customFormat="1"/>
    <row r="12606" s="158" customFormat="1"/>
    <row r="12607" s="158" customFormat="1"/>
    <row r="12608" s="158" customFormat="1"/>
    <row r="12609" s="158" customFormat="1"/>
    <row r="12610" s="158" customFormat="1"/>
    <row r="12611" s="158" customFormat="1"/>
    <row r="12612" s="158" customFormat="1"/>
    <row r="12613" s="158" customFormat="1"/>
    <row r="12614" s="158" customFormat="1"/>
    <row r="12615" s="158" customFormat="1"/>
    <row r="12616" s="158" customFormat="1"/>
    <row r="12617" s="158" customFormat="1"/>
    <row r="12618" s="158" customFormat="1"/>
    <row r="12619" s="158" customFormat="1"/>
    <row r="12620" s="158" customFormat="1"/>
    <row r="12621" s="158" customFormat="1"/>
    <row r="12622" s="158" customFormat="1"/>
    <row r="12623" s="158" customFormat="1"/>
    <row r="12624" s="158" customFormat="1"/>
    <row r="12625" s="158" customFormat="1"/>
    <row r="12626" s="158" customFormat="1"/>
    <row r="12627" s="158" customFormat="1"/>
    <row r="12628" s="158" customFormat="1"/>
    <row r="12629" s="158" customFormat="1"/>
    <row r="12630" s="158" customFormat="1"/>
    <row r="12631" s="158" customFormat="1"/>
    <row r="12632" s="158" customFormat="1"/>
    <row r="12633" s="158" customFormat="1"/>
    <row r="12634" s="158" customFormat="1"/>
    <row r="12635" s="158" customFormat="1"/>
    <row r="12636" s="158" customFormat="1"/>
    <row r="12637" s="158" customFormat="1"/>
    <row r="12638" s="158" customFormat="1"/>
    <row r="12639" s="158" customFormat="1"/>
    <row r="12640" s="158" customFormat="1"/>
    <row r="12641" s="158" customFormat="1"/>
    <row r="12642" s="158" customFormat="1"/>
    <row r="12643" s="158" customFormat="1"/>
    <row r="12644" s="158" customFormat="1"/>
    <row r="12645" s="158" customFormat="1"/>
    <row r="12646" s="158" customFormat="1"/>
    <row r="12647" s="158" customFormat="1"/>
    <row r="12648" s="158" customFormat="1"/>
    <row r="12649" s="158" customFormat="1"/>
    <row r="12650" s="158" customFormat="1"/>
    <row r="12651" s="158" customFormat="1"/>
    <row r="12652" s="158" customFormat="1"/>
    <row r="12653" s="158" customFormat="1"/>
    <row r="12654" s="158" customFormat="1"/>
    <row r="12655" s="158" customFormat="1"/>
    <row r="12656" s="158" customFormat="1"/>
    <row r="12657" s="158" customFormat="1"/>
    <row r="12658" s="158" customFormat="1"/>
    <row r="12659" s="158" customFormat="1"/>
    <row r="12660" s="158" customFormat="1"/>
    <row r="12661" s="158" customFormat="1"/>
    <row r="12662" s="158" customFormat="1"/>
    <row r="12663" s="158" customFormat="1"/>
    <row r="12664" s="158" customFormat="1"/>
    <row r="12665" s="158" customFormat="1"/>
    <row r="12666" s="158" customFormat="1"/>
    <row r="12667" s="158" customFormat="1"/>
    <row r="12668" s="158" customFormat="1"/>
    <row r="12669" s="158" customFormat="1"/>
    <row r="12670" s="158" customFormat="1"/>
    <row r="12671" s="158" customFormat="1"/>
    <row r="12672" s="158" customFormat="1"/>
    <row r="12673" s="158" customFormat="1"/>
    <row r="12674" s="158" customFormat="1"/>
    <row r="12675" s="158" customFormat="1"/>
    <row r="12676" s="158" customFormat="1"/>
    <row r="12677" s="158" customFormat="1"/>
    <row r="12678" s="158" customFormat="1"/>
    <row r="12679" s="158" customFormat="1"/>
    <row r="12680" s="158" customFormat="1"/>
    <row r="12681" s="158" customFormat="1"/>
    <row r="12682" s="158" customFormat="1"/>
    <row r="12683" s="158" customFormat="1"/>
    <row r="12684" s="158" customFormat="1"/>
    <row r="12685" s="158" customFormat="1"/>
    <row r="12686" s="158" customFormat="1"/>
    <row r="12687" s="158" customFormat="1"/>
    <row r="12688" s="158" customFormat="1"/>
    <row r="12689" s="158" customFormat="1"/>
    <row r="12690" s="158" customFormat="1"/>
    <row r="12691" s="158" customFormat="1"/>
    <row r="12692" s="158" customFormat="1"/>
    <row r="12693" s="158" customFormat="1"/>
    <row r="12694" s="158" customFormat="1"/>
    <row r="12695" s="158" customFormat="1"/>
    <row r="12696" s="158" customFormat="1"/>
    <row r="12697" s="158" customFormat="1"/>
    <row r="12698" s="158" customFormat="1"/>
    <row r="12699" s="158" customFormat="1"/>
    <row r="12700" s="158" customFormat="1"/>
    <row r="12701" s="158" customFormat="1"/>
    <row r="12702" s="158" customFormat="1"/>
    <row r="12703" s="158" customFormat="1"/>
    <row r="12704" s="158" customFormat="1"/>
    <row r="12705" s="158" customFormat="1"/>
    <row r="12706" s="158" customFormat="1"/>
    <row r="12707" s="158" customFormat="1"/>
    <row r="12708" s="158" customFormat="1"/>
    <row r="12709" s="158" customFormat="1"/>
    <row r="12710" s="158" customFormat="1"/>
    <row r="12711" s="158" customFormat="1"/>
    <row r="12712" s="158" customFormat="1"/>
    <row r="12713" s="158" customFormat="1"/>
    <row r="12714" s="158" customFormat="1"/>
    <row r="12715" s="158" customFormat="1"/>
    <row r="12716" s="158" customFormat="1"/>
    <row r="12717" s="158" customFormat="1"/>
    <row r="12718" s="158" customFormat="1"/>
    <row r="12719" s="158" customFormat="1"/>
    <row r="12720" s="158" customFormat="1"/>
    <row r="12721" s="158" customFormat="1"/>
    <row r="12722" s="158" customFormat="1"/>
    <row r="12723" s="158" customFormat="1"/>
    <row r="12724" s="158" customFormat="1"/>
    <row r="12725" s="158" customFormat="1"/>
    <row r="12726" s="158" customFormat="1"/>
    <row r="12727" s="158" customFormat="1"/>
    <row r="12728" s="158" customFormat="1"/>
    <row r="12729" s="158" customFormat="1"/>
    <row r="12730" s="158" customFormat="1"/>
    <row r="12731" s="158" customFormat="1"/>
    <row r="12732" s="158" customFormat="1"/>
    <row r="12733" s="158" customFormat="1"/>
    <row r="12734" s="158" customFormat="1"/>
    <row r="12735" s="158" customFormat="1"/>
    <row r="12736" s="158" customFormat="1"/>
    <row r="12737" s="158" customFormat="1"/>
    <row r="12738" s="158" customFormat="1"/>
    <row r="12739" s="158" customFormat="1"/>
    <row r="12740" s="158" customFormat="1"/>
    <row r="12741" s="158" customFormat="1"/>
    <row r="12742" s="158" customFormat="1"/>
    <row r="12743" s="158" customFormat="1"/>
    <row r="12744" s="158" customFormat="1"/>
    <row r="12745" s="158" customFormat="1"/>
    <row r="12746" s="158" customFormat="1"/>
    <row r="12747" s="158" customFormat="1"/>
    <row r="12748" s="158" customFormat="1"/>
    <row r="12749" s="158" customFormat="1"/>
    <row r="12750" s="158" customFormat="1"/>
    <row r="12751" s="158" customFormat="1"/>
    <row r="12752" s="158" customFormat="1"/>
    <row r="12753" s="158" customFormat="1"/>
    <row r="12754" s="158" customFormat="1"/>
    <row r="12755" s="158" customFormat="1"/>
    <row r="12756" s="158" customFormat="1"/>
    <row r="12757" s="158" customFormat="1"/>
    <row r="12758" s="158" customFormat="1"/>
    <row r="12759" s="158" customFormat="1"/>
    <row r="12760" s="158" customFormat="1"/>
    <row r="12761" s="158" customFormat="1"/>
    <row r="12762" s="158" customFormat="1"/>
    <row r="12763" s="158" customFormat="1"/>
    <row r="12764" s="158" customFormat="1"/>
    <row r="12765" s="158" customFormat="1"/>
    <row r="12766" s="158" customFormat="1"/>
    <row r="12767" s="158" customFormat="1"/>
    <row r="12768" s="158" customFormat="1"/>
    <row r="12769" s="158" customFormat="1"/>
    <row r="12770" s="158" customFormat="1"/>
    <row r="12771" s="158" customFormat="1"/>
    <row r="12772" s="158" customFormat="1"/>
    <row r="12773" s="158" customFormat="1"/>
    <row r="12774" s="158" customFormat="1"/>
    <row r="12775" s="158" customFormat="1"/>
    <row r="12776" s="158" customFormat="1"/>
    <row r="12777" s="158" customFormat="1"/>
    <row r="12778" s="158" customFormat="1"/>
    <row r="12779" s="158" customFormat="1"/>
    <row r="12780" s="158" customFormat="1"/>
    <row r="12781" s="158" customFormat="1"/>
    <row r="12782" s="158" customFormat="1"/>
    <row r="12783" s="158" customFormat="1"/>
    <row r="12784" s="158" customFormat="1"/>
    <row r="12785" s="158" customFormat="1"/>
    <row r="12786" s="158" customFormat="1"/>
    <row r="12787" s="158" customFormat="1"/>
    <row r="12788" s="158" customFormat="1"/>
    <row r="12789" s="158" customFormat="1"/>
    <row r="12790" s="158" customFormat="1"/>
    <row r="12791" s="158" customFormat="1"/>
    <row r="12792" s="158" customFormat="1"/>
    <row r="12793" s="158" customFormat="1"/>
    <row r="12794" s="158" customFormat="1"/>
    <row r="12795" s="158" customFormat="1"/>
    <row r="12796" s="158" customFormat="1"/>
    <row r="12797" s="158" customFormat="1"/>
    <row r="12798" s="158" customFormat="1"/>
    <row r="12799" s="158" customFormat="1"/>
    <row r="12800" s="158" customFormat="1"/>
    <row r="12801" s="158" customFormat="1"/>
    <row r="12802" s="158" customFormat="1"/>
    <row r="12803" s="158" customFormat="1"/>
    <row r="12804" s="158" customFormat="1"/>
    <row r="12805" s="158" customFormat="1"/>
    <row r="12806" s="158" customFormat="1"/>
    <row r="12807" s="158" customFormat="1"/>
    <row r="12808" s="158" customFormat="1"/>
    <row r="12809" s="158" customFormat="1"/>
    <row r="12810" s="158" customFormat="1"/>
    <row r="12811" s="158" customFormat="1"/>
    <row r="12812" s="158" customFormat="1"/>
    <row r="12813" s="158" customFormat="1"/>
    <row r="12814" s="158" customFormat="1"/>
    <row r="12815" s="158" customFormat="1"/>
    <row r="12816" s="158" customFormat="1"/>
    <row r="12817" s="158" customFormat="1"/>
    <row r="12818" s="158" customFormat="1"/>
    <row r="12819" s="158" customFormat="1"/>
    <row r="12820" s="158" customFormat="1"/>
    <row r="12821" s="158" customFormat="1"/>
    <row r="12822" s="158" customFormat="1"/>
    <row r="12823" s="158" customFormat="1"/>
    <row r="12824" s="158" customFormat="1"/>
    <row r="12825" s="158" customFormat="1"/>
    <row r="12826" s="158" customFormat="1"/>
    <row r="12827" s="158" customFormat="1"/>
    <row r="12828" s="158" customFormat="1"/>
    <row r="12829" s="158" customFormat="1"/>
    <row r="12830" s="158" customFormat="1"/>
    <row r="12831" s="158" customFormat="1"/>
    <row r="12832" s="158" customFormat="1"/>
    <row r="12833" s="158" customFormat="1"/>
    <row r="12834" s="158" customFormat="1"/>
    <row r="12835" s="158" customFormat="1"/>
    <row r="12836" s="158" customFormat="1"/>
    <row r="12837" s="158" customFormat="1"/>
    <row r="12838" s="158" customFormat="1"/>
    <row r="12839" s="158" customFormat="1"/>
    <row r="12840" s="158" customFormat="1"/>
    <row r="12841" s="158" customFormat="1"/>
    <row r="12842" s="158" customFormat="1"/>
    <row r="12843" s="158" customFormat="1"/>
    <row r="12844" s="158" customFormat="1"/>
    <row r="12845" s="158" customFormat="1"/>
    <row r="12846" s="158" customFormat="1"/>
    <row r="12847" s="158" customFormat="1"/>
    <row r="12848" s="158" customFormat="1"/>
    <row r="12849" s="158" customFormat="1"/>
    <row r="12850" s="158" customFormat="1"/>
    <row r="12851" s="158" customFormat="1"/>
    <row r="12852" s="158" customFormat="1"/>
    <row r="12853" s="158" customFormat="1"/>
    <row r="12854" s="158" customFormat="1"/>
    <row r="12855" s="158" customFormat="1"/>
    <row r="12856" s="158" customFormat="1"/>
    <row r="12857" s="158" customFormat="1"/>
    <row r="12858" s="158" customFormat="1"/>
    <row r="12859" s="158" customFormat="1"/>
    <row r="12860" s="158" customFormat="1"/>
    <row r="12861" s="158" customFormat="1"/>
    <row r="12862" s="158" customFormat="1"/>
    <row r="12863" s="158" customFormat="1"/>
    <row r="12864" s="158" customFormat="1"/>
    <row r="12865" s="158" customFormat="1"/>
    <row r="12866" s="158" customFormat="1"/>
    <row r="12867" s="158" customFormat="1"/>
    <row r="12868" s="158" customFormat="1"/>
    <row r="12869" s="158" customFormat="1"/>
    <row r="12870" s="158" customFormat="1"/>
    <row r="12871" s="158" customFormat="1"/>
    <row r="12872" s="158" customFormat="1"/>
    <row r="12873" s="158" customFormat="1"/>
    <row r="12874" s="158" customFormat="1"/>
    <row r="12875" s="158" customFormat="1"/>
    <row r="12876" s="158" customFormat="1"/>
    <row r="12877" s="158" customFormat="1"/>
    <row r="12878" s="158" customFormat="1"/>
    <row r="12879" s="158" customFormat="1"/>
    <row r="12880" s="158" customFormat="1"/>
    <row r="12881" s="158" customFormat="1"/>
    <row r="12882" s="158" customFormat="1"/>
    <row r="12883" s="158" customFormat="1"/>
    <row r="12884" s="158" customFormat="1"/>
    <row r="12885" s="158" customFormat="1"/>
    <row r="12886" s="158" customFormat="1"/>
    <row r="12887" s="158" customFormat="1"/>
    <row r="12888" s="158" customFormat="1"/>
    <row r="12889" s="158" customFormat="1"/>
    <row r="12890" s="158" customFormat="1"/>
    <row r="12891" s="158" customFormat="1"/>
    <row r="12892" s="158" customFormat="1"/>
    <row r="12893" s="158" customFormat="1"/>
    <row r="12894" s="158" customFormat="1"/>
    <row r="12895" s="158" customFormat="1"/>
    <row r="12896" s="158" customFormat="1"/>
    <row r="12897" s="158" customFormat="1"/>
    <row r="12898" s="158" customFormat="1"/>
    <row r="12899" s="158" customFormat="1"/>
    <row r="12900" s="158" customFormat="1"/>
    <row r="12901" s="158" customFormat="1"/>
    <row r="12902" s="158" customFormat="1"/>
    <row r="12903" s="158" customFormat="1"/>
    <row r="12904" s="158" customFormat="1"/>
    <row r="12905" s="158" customFormat="1"/>
    <row r="12906" s="158" customFormat="1"/>
    <row r="12907" s="158" customFormat="1"/>
    <row r="12908" s="158" customFormat="1"/>
    <row r="12909" s="158" customFormat="1"/>
    <row r="12910" s="158" customFormat="1"/>
    <row r="12911" s="158" customFormat="1"/>
    <row r="12912" s="158" customFormat="1"/>
    <row r="12913" s="158" customFormat="1"/>
    <row r="12914" s="158" customFormat="1"/>
    <row r="12915" s="158" customFormat="1"/>
    <row r="12916" s="158" customFormat="1"/>
    <row r="12917" s="158" customFormat="1"/>
    <row r="12918" s="158" customFormat="1"/>
    <row r="12919" s="158" customFormat="1"/>
    <row r="12920" s="158" customFormat="1"/>
    <row r="12921" s="158" customFormat="1"/>
    <row r="12922" s="158" customFormat="1"/>
    <row r="12923" s="158" customFormat="1"/>
    <row r="12924" s="158" customFormat="1"/>
    <row r="12925" s="158" customFormat="1"/>
    <row r="12926" s="158" customFormat="1"/>
    <row r="12927" s="158" customFormat="1"/>
    <row r="12928" s="158" customFormat="1"/>
    <row r="12929" s="158" customFormat="1"/>
    <row r="12930" s="158" customFormat="1"/>
    <row r="12931" s="158" customFormat="1"/>
    <row r="12932" s="158" customFormat="1"/>
    <row r="12933" s="158" customFormat="1"/>
    <row r="12934" s="158" customFormat="1"/>
    <row r="12935" s="158" customFormat="1"/>
    <row r="12936" s="158" customFormat="1"/>
    <row r="12937" s="158" customFormat="1"/>
    <row r="12938" s="158" customFormat="1"/>
    <row r="12939" s="158" customFormat="1"/>
    <row r="12940" s="158" customFormat="1"/>
    <row r="12941" s="158" customFormat="1"/>
    <row r="12942" s="158" customFormat="1"/>
    <row r="12943" s="158" customFormat="1"/>
    <row r="12944" s="158" customFormat="1"/>
    <row r="12945" s="158" customFormat="1"/>
    <row r="12946" s="158" customFormat="1"/>
    <row r="12947" s="158" customFormat="1"/>
    <row r="12948" s="158" customFormat="1"/>
    <row r="12949" s="158" customFormat="1"/>
    <row r="12950" s="158" customFormat="1"/>
    <row r="12951" s="158" customFormat="1"/>
    <row r="12952" s="158" customFormat="1"/>
    <row r="12953" s="158" customFormat="1"/>
    <row r="12954" s="158" customFormat="1"/>
    <row r="12955" s="158" customFormat="1"/>
    <row r="12956" s="158" customFormat="1"/>
    <row r="12957" s="158" customFormat="1"/>
    <row r="12958" s="158" customFormat="1"/>
    <row r="12959" s="158" customFormat="1"/>
    <row r="12960" s="158" customFormat="1"/>
    <row r="12961" s="158" customFormat="1"/>
    <row r="12962" s="158" customFormat="1"/>
    <row r="12963" s="158" customFormat="1"/>
    <row r="12964" s="158" customFormat="1"/>
    <row r="12965" s="158" customFormat="1"/>
    <row r="12966" s="158" customFormat="1"/>
    <row r="12967" s="158" customFormat="1"/>
    <row r="12968" s="158" customFormat="1"/>
    <row r="12969" s="158" customFormat="1"/>
    <row r="12970" s="158" customFormat="1"/>
    <row r="12971" s="158" customFormat="1"/>
    <row r="12972" s="158" customFormat="1"/>
    <row r="12973" s="158" customFormat="1"/>
    <row r="12974" s="158" customFormat="1"/>
    <row r="12975" s="158" customFormat="1"/>
    <row r="12976" s="158" customFormat="1"/>
    <row r="12977" s="158" customFormat="1"/>
    <row r="12978" s="158" customFormat="1"/>
    <row r="12979" s="158" customFormat="1"/>
    <row r="12980" s="158" customFormat="1"/>
    <row r="12981" s="158" customFormat="1"/>
    <row r="12982" s="158" customFormat="1"/>
    <row r="12983" s="158" customFormat="1"/>
    <row r="12984" s="158" customFormat="1"/>
    <row r="12985" s="158" customFormat="1"/>
    <row r="12986" s="158" customFormat="1"/>
    <row r="12987" s="158" customFormat="1"/>
    <row r="12988" s="158" customFormat="1"/>
    <row r="12989" s="158" customFormat="1"/>
    <row r="12990" s="158" customFormat="1"/>
    <row r="12991" s="158" customFormat="1"/>
    <row r="12992" s="158" customFormat="1"/>
    <row r="12993" s="158" customFormat="1"/>
    <row r="12994" s="158" customFormat="1"/>
    <row r="12995" s="158" customFormat="1"/>
    <row r="12996" s="158" customFormat="1"/>
    <row r="12997" s="158" customFormat="1"/>
    <row r="12998" s="158" customFormat="1"/>
    <row r="12999" s="158" customFormat="1"/>
    <row r="13000" s="158" customFormat="1"/>
    <row r="13001" s="158" customFormat="1"/>
    <row r="13002" s="158" customFormat="1"/>
    <row r="13003" s="158" customFormat="1"/>
    <row r="13004" s="158" customFormat="1"/>
    <row r="13005" s="158" customFormat="1"/>
    <row r="13006" s="158" customFormat="1"/>
    <row r="13007" s="158" customFormat="1"/>
    <row r="13008" s="158" customFormat="1"/>
    <row r="13009" s="158" customFormat="1"/>
    <row r="13010" s="158" customFormat="1"/>
    <row r="13011" s="158" customFormat="1"/>
    <row r="13012" s="158" customFormat="1"/>
    <row r="13013" s="158" customFormat="1"/>
    <row r="13014" s="158" customFormat="1"/>
    <row r="13015" s="158" customFormat="1"/>
    <row r="13016" s="158" customFormat="1"/>
    <row r="13017" s="158" customFormat="1"/>
    <row r="13018" s="158" customFormat="1"/>
    <row r="13019" s="158" customFormat="1"/>
    <row r="13020" s="158" customFormat="1"/>
    <row r="13021" s="158" customFormat="1"/>
    <row r="13022" s="158" customFormat="1"/>
    <row r="13023" s="158" customFormat="1"/>
    <row r="13024" s="158" customFormat="1"/>
    <row r="13025" s="158" customFormat="1"/>
    <row r="13026" s="158" customFormat="1"/>
    <row r="13027" s="158" customFormat="1"/>
    <row r="13028" s="158" customFormat="1"/>
    <row r="13029" s="158" customFormat="1"/>
    <row r="13030" s="158" customFormat="1"/>
    <row r="13031" s="158" customFormat="1"/>
    <row r="13032" s="158" customFormat="1"/>
    <row r="13033" s="158" customFormat="1"/>
    <row r="13034" s="158" customFormat="1"/>
    <row r="13035" s="158" customFormat="1"/>
    <row r="13036" s="158" customFormat="1"/>
    <row r="13037" s="158" customFormat="1"/>
    <row r="13038" s="158" customFormat="1"/>
    <row r="13039" s="158" customFormat="1"/>
    <row r="13040" s="158" customFormat="1"/>
    <row r="13041" s="158" customFormat="1"/>
    <row r="13042" s="158" customFormat="1"/>
    <row r="13043" s="158" customFormat="1"/>
    <row r="13044" s="158" customFormat="1"/>
    <row r="13045" s="158" customFormat="1"/>
    <row r="13046" s="158" customFormat="1"/>
    <row r="13047" s="158" customFormat="1"/>
    <row r="13048" s="158" customFormat="1"/>
    <row r="13049" s="158" customFormat="1"/>
    <row r="13050" s="158" customFormat="1"/>
    <row r="13051" s="158" customFormat="1"/>
    <row r="13052" s="158" customFormat="1"/>
    <row r="13053" s="158" customFormat="1"/>
    <row r="13054" s="158" customFormat="1"/>
    <row r="13055" s="158" customFormat="1"/>
    <row r="13056" s="158" customFormat="1"/>
    <row r="13057" s="158" customFormat="1"/>
    <row r="13058" s="158" customFormat="1"/>
    <row r="13059" s="158" customFormat="1"/>
    <row r="13060" s="158" customFormat="1"/>
    <row r="13061" s="158" customFormat="1"/>
    <row r="13062" s="158" customFormat="1"/>
    <row r="13063" s="158" customFormat="1"/>
    <row r="13064" s="158" customFormat="1"/>
    <row r="13065" s="158" customFormat="1"/>
    <row r="13066" s="158" customFormat="1"/>
    <row r="13067" s="158" customFormat="1"/>
    <row r="13068" s="158" customFormat="1"/>
    <row r="13069" s="158" customFormat="1"/>
    <row r="13070" s="158" customFormat="1"/>
    <row r="13071" s="158" customFormat="1"/>
    <row r="13072" s="158" customFormat="1"/>
    <row r="13073" s="158" customFormat="1"/>
    <row r="13074" s="158" customFormat="1"/>
    <row r="13075" s="158" customFormat="1"/>
    <row r="13076" s="158" customFormat="1"/>
    <row r="13077" s="158" customFormat="1"/>
    <row r="13078" s="158" customFormat="1"/>
    <row r="13079" s="158" customFormat="1"/>
    <row r="13080" s="158" customFormat="1"/>
    <row r="13081" s="158" customFormat="1"/>
    <row r="13082" s="158" customFormat="1"/>
    <row r="13083" s="158" customFormat="1"/>
    <row r="13084" s="158" customFormat="1"/>
    <row r="13085" s="158" customFormat="1"/>
    <row r="13086" s="158" customFormat="1"/>
    <row r="13087" s="158" customFormat="1"/>
    <row r="13088" s="158" customFormat="1"/>
    <row r="13089" s="158" customFormat="1"/>
    <row r="13090" s="158" customFormat="1"/>
    <row r="13091" s="158" customFormat="1"/>
    <row r="13092" s="158" customFormat="1"/>
    <row r="13093" s="158" customFormat="1"/>
    <row r="13094" s="158" customFormat="1"/>
    <row r="13095" s="158" customFormat="1"/>
    <row r="13096" s="158" customFormat="1"/>
    <row r="13097" s="158" customFormat="1"/>
    <row r="13098" s="158" customFormat="1"/>
    <row r="13099" s="158" customFormat="1"/>
    <row r="13100" s="158" customFormat="1"/>
    <row r="13101" s="158" customFormat="1"/>
    <row r="13102" s="158" customFormat="1"/>
    <row r="13103" s="158" customFormat="1"/>
    <row r="13104" s="158" customFormat="1"/>
    <row r="13105" s="158" customFormat="1"/>
    <row r="13106" s="158" customFormat="1"/>
    <row r="13107" s="158" customFormat="1"/>
    <row r="13108" s="158" customFormat="1"/>
    <row r="13109" s="158" customFormat="1"/>
    <row r="13110" s="158" customFormat="1"/>
    <row r="13111" s="158" customFormat="1"/>
    <row r="13112" s="158" customFormat="1"/>
    <row r="13113" s="158" customFormat="1"/>
    <row r="13114" s="158" customFormat="1"/>
    <row r="13115" s="158" customFormat="1"/>
    <row r="13116" s="158" customFormat="1"/>
    <row r="13117" s="158" customFormat="1"/>
    <row r="13118" s="158" customFormat="1"/>
    <row r="13119" s="158" customFormat="1"/>
    <row r="13120" s="158" customFormat="1"/>
    <row r="13121" s="158" customFormat="1"/>
    <row r="13122" s="158" customFormat="1"/>
    <row r="13123" s="158" customFormat="1"/>
    <row r="13124" s="158" customFormat="1"/>
    <row r="13125" s="158" customFormat="1"/>
    <row r="13126" s="158" customFormat="1"/>
    <row r="13127" s="158" customFormat="1"/>
    <row r="13128" s="158" customFormat="1"/>
    <row r="13129" s="158" customFormat="1"/>
    <row r="13130" s="158" customFormat="1"/>
    <row r="13131" s="158" customFormat="1"/>
    <row r="13132" s="158" customFormat="1"/>
    <row r="13133" s="158" customFormat="1"/>
    <row r="13134" s="158" customFormat="1"/>
    <row r="13135" s="158" customFormat="1"/>
    <row r="13136" s="158" customFormat="1"/>
    <row r="13137" s="158" customFormat="1"/>
    <row r="13138" s="158" customFormat="1"/>
    <row r="13139" s="158" customFormat="1"/>
    <row r="13140" s="158" customFormat="1"/>
    <row r="13141" s="158" customFormat="1"/>
    <row r="13142" s="158" customFormat="1"/>
    <row r="13143" s="158" customFormat="1"/>
    <row r="13144" s="158" customFormat="1"/>
    <row r="13145" s="158" customFormat="1"/>
    <row r="13146" s="158" customFormat="1"/>
    <row r="13147" s="158" customFormat="1"/>
    <row r="13148" s="158" customFormat="1"/>
    <row r="13149" s="158" customFormat="1"/>
    <row r="13150" s="158" customFormat="1"/>
    <row r="13151" s="158" customFormat="1"/>
    <row r="13152" s="158" customFormat="1"/>
    <row r="13153" s="158" customFormat="1"/>
    <row r="13154" s="158" customFormat="1"/>
    <row r="13155" s="158" customFormat="1"/>
    <row r="13156" s="158" customFormat="1"/>
    <row r="13157" s="158" customFormat="1"/>
    <row r="13158" s="158" customFormat="1"/>
    <row r="13159" s="158" customFormat="1"/>
    <row r="13160" s="158" customFormat="1"/>
    <row r="13161" s="158" customFormat="1"/>
    <row r="13162" s="158" customFormat="1"/>
    <row r="13163" s="158" customFormat="1"/>
    <row r="13164" s="158" customFormat="1"/>
    <row r="13165" s="158" customFormat="1"/>
    <row r="13166" s="158" customFormat="1"/>
    <row r="13167" s="158" customFormat="1"/>
    <row r="13168" s="158" customFormat="1"/>
    <row r="13169" s="158" customFormat="1"/>
    <row r="13170" s="158" customFormat="1"/>
    <row r="13171" s="158" customFormat="1"/>
    <row r="13172" s="158" customFormat="1"/>
    <row r="13173" s="158" customFormat="1"/>
    <row r="13174" s="158" customFormat="1"/>
    <row r="13175" s="158" customFormat="1"/>
    <row r="13176" s="158" customFormat="1"/>
    <row r="13177" s="158" customFormat="1"/>
    <row r="13178" s="158" customFormat="1"/>
    <row r="13179" s="158" customFormat="1"/>
    <row r="13180" s="158" customFormat="1"/>
    <row r="13181" s="158" customFormat="1"/>
    <row r="13182" s="158" customFormat="1"/>
    <row r="13183" s="158" customFormat="1"/>
    <row r="13184" s="158" customFormat="1"/>
    <row r="13185" s="158" customFormat="1"/>
    <row r="13186" s="158" customFormat="1"/>
    <row r="13187" s="158" customFormat="1"/>
    <row r="13188" s="158" customFormat="1"/>
    <row r="13189" s="158" customFormat="1"/>
    <row r="13190" s="158" customFormat="1"/>
    <row r="13191" s="158" customFormat="1"/>
    <row r="13192" s="158" customFormat="1"/>
    <row r="13193" s="158" customFormat="1"/>
    <row r="13194" s="158" customFormat="1"/>
    <row r="13195" s="158" customFormat="1"/>
    <row r="13196" s="158" customFormat="1"/>
    <row r="13197" s="158" customFormat="1"/>
    <row r="13198" s="158" customFormat="1"/>
    <row r="13199" s="158" customFormat="1"/>
    <row r="13200" s="158" customFormat="1"/>
    <row r="13201" s="158" customFormat="1"/>
    <row r="13202" s="158" customFormat="1"/>
    <row r="13203" s="158" customFormat="1"/>
    <row r="13204" s="158" customFormat="1"/>
    <row r="13205" s="158" customFormat="1"/>
    <row r="13206" s="158" customFormat="1"/>
    <row r="13207" s="158" customFormat="1"/>
    <row r="13208" s="158" customFormat="1"/>
    <row r="13209" s="158" customFormat="1"/>
    <row r="13210" s="158" customFormat="1"/>
    <row r="13211" s="158" customFormat="1"/>
    <row r="13212" s="158" customFormat="1"/>
    <row r="13213" s="158" customFormat="1"/>
    <row r="13214" s="158" customFormat="1"/>
    <row r="13215" s="158" customFormat="1"/>
    <row r="13216" s="158" customFormat="1"/>
    <row r="13217" s="158" customFormat="1"/>
    <row r="13218" s="158" customFormat="1"/>
    <row r="13219" s="158" customFormat="1"/>
    <row r="13220" s="158" customFormat="1"/>
    <row r="13221" s="158" customFormat="1"/>
    <row r="13222" s="158" customFormat="1"/>
    <row r="13223" s="158" customFormat="1"/>
    <row r="13224" s="158" customFormat="1"/>
    <row r="13225" s="158" customFormat="1"/>
    <row r="13226" s="158" customFormat="1"/>
    <row r="13227" s="158" customFormat="1"/>
    <row r="13228" s="158" customFormat="1"/>
    <row r="13229" s="158" customFormat="1"/>
    <row r="13230" s="158" customFormat="1"/>
    <row r="13231" s="158" customFormat="1"/>
    <row r="13232" s="158" customFormat="1"/>
    <row r="13233" s="158" customFormat="1"/>
    <row r="13234" s="158" customFormat="1"/>
    <row r="13235" s="158" customFormat="1"/>
    <row r="13236" s="158" customFormat="1"/>
    <row r="13237" s="158" customFormat="1"/>
    <row r="13238" s="158" customFormat="1"/>
    <row r="13239" s="158" customFormat="1"/>
    <row r="13240" s="158" customFormat="1"/>
    <row r="13241" s="158" customFormat="1"/>
    <row r="13242" s="158" customFormat="1"/>
    <row r="13243" s="158" customFormat="1"/>
    <row r="13244" s="158" customFormat="1"/>
    <row r="13245" s="158" customFormat="1"/>
    <row r="13246" s="158" customFormat="1"/>
    <row r="13247" s="158" customFormat="1"/>
    <row r="13248" s="158" customFormat="1"/>
    <row r="13249" s="158" customFormat="1"/>
    <row r="13250" s="158" customFormat="1"/>
    <row r="13251" s="158" customFormat="1"/>
    <row r="13252" s="158" customFormat="1"/>
    <row r="13253" s="158" customFormat="1"/>
    <row r="13254" s="158" customFormat="1"/>
    <row r="13255" s="158" customFormat="1"/>
    <row r="13256" s="158" customFormat="1"/>
    <row r="13257" s="158" customFormat="1"/>
    <row r="13258" s="158" customFormat="1"/>
    <row r="13259" s="158" customFormat="1"/>
    <row r="13260" s="158" customFormat="1"/>
    <row r="13261" s="158" customFormat="1"/>
    <row r="13262" s="158" customFormat="1"/>
    <row r="13263" s="158" customFormat="1"/>
    <row r="13264" s="158" customFormat="1"/>
    <row r="13265" s="158" customFormat="1"/>
    <row r="13266" s="158" customFormat="1"/>
    <row r="13267" s="158" customFormat="1"/>
    <row r="13268" s="158" customFormat="1"/>
    <row r="13269" s="158" customFormat="1"/>
    <row r="13270" s="158" customFormat="1"/>
    <row r="13271" s="158" customFormat="1"/>
    <row r="13272" s="158" customFormat="1"/>
    <row r="13273" s="158" customFormat="1"/>
    <row r="13274" s="158" customFormat="1"/>
    <row r="13275" s="158" customFormat="1"/>
    <row r="13276" s="158" customFormat="1"/>
    <row r="13277" s="158" customFormat="1"/>
    <row r="13278" s="158" customFormat="1"/>
    <row r="13279" s="158" customFormat="1"/>
    <row r="13280" s="158" customFormat="1"/>
    <row r="13281" s="158" customFormat="1"/>
    <row r="13282" s="158" customFormat="1"/>
    <row r="13283" s="158" customFormat="1"/>
    <row r="13284" s="158" customFormat="1"/>
    <row r="13285" s="158" customFormat="1"/>
    <row r="13286" s="158" customFormat="1"/>
    <row r="13287" s="158" customFormat="1"/>
    <row r="13288" s="158" customFormat="1"/>
    <row r="13289" s="158" customFormat="1"/>
    <row r="13290" s="158" customFormat="1"/>
    <row r="13291" s="158" customFormat="1"/>
    <row r="13292" s="158" customFormat="1"/>
    <row r="13293" s="158" customFormat="1"/>
    <row r="13294" s="158" customFormat="1"/>
    <row r="13295" s="158" customFormat="1"/>
    <row r="13296" s="158" customFormat="1"/>
    <row r="13297" s="158" customFormat="1"/>
    <row r="13298" s="158" customFormat="1"/>
    <row r="13299" s="158" customFormat="1"/>
    <row r="13300" s="158" customFormat="1"/>
    <row r="13301" s="158" customFormat="1"/>
    <row r="13302" s="158" customFormat="1"/>
    <row r="13303" s="158" customFormat="1"/>
    <row r="13304" s="158" customFormat="1"/>
    <row r="13305" s="158" customFormat="1"/>
    <row r="13306" s="158" customFormat="1"/>
    <row r="13307" s="158" customFormat="1"/>
    <row r="13308" s="158" customFormat="1"/>
    <row r="13309" s="158" customFormat="1"/>
    <row r="13310" s="158" customFormat="1"/>
    <row r="13311" s="158" customFormat="1"/>
    <row r="13312" s="158" customFormat="1"/>
    <row r="13313" s="158" customFormat="1"/>
    <row r="13314" s="158" customFormat="1"/>
    <row r="13315" s="158" customFormat="1"/>
    <row r="13316" s="158" customFormat="1"/>
    <row r="13317" s="158" customFormat="1"/>
    <row r="13318" s="158" customFormat="1"/>
    <row r="13319" s="158" customFormat="1"/>
    <row r="13320" s="158" customFormat="1"/>
    <row r="13321" s="158" customFormat="1"/>
    <row r="13322" s="158" customFormat="1"/>
    <row r="13323" s="158" customFormat="1"/>
    <row r="13324" s="158" customFormat="1"/>
    <row r="13325" s="158" customFormat="1"/>
    <row r="13326" s="158" customFormat="1"/>
    <row r="13327" s="158" customFormat="1"/>
    <row r="13328" s="158" customFormat="1"/>
    <row r="13329" s="158" customFormat="1"/>
    <row r="13330" s="158" customFormat="1"/>
    <row r="13331" s="158" customFormat="1"/>
    <row r="13332" s="158" customFormat="1"/>
    <row r="13333" s="158" customFormat="1"/>
    <row r="13334" s="158" customFormat="1"/>
    <row r="13335" s="158" customFormat="1"/>
    <row r="13336" s="158" customFormat="1"/>
    <row r="13337" s="158" customFormat="1"/>
    <row r="13338" s="158" customFormat="1"/>
    <row r="13339" s="158" customFormat="1"/>
    <row r="13340" s="158" customFormat="1"/>
    <row r="13341" s="158" customFormat="1"/>
    <row r="13342" s="158" customFormat="1"/>
    <row r="13343" s="158" customFormat="1"/>
    <row r="13344" s="158" customFormat="1"/>
    <row r="13345" s="158" customFormat="1"/>
    <row r="13346" s="158" customFormat="1"/>
    <row r="13347" s="158" customFormat="1"/>
    <row r="13348" s="158" customFormat="1"/>
    <row r="13349" s="158" customFormat="1"/>
    <row r="13350" s="158" customFormat="1"/>
    <row r="13351" s="158" customFormat="1"/>
    <row r="13352" s="158" customFormat="1"/>
    <row r="13353" s="158" customFormat="1"/>
    <row r="13354" s="158" customFormat="1"/>
    <row r="13355" s="158" customFormat="1"/>
    <row r="13356" s="158" customFormat="1"/>
    <row r="13357" s="158" customFormat="1"/>
    <row r="13358" s="158" customFormat="1"/>
    <row r="13359" s="158" customFormat="1"/>
    <row r="13360" s="158" customFormat="1"/>
    <row r="13361" s="158" customFormat="1"/>
    <row r="13362" s="158" customFormat="1"/>
    <row r="13363" s="158" customFormat="1"/>
    <row r="13364" s="158" customFormat="1"/>
    <row r="13365" s="158" customFormat="1"/>
    <row r="13366" s="158" customFormat="1"/>
    <row r="13367" s="158" customFormat="1"/>
    <row r="13368" s="158" customFormat="1"/>
    <row r="13369" s="158" customFormat="1"/>
    <row r="13370" s="158" customFormat="1"/>
    <row r="13371" s="158" customFormat="1"/>
    <row r="13372" s="158" customFormat="1"/>
    <row r="13373" s="158" customFormat="1"/>
    <row r="13374" s="158" customFormat="1"/>
    <row r="13375" s="158" customFormat="1"/>
    <row r="13376" s="158" customFormat="1"/>
    <row r="13377" s="158" customFormat="1"/>
    <row r="13378" s="158" customFormat="1"/>
    <row r="13379" s="158" customFormat="1"/>
    <row r="13380" s="158" customFormat="1"/>
    <row r="13381" s="158" customFormat="1"/>
    <row r="13382" s="158" customFormat="1"/>
    <row r="13383" s="158" customFormat="1"/>
    <row r="13384" s="158" customFormat="1"/>
    <row r="13385" s="158" customFormat="1"/>
    <row r="13386" s="158" customFormat="1"/>
    <row r="13387" s="158" customFormat="1"/>
    <row r="13388" s="158" customFormat="1"/>
    <row r="13389" s="158" customFormat="1"/>
    <row r="13390" s="158" customFormat="1"/>
    <row r="13391" s="158" customFormat="1"/>
    <row r="13392" s="158" customFormat="1"/>
    <row r="13393" s="158" customFormat="1"/>
    <row r="13394" s="158" customFormat="1"/>
    <row r="13395" s="158" customFormat="1"/>
    <row r="13396" s="158" customFormat="1"/>
    <row r="13397" s="158" customFormat="1"/>
    <row r="13398" s="158" customFormat="1"/>
    <row r="13399" s="158" customFormat="1"/>
    <row r="13400" s="158" customFormat="1"/>
    <row r="13401" s="158" customFormat="1"/>
    <row r="13402" s="158" customFormat="1"/>
    <row r="13403" s="158" customFormat="1"/>
    <row r="13404" s="158" customFormat="1"/>
    <row r="13405" s="158" customFormat="1"/>
    <row r="13406" s="158" customFormat="1"/>
    <row r="13407" s="158" customFormat="1"/>
    <row r="13408" s="158" customFormat="1"/>
    <row r="13409" s="158" customFormat="1"/>
    <row r="13410" s="158" customFormat="1"/>
    <row r="13411" s="158" customFormat="1"/>
    <row r="13412" s="158" customFormat="1"/>
    <row r="13413" s="158" customFormat="1"/>
    <row r="13414" s="158" customFormat="1"/>
    <row r="13415" s="158" customFormat="1"/>
    <row r="13416" s="158" customFormat="1"/>
    <row r="13417" s="158" customFormat="1"/>
    <row r="13418" s="158" customFormat="1"/>
    <row r="13419" s="158" customFormat="1"/>
    <row r="13420" s="158" customFormat="1"/>
    <row r="13421" s="158" customFormat="1"/>
    <row r="13422" s="158" customFormat="1"/>
    <row r="13423" s="158" customFormat="1"/>
    <row r="13424" s="158" customFormat="1"/>
    <row r="13425" s="158" customFormat="1"/>
    <row r="13426" s="158" customFormat="1"/>
    <row r="13427" s="158" customFormat="1"/>
    <row r="13428" s="158" customFormat="1"/>
    <row r="13429" s="158" customFormat="1"/>
    <row r="13430" s="158" customFormat="1"/>
    <row r="13431" s="158" customFormat="1"/>
    <row r="13432" s="158" customFormat="1"/>
    <row r="13433" s="158" customFormat="1"/>
    <row r="13434" s="158" customFormat="1"/>
    <row r="13435" s="158" customFormat="1"/>
    <row r="13436" s="158" customFormat="1"/>
    <row r="13437" s="158" customFormat="1"/>
    <row r="13438" s="158" customFormat="1"/>
    <row r="13439" s="158" customFormat="1"/>
    <row r="13440" s="158" customFormat="1"/>
    <row r="13441" s="158" customFormat="1"/>
    <row r="13442" s="158" customFormat="1"/>
    <row r="13443" s="158" customFormat="1"/>
    <row r="13444" s="158" customFormat="1"/>
    <row r="13445" s="158" customFormat="1"/>
    <row r="13446" s="158" customFormat="1"/>
    <row r="13447" s="158" customFormat="1"/>
    <row r="13448" s="158" customFormat="1"/>
    <row r="13449" s="158" customFormat="1"/>
    <row r="13450" s="158" customFormat="1"/>
    <row r="13451" s="158" customFormat="1"/>
    <row r="13452" s="158" customFormat="1"/>
    <row r="13453" s="158" customFormat="1"/>
    <row r="13454" s="158" customFormat="1"/>
    <row r="13455" s="158" customFormat="1"/>
    <row r="13456" s="158" customFormat="1"/>
    <row r="13457" s="158" customFormat="1"/>
    <row r="13458" s="158" customFormat="1"/>
    <row r="13459" s="158" customFormat="1"/>
    <row r="13460" s="158" customFormat="1"/>
    <row r="13461" s="158" customFormat="1"/>
    <row r="13462" s="158" customFormat="1"/>
    <row r="13463" s="158" customFormat="1"/>
    <row r="13464" s="158" customFormat="1"/>
    <row r="13465" s="158" customFormat="1"/>
    <row r="13466" s="158" customFormat="1"/>
    <row r="13467" s="158" customFormat="1"/>
    <row r="13468" s="158" customFormat="1"/>
    <row r="13469" s="158" customFormat="1"/>
    <row r="13470" s="158" customFormat="1"/>
    <row r="13471" s="158" customFormat="1"/>
    <row r="13472" s="158" customFormat="1"/>
    <row r="13473" s="158" customFormat="1"/>
    <row r="13474" s="158" customFormat="1"/>
    <row r="13475" s="158" customFormat="1"/>
    <row r="13476" s="158" customFormat="1"/>
    <row r="13477" s="158" customFormat="1"/>
    <row r="13478" s="158" customFormat="1"/>
    <row r="13479" s="158" customFormat="1"/>
    <row r="13480" s="158" customFormat="1"/>
    <row r="13481" s="158" customFormat="1"/>
    <row r="13482" s="158" customFormat="1"/>
    <row r="13483" s="158" customFormat="1"/>
    <row r="13484" s="158" customFormat="1"/>
    <row r="13485" s="158" customFormat="1"/>
    <row r="13486" s="158" customFormat="1"/>
    <row r="13487" s="158" customFormat="1"/>
    <row r="13488" s="158" customFormat="1"/>
    <row r="13489" s="158" customFormat="1"/>
    <row r="13490" s="158" customFormat="1"/>
    <row r="13491" s="158" customFormat="1"/>
    <row r="13492" s="158" customFormat="1"/>
    <row r="13493" s="158" customFormat="1"/>
    <row r="13494" s="158" customFormat="1"/>
    <row r="13495" s="158" customFormat="1"/>
    <row r="13496" s="158" customFormat="1"/>
    <row r="13497" s="158" customFormat="1"/>
    <row r="13498" s="158" customFormat="1"/>
    <row r="13499" s="158" customFormat="1"/>
    <row r="13500" s="158" customFormat="1"/>
    <row r="13501" s="158" customFormat="1"/>
    <row r="13502" s="158" customFormat="1"/>
    <row r="13503" s="158" customFormat="1"/>
    <row r="13504" s="158" customFormat="1"/>
    <row r="13505" s="158" customFormat="1"/>
    <row r="13506" s="158" customFormat="1"/>
    <row r="13507" s="158" customFormat="1"/>
    <row r="13508" s="158" customFormat="1"/>
    <row r="13509" s="158" customFormat="1"/>
    <row r="13510" s="158" customFormat="1"/>
    <row r="13511" s="158" customFormat="1"/>
    <row r="13512" s="158" customFormat="1"/>
    <row r="13513" s="158" customFormat="1"/>
    <row r="13514" s="158" customFormat="1"/>
    <row r="13515" s="158" customFormat="1"/>
    <row r="13516" s="158" customFormat="1"/>
    <row r="13517" s="158" customFormat="1"/>
    <row r="13518" s="158" customFormat="1"/>
    <row r="13519" s="158" customFormat="1"/>
    <row r="13520" s="158" customFormat="1"/>
    <row r="13521" s="158" customFormat="1"/>
    <row r="13522" s="158" customFormat="1"/>
    <row r="13523" s="158" customFormat="1"/>
    <row r="13524" s="158" customFormat="1"/>
    <row r="13525" s="158" customFormat="1"/>
    <row r="13526" s="158" customFormat="1"/>
    <row r="13527" s="158" customFormat="1"/>
    <row r="13528" s="158" customFormat="1"/>
    <row r="13529" s="158" customFormat="1"/>
    <row r="13530" s="158" customFormat="1"/>
    <row r="13531" s="158" customFormat="1"/>
    <row r="13532" s="158" customFormat="1"/>
    <row r="13533" s="158" customFormat="1"/>
    <row r="13534" s="158" customFormat="1"/>
    <row r="13535" s="158" customFormat="1"/>
    <row r="13536" s="158" customFormat="1"/>
    <row r="13537" s="158" customFormat="1"/>
    <row r="13538" s="158" customFormat="1"/>
    <row r="13539" s="158" customFormat="1"/>
    <row r="13540" s="158" customFormat="1"/>
    <row r="13541" s="158" customFormat="1"/>
    <row r="13542" s="158" customFormat="1"/>
    <row r="13543" s="158" customFormat="1"/>
    <row r="13544" s="158" customFormat="1"/>
    <row r="13545" s="158" customFormat="1"/>
    <row r="13546" s="158" customFormat="1"/>
    <row r="13547" s="158" customFormat="1"/>
    <row r="13548" s="158" customFormat="1"/>
    <row r="13549" s="158" customFormat="1"/>
    <row r="13550" s="158" customFormat="1"/>
    <row r="13551" s="158" customFormat="1"/>
    <row r="13552" s="158" customFormat="1"/>
    <row r="13553" s="158" customFormat="1"/>
    <row r="13554" s="158" customFormat="1"/>
    <row r="13555" s="158" customFormat="1"/>
    <row r="13556" s="158" customFormat="1"/>
    <row r="13557" s="158" customFormat="1"/>
    <row r="13558" s="158" customFormat="1"/>
    <row r="13559" s="158" customFormat="1"/>
    <row r="13560" s="158" customFormat="1"/>
    <row r="13561" s="158" customFormat="1"/>
    <row r="13562" s="158" customFormat="1"/>
    <row r="13563" s="158" customFormat="1"/>
    <row r="13564" s="158" customFormat="1"/>
    <row r="13565" s="158" customFormat="1"/>
    <row r="13566" s="158" customFormat="1"/>
    <row r="13567" s="158" customFormat="1"/>
    <row r="13568" s="158" customFormat="1"/>
    <row r="13569" s="158" customFormat="1"/>
    <row r="13570" s="158" customFormat="1"/>
    <row r="13571" s="158" customFormat="1"/>
    <row r="13572" s="158" customFormat="1"/>
    <row r="13573" s="158" customFormat="1"/>
    <row r="13574" s="158" customFormat="1"/>
    <row r="13575" s="158" customFormat="1"/>
    <row r="13576" s="158" customFormat="1"/>
    <row r="13577" s="158" customFormat="1"/>
    <row r="13578" s="158" customFormat="1"/>
    <row r="13579" s="158" customFormat="1"/>
    <row r="13580" s="158" customFormat="1"/>
    <row r="13581" s="158" customFormat="1"/>
    <row r="13582" s="158" customFormat="1"/>
    <row r="13583" s="158" customFormat="1"/>
    <row r="13584" s="158" customFormat="1"/>
    <row r="13585" s="158" customFormat="1"/>
    <row r="13586" s="158" customFormat="1"/>
    <row r="13587" s="158" customFormat="1"/>
    <row r="13588" s="158" customFormat="1"/>
    <row r="13589" s="158" customFormat="1"/>
    <row r="13590" s="158" customFormat="1"/>
    <row r="13591" s="158" customFormat="1"/>
    <row r="13592" s="158" customFormat="1"/>
    <row r="13593" s="158" customFormat="1"/>
    <row r="13594" s="158" customFormat="1"/>
    <row r="13595" s="158" customFormat="1"/>
    <row r="13596" s="158" customFormat="1"/>
    <row r="13597" s="158" customFormat="1"/>
    <row r="13598" s="158" customFormat="1"/>
    <row r="13599" s="158" customFormat="1"/>
    <row r="13600" s="158" customFormat="1"/>
    <row r="13601" s="158" customFormat="1"/>
    <row r="13602" s="158" customFormat="1"/>
    <row r="13603" s="158" customFormat="1"/>
    <row r="13604" s="158" customFormat="1"/>
    <row r="13605" s="158" customFormat="1"/>
    <row r="13606" s="158" customFormat="1"/>
    <row r="13607" s="158" customFormat="1"/>
    <row r="13608" s="158" customFormat="1"/>
    <row r="13609" s="158" customFormat="1"/>
    <row r="13610" s="158" customFormat="1"/>
    <row r="13611" s="158" customFormat="1"/>
    <row r="13612" s="158" customFormat="1"/>
    <row r="13613" s="158" customFormat="1"/>
    <row r="13614" s="158" customFormat="1"/>
    <row r="13615" s="158" customFormat="1"/>
    <row r="13616" s="158" customFormat="1"/>
    <row r="13617" s="158" customFormat="1"/>
    <row r="13618" s="158" customFormat="1"/>
    <row r="13619" s="158" customFormat="1"/>
    <row r="13620" s="158" customFormat="1"/>
    <row r="13621" s="158" customFormat="1"/>
    <row r="13622" s="158" customFormat="1"/>
    <row r="13623" s="158" customFormat="1"/>
    <row r="13624" s="158" customFormat="1"/>
    <row r="13625" s="158" customFormat="1"/>
    <row r="13626" s="158" customFormat="1"/>
    <row r="13627" s="158" customFormat="1"/>
    <row r="13628" s="158" customFormat="1"/>
    <row r="13629" s="158" customFormat="1"/>
    <row r="13630" s="158" customFormat="1"/>
    <row r="13631" s="158" customFormat="1"/>
    <row r="13632" s="158" customFormat="1"/>
    <row r="13633" s="158" customFormat="1"/>
    <row r="13634" s="158" customFormat="1"/>
    <row r="13635" s="158" customFormat="1"/>
    <row r="13636" s="158" customFormat="1"/>
    <row r="13637" s="158" customFormat="1"/>
    <row r="13638" s="158" customFormat="1"/>
    <row r="13639" s="158" customFormat="1"/>
    <row r="13640" s="158" customFormat="1"/>
    <row r="13641" s="158" customFormat="1"/>
    <row r="13642" s="158" customFormat="1"/>
    <row r="13643" s="158" customFormat="1"/>
    <row r="13644" s="158" customFormat="1"/>
    <row r="13645" s="158" customFormat="1"/>
    <row r="13646" s="158" customFormat="1"/>
    <row r="13647" s="158" customFormat="1"/>
    <row r="13648" s="158" customFormat="1"/>
    <row r="13649" s="158" customFormat="1"/>
    <row r="13650" s="158" customFormat="1"/>
    <row r="13651" s="158" customFormat="1"/>
    <row r="13652" s="158" customFormat="1"/>
    <row r="13653" s="158" customFormat="1"/>
    <row r="13654" s="158" customFormat="1"/>
    <row r="13655" s="158" customFormat="1"/>
    <row r="13656" s="158" customFormat="1"/>
    <row r="13657" s="158" customFormat="1"/>
    <row r="13658" s="158" customFormat="1"/>
    <row r="13659" s="158" customFormat="1"/>
    <row r="13660" s="158" customFormat="1"/>
    <row r="13661" s="158" customFormat="1"/>
    <row r="13662" s="158" customFormat="1"/>
    <row r="13663" s="158" customFormat="1"/>
    <row r="13664" s="158" customFormat="1"/>
    <row r="13665" s="158" customFormat="1"/>
    <row r="13666" s="158" customFormat="1"/>
    <row r="13667" s="158" customFormat="1"/>
    <row r="13668" s="158" customFormat="1"/>
    <row r="13669" s="158" customFormat="1"/>
    <row r="13670" s="158" customFormat="1"/>
    <row r="13671" s="158" customFormat="1"/>
    <row r="13672" s="158" customFormat="1"/>
    <row r="13673" s="158" customFormat="1"/>
    <row r="13674" s="158" customFormat="1"/>
    <row r="13675" s="158" customFormat="1"/>
    <row r="13676" s="158" customFormat="1"/>
    <row r="13677" s="158" customFormat="1"/>
    <row r="13678" s="158" customFormat="1"/>
    <row r="13679" s="158" customFormat="1"/>
    <row r="13680" s="158" customFormat="1"/>
    <row r="13681" s="158" customFormat="1"/>
    <row r="13682" s="158" customFormat="1"/>
    <row r="13683" s="158" customFormat="1"/>
    <row r="13684" s="158" customFormat="1"/>
    <row r="13685" s="158" customFormat="1"/>
    <row r="13686" s="158" customFormat="1"/>
    <row r="13687" s="158" customFormat="1"/>
    <row r="13688" s="158" customFormat="1"/>
    <row r="13689" s="158" customFormat="1"/>
    <row r="13690" s="158" customFormat="1"/>
    <row r="13691" s="158" customFormat="1"/>
    <row r="13692" s="158" customFormat="1"/>
    <row r="13693" s="158" customFormat="1"/>
    <row r="13694" s="158" customFormat="1"/>
    <row r="13695" s="158" customFormat="1"/>
    <row r="13696" s="158" customFormat="1"/>
    <row r="13697" s="158" customFormat="1"/>
    <row r="13698" s="158" customFormat="1"/>
    <row r="13699" s="158" customFormat="1"/>
    <row r="13700" s="158" customFormat="1"/>
    <row r="13701" s="158" customFormat="1"/>
    <row r="13702" s="158" customFormat="1"/>
    <row r="13703" s="158" customFormat="1"/>
    <row r="13704" s="158" customFormat="1"/>
    <row r="13705" s="158" customFormat="1"/>
    <row r="13706" s="158" customFormat="1"/>
    <row r="13707" s="158" customFormat="1"/>
    <row r="13708" s="158" customFormat="1"/>
    <row r="13709" s="158" customFormat="1"/>
    <row r="13710" s="158" customFormat="1"/>
    <row r="13711" s="158" customFormat="1"/>
    <row r="13712" s="158" customFormat="1"/>
    <row r="13713" s="158" customFormat="1"/>
    <row r="13714" s="158" customFormat="1"/>
    <row r="13715" s="158" customFormat="1"/>
    <row r="13716" s="158" customFormat="1"/>
    <row r="13717" s="158" customFormat="1"/>
    <row r="13718" s="158" customFormat="1"/>
    <row r="13719" s="158" customFormat="1"/>
    <row r="13720" s="158" customFormat="1"/>
    <row r="13721" s="158" customFormat="1"/>
    <row r="13722" s="158" customFormat="1"/>
    <row r="13723" s="158" customFormat="1"/>
    <row r="13724" s="158" customFormat="1"/>
    <row r="13725" s="158" customFormat="1"/>
    <row r="13726" s="158" customFormat="1"/>
    <row r="13727" s="158" customFormat="1"/>
    <row r="13728" s="158" customFormat="1"/>
    <row r="13729" s="158" customFormat="1"/>
    <row r="13730" s="158" customFormat="1"/>
    <row r="13731" s="158" customFormat="1"/>
    <row r="13732" s="158" customFormat="1"/>
    <row r="13733" s="158" customFormat="1"/>
    <row r="13734" s="158" customFormat="1"/>
    <row r="13735" s="158" customFormat="1"/>
    <row r="13736" s="158" customFormat="1"/>
    <row r="13737" s="158" customFormat="1"/>
    <row r="13738" s="158" customFormat="1"/>
    <row r="13739" s="158" customFormat="1"/>
    <row r="13740" s="158" customFormat="1"/>
    <row r="13741" s="158" customFormat="1"/>
    <row r="13742" s="158" customFormat="1"/>
    <row r="13743" s="158" customFormat="1"/>
    <row r="13744" s="158" customFormat="1"/>
    <row r="13745" s="158" customFormat="1"/>
    <row r="13746" s="158" customFormat="1"/>
    <row r="13747" s="158" customFormat="1"/>
    <row r="13748" s="158" customFormat="1"/>
    <row r="13749" s="158" customFormat="1"/>
    <row r="13750" s="158" customFormat="1"/>
    <row r="13751" s="158" customFormat="1"/>
    <row r="13752" s="158" customFormat="1"/>
    <row r="13753" s="158" customFormat="1"/>
    <row r="13754" s="158" customFormat="1"/>
    <row r="13755" s="158" customFormat="1"/>
    <row r="13756" s="158" customFormat="1"/>
    <row r="13757" s="158" customFormat="1"/>
    <row r="13758" s="158" customFormat="1"/>
    <row r="13759" s="158" customFormat="1"/>
    <row r="13760" s="158" customFormat="1"/>
    <row r="13761" s="158" customFormat="1"/>
    <row r="13762" s="158" customFormat="1"/>
    <row r="13763" s="158" customFormat="1"/>
    <row r="13764" s="158" customFormat="1"/>
    <row r="13765" s="158" customFormat="1"/>
    <row r="13766" s="158" customFormat="1"/>
    <row r="13767" s="158" customFormat="1"/>
    <row r="13768" s="158" customFormat="1"/>
    <row r="13769" s="158" customFormat="1"/>
    <row r="13770" s="158" customFormat="1"/>
    <row r="13771" s="158" customFormat="1"/>
    <row r="13772" s="158" customFormat="1"/>
    <row r="13773" s="158" customFormat="1"/>
    <row r="13774" s="158" customFormat="1"/>
    <row r="13775" s="158" customFormat="1"/>
    <row r="13776" s="158" customFormat="1"/>
    <row r="13777" s="158" customFormat="1"/>
    <row r="13778" s="158" customFormat="1"/>
    <row r="13779" s="158" customFormat="1"/>
    <row r="13780" s="158" customFormat="1"/>
    <row r="13781" s="158" customFormat="1"/>
    <row r="13782" s="158" customFormat="1"/>
    <row r="13783" s="158" customFormat="1"/>
    <row r="13784" s="158" customFormat="1"/>
    <row r="13785" s="158" customFormat="1"/>
    <row r="13786" s="158" customFormat="1"/>
    <row r="13787" s="158" customFormat="1"/>
    <row r="13788" s="158" customFormat="1"/>
    <row r="13789" s="158" customFormat="1"/>
    <row r="13790" s="158" customFormat="1"/>
    <row r="13791" s="158" customFormat="1"/>
    <row r="13792" s="158" customFormat="1"/>
    <row r="13793" s="158" customFormat="1"/>
    <row r="13794" s="158" customFormat="1"/>
    <row r="13795" s="158" customFormat="1"/>
    <row r="13796" s="158" customFormat="1"/>
    <row r="13797" s="158" customFormat="1"/>
    <row r="13798" s="158" customFormat="1"/>
    <row r="13799" s="158" customFormat="1"/>
    <row r="13800" s="158" customFormat="1"/>
    <row r="13801" s="158" customFormat="1"/>
    <row r="13802" s="158" customFormat="1"/>
    <row r="13803" s="158" customFormat="1"/>
    <row r="13804" s="158" customFormat="1"/>
    <row r="13805" s="158" customFormat="1"/>
    <row r="13806" s="158" customFormat="1"/>
    <row r="13807" s="158" customFormat="1"/>
    <row r="13808" s="158" customFormat="1"/>
    <row r="13809" s="158" customFormat="1"/>
    <row r="13810" s="158" customFormat="1"/>
    <row r="13811" s="158" customFormat="1"/>
    <row r="13812" s="158" customFormat="1"/>
    <row r="13813" s="158" customFormat="1"/>
    <row r="13814" s="158" customFormat="1"/>
    <row r="13815" s="158" customFormat="1"/>
    <row r="13816" s="158" customFormat="1"/>
    <row r="13817" s="158" customFormat="1"/>
    <row r="13818" s="158" customFormat="1"/>
    <row r="13819" s="158" customFormat="1"/>
    <row r="13820" s="158" customFormat="1"/>
    <row r="13821" s="158" customFormat="1"/>
    <row r="13822" s="158" customFormat="1"/>
    <row r="13823" s="158" customFormat="1"/>
    <row r="13824" s="158" customFormat="1"/>
    <row r="13825" s="158" customFormat="1"/>
    <row r="13826" s="158" customFormat="1"/>
    <row r="13827" s="158" customFormat="1"/>
    <row r="13828" s="158" customFormat="1"/>
    <row r="13829" s="158" customFormat="1"/>
    <row r="13830" s="158" customFormat="1"/>
    <row r="13831" s="158" customFormat="1"/>
    <row r="13832" s="158" customFormat="1"/>
    <row r="13833" s="158" customFormat="1"/>
    <row r="13834" s="158" customFormat="1"/>
    <row r="13835" s="158" customFormat="1"/>
    <row r="13836" s="158" customFormat="1"/>
    <row r="13837" s="158" customFormat="1"/>
    <row r="13838" s="158" customFormat="1"/>
    <row r="13839" s="158" customFormat="1"/>
    <row r="13840" s="158" customFormat="1"/>
    <row r="13841" s="158" customFormat="1"/>
    <row r="13842" s="158" customFormat="1"/>
    <row r="13843" s="158" customFormat="1"/>
    <row r="13844" s="158" customFormat="1"/>
    <row r="13845" s="158" customFormat="1"/>
    <row r="13846" s="158" customFormat="1"/>
    <row r="13847" s="158" customFormat="1"/>
    <row r="13848" s="158" customFormat="1"/>
    <row r="13849" s="158" customFormat="1"/>
    <row r="13850" s="158" customFormat="1"/>
    <row r="13851" s="158" customFormat="1"/>
    <row r="13852" s="158" customFormat="1"/>
    <row r="13853" s="158" customFormat="1"/>
    <row r="13854" s="158" customFormat="1"/>
    <row r="13855" s="158" customFormat="1"/>
    <row r="13856" s="158" customFormat="1"/>
    <row r="13857" s="158" customFormat="1"/>
    <row r="13858" s="158" customFormat="1"/>
    <row r="13859" s="158" customFormat="1"/>
    <row r="13860" s="158" customFormat="1"/>
    <row r="13861" s="158" customFormat="1"/>
    <row r="13862" s="158" customFormat="1"/>
    <row r="13863" s="158" customFormat="1"/>
    <row r="13864" s="158" customFormat="1"/>
    <row r="13865" s="158" customFormat="1"/>
    <row r="13866" s="158" customFormat="1"/>
    <row r="13867" s="158" customFormat="1"/>
    <row r="13868" s="158" customFormat="1"/>
    <row r="13869" s="158" customFormat="1"/>
    <row r="13870" s="158" customFormat="1"/>
    <row r="13871" s="158" customFormat="1"/>
    <row r="13872" s="158" customFormat="1"/>
    <row r="13873" s="158" customFormat="1"/>
    <row r="13874" s="158" customFormat="1"/>
    <row r="13875" s="158" customFormat="1"/>
    <row r="13876" s="158" customFormat="1"/>
    <row r="13877" s="158" customFormat="1"/>
    <row r="13878" s="158" customFormat="1"/>
    <row r="13879" s="158" customFormat="1"/>
    <row r="13880" s="158" customFormat="1"/>
    <row r="13881" s="158" customFormat="1"/>
    <row r="13882" s="158" customFormat="1"/>
    <row r="13883" s="158" customFormat="1"/>
    <row r="13884" s="158" customFormat="1"/>
    <row r="13885" s="158" customFormat="1"/>
    <row r="13886" s="158" customFormat="1"/>
    <row r="13887" s="158" customFormat="1"/>
    <row r="13888" s="158" customFormat="1"/>
    <row r="13889" s="158" customFormat="1"/>
    <row r="13890" s="158" customFormat="1"/>
    <row r="13891" s="158" customFormat="1"/>
    <row r="13892" s="158" customFormat="1"/>
    <row r="13893" s="158" customFormat="1"/>
    <row r="13894" s="158" customFormat="1"/>
    <row r="13895" s="158" customFormat="1"/>
    <row r="13896" s="158" customFormat="1"/>
    <row r="13897" s="158" customFormat="1"/>
    <row r="13898" s="158" customFormat="1"/>
    <row r="13899" s="158" customFormat="1"/>
    <row r="13900" s="158" customFormat="1"/>
    <row r="13901" s="158" customFormat="1"/>
    <row r="13902" s="158" customFormat="1"/>
    <row r="13903" s="158" customFormat="1"/>
    <row r="13904" s="158" customFormat="1"/>
    <row r="13905" s="158" customFormat="1"/>
    <row r="13906" s="158" customFormat="1"/>
    <row r="13907" s="158" customFormat="1"/>
    <row r="13908" s="158" customFormat="1"/>
    <row r="13909" s="158" customFormat="1"/>
    <row r="13910" s="158" customFormat="1"/>
    <row r="13911" s="158" customFormat="1"/>
    <row r="13912" s="158" customFormat="1"/>
    <row r="13913" s="158" customFormat="1"/>
    <row r="13914" s="158" customFormat="1"/>
    <row r="13915" s="158" customFormat="1"/>
    <row r="13916" s="158" customFormat="1"/>
    <row r="13917" s="158" customFormat="1"/>
    <row r="13918" s="158" customFormat="1"/>
    <row r="13919" s="158" customFormat="1"/>
    <row r="13920" s="158" customFormat="1"/>
    <row r="13921" s="158" customFormat="1"/>
    <row r="13922" s="158" customFormat="1"/>
    <row r="13923" s="158" customFormat="1"/>
    <row r="13924" s="158" customFormat="1"/>
    <row r="13925" s="158" customFormat="1"/>
    <row r="13926" s="158" customFormat="1"/>
    <row r="13927" s="158" customFormat="1"/>
    <row r="13928" s="158" customFormat="1"/>
    <row r="13929" s="158" customFormat="1"/>
    <row r="13930" s="158" customFormat="1"/>
    <row r="13931" s="158" customFormat="1"/>
    <row r="13932" s="158" customFormat="1"/>
    <row r="13933" s="158" customFormat="1"/>
    <row r="13934" s="158" customFormat="1"/>
    <row r="13935" s="158" customFormat="1"/>
    <row r="13936" s="158" customFormat="1"/>
    <row r="13937" s="158" customFormat="1"/>
    <row r="13938" s="158" customFormat="1"/>
    <row r="13939" s="158" customFormat="1"/>
    <row r="13940" s="158" customFormat="1"/>
    <row r="13941" s="158" customFormat="1"/>
    <row r="13942" s="158" customFormat="1"/>
    <row r="13943" s="158" customFormat="1"/>
    <row r="13944" s="158" customFormat="1"/>
    <row r="13945" s="158" customFormat="1"/>
    <row r="13946" s="158" customFormat="1"/>
    <row r="13947" s="158" customFormat="1"/>
    <row r="13948" s="158" customFormat="1"/>
    <row r="13949" s="158" customFormat="1"/>
    <row r="13950" s="158" customFormat="1"/>
    <row r="13951" s="158" customFormat="1"/>
    <row r="13952" s="158" customFormat="1"/>
    <row r="13953" s="158" customFormat="1"/>
    <row r="13954" s="158" customFormat="1"/>
    <row r="13955" s="158" customFormat="1"/>
    <row r="13956" s="158" customFormat="1"/>
    <row r="13957" s="158" customFormat="1"/>
    <row r="13958" s="158" customFormat="1"/>
    <row r="13959" s="158" customFormat="1"/>
    <row r="13960" s="158" customFormat="1"/>
    <row r="13961" s="158" customFormat="1"/>
    <row r="13962" s="158" customFormat="1"/>
    <row r="13963" s="158" customFormat="1"/>
    <row r="13964" s="158" customFormat="1"/>
    <row r="13965" s="158" customFormat="1"/>
    <row r="13966" s="158" customFormat="1"/>
    <row r="13967" s="158" customFormat="1"/>
    <row r="13968" s="158" customFormat="1"/>
    <row r="13969" s="158" customFormat="1"/>
    <row r="13970" s="158" customFormat="1"/>
    <row r="13971" s="158" customFormat="1"/>
    <row r="13972" s="158" customFormat="1"/>
    <row r="13973" s="158" customFormat="1"/>
    <row r="13974" s="158" customFormat="1"/>
    <row r="13975" s="158" customFormat="1"/>
    <row r="13976" s="158" customFormat="1"/>
    <row r="13977" s="158" customFormat="1"/>
    <row r="13978" s="158" customFormat="1"/>
    <row r="13979" s="158" customFormat="1"/>
    <row r="13980" s="158" customFormat="1"/>
    <row r="13981" s="158" customFormat="1"/>
    <row r="13982" s="158" customFormat="1"/>
    <row r="13983" s="158" customFormat="1"/>
    <row r="13984" s="158" customFormat="1"/>
    <row r="13985" s="158" customFormat="1"/>
    <row r="13986" s="158" customFormat="1"/>
    <row r="13987" s="158" customFormat="1"/>
    <row r="13988" s="158" customFormat="1"/>
    <row r="13989" s="158" customFormat="1"/>
    <row r="13990" s="158" customFormat="1"/>
    <row r="13991" s="158" customFormat="1"/>
    <row r="13992" s="158" customFormat="1"/>
    <row r="13993" s="158" customFormat="1"/>
    <row r="13994" s="158" customFormat="1"/>
    <row r="13995" s="158" customFormat="1"/>
    <row r="13996" s="158" customFormat="1"/>
    <row r="13997" s="158" customFormat="1"/>
    <row r="13998" s="158" customFormat="1"/>
    <row r="13999" s="158" customFormat="1"/>
    <row r="14000" s="158" customFormat="1"/>
    <row r="14001" s="158" customFormat="1"/>
    <row r="14002" s="158" customFormat="1"/>
    <row r="14003" s="158" customFormat="1"/>
    <row r="14004" s="158" customFormat="1"/>
    <row r="14005" s="158" customFormat="1"/>
    <row r="14006" s="158" customFormat="1"/>
    <row r="14007" s="158" customFormat="1"/>
    <row r="14008" s="158" customFormat="1"/>
    <row r="14009" s="158" customFormat="1"/>
    <row r="14010" s="158" customFormat="1"/>
    <row r="14011" s="158" customFormat="1"/>
    <row r="14012" s="158" customFormat="1"/>
    <row r="14013" s="158" customFormat="1"/>
    <row r="14014" s="158" customFormat="1"/>
    <row r="14015" s="158" customFormat="1"/>
    <row r="14016" s="158" customFormat="1"/>
    <row r="14017" s="158" customFormat="1"/>
    <row r="14018" s="158" customFormat="1"/>
    <row r="14019" s="158" customFormat="1"/>
    <row r="14020" s="158" customFormat="1"/>
    <row r="14021" s="158" customFormat="1"/>
    <row r="14022" s="158" customFormat="1"/>
    <row r="14023" s="158" customFormat="1"/>
    <row r="14024" s="158" customFormat="1"/>
    <row r="14025" s="158" customFormat="1"/>
    <row r="14026" s="158" customFormat="1"/>
    <row r="14027" s="158" customFormat="1"/>
    <row r="14028" s="158" customFormat="1"/>
    <row r="14029" s="158" customFormat="1"/>
    <row r="14030" s="158" customFormat="1"/>
    <row r="14031" s="158" customFormat="1"/>
    <row r="14032" s="158" customFormat="1"/>
    <row r="14033" s="158" customFormat="1"/>
    <row r="14034" s="158" customFormat="1"/>
    <row r="14035" s="158" customFormat="1"/>
    <row r="14036" s="158" customFormat="1"/>
    <row r="14037" s="158" customFormat="1"/>
    <row r="14038" s="158" customFormat="1"/>
    <row r="14039" s="158" customFormat="1"/>
    <row r="14040" s="158" customFormat="1"/>
    <row r="14041" s="158" customFormat="1"/>
    <row r="14042" s="158" customFormat="1"/>
    <row r="14043" s="158" customFormat="1"/>
    <row r="14044" s="158" customFormat="1"/>
    <row r="14045" s="158" customFormat="1"/>
    <row r="14046" s="158" customFormat="1"/>
    <row r="14047" s="158" customFormat="1"/>
    <row r="14048" s="158" customFormat="1"/>
    <row r="14049" s="158" customFormat="1"/>
    <row r="14050" s="158" customFormat="1"/>
    <row r="14051" s="158" customFormat="1"/>
    <row r="14052" s="158" customFormat="1"/>
    <row r="14053" s="158" customFormat="1"/>
    <row r="14054" s="158" customFormat="1"/>
    <row r="14055" s="158" customFormat="1"/>
    <row r="14056" s="158" customFormat="1"/>
    <row r="14057" s="158" customFormat="1"/>
    <row r="14058" s="158" customFormat="1"/>
    <row r="14059" s="158" customFormat="1"/>
    <row r="14060" s="158" customFormat="1"/>
    <row r="14061" s="158" customFormat="1"/>
    <row r="14062" s="158" customFormat="1"/>
    <row r="14063" s="158" customFormat="1"/>
    <row r="14064" s="158" customFormat="1"/>
    <row r="14065" s="158" customFormat="1"/>
    <row r="14066" s="158" customFormat="1"/>
    <row r="14067" s="158" customFormat="1"/>
    <row r="14068" s="158" customFormat="1"/>
    <row r="14069" s="158" customFormat="1"/>
    <row r="14070" s="158" customFormat="1"/>
    <row r="14071" s="158" customFormat="1"/>
    <row r="14072" s="158" customFormat="1"/>
    <row r="14073" s="158" customFormat="1"/>
    <row r="14074" s="158" customFormat="1"/>
    <row r="14075" s="158" customFormat="1"/>
    <row r="14076" s="158" customFormat="1"/>
    <row r="14077" s="158" customFormat="1"/>
    <row r="14078" s="158" customFormat="1"/>
    <row r="14079" s="158" customFormat="1"/>
    <row r="14080" s="158" customFormat="1"/>
    <row r="14081" s="158" customFormat="1"/>
    <row r="14082" s="158" customFormat="1"/>
    <row r="14083" s="158" customFormat="1"/>
    <row r="14084" s="158" customFormat="1"/>
    <row r="14085" s="158" customFormat="1"/>
    <row r="14086" s="158" customFormat="1"/>
    <row r="14087" s="158" customFormat="1"/>
    <row r="14088" s="158" customFormat="1"/>
    <row r="14089" s="158" customFormat="1"/>
    <row r="14090" s="158" customFormat="1"/>
    <row r="14091" s="158" customFormat="1"/>
    <row r="14092" s="158" customFormat="1"/>
    <row r="14093" s="158" customFormat="1"/>
    <row r="14094" s="158" customFormat="1"/>
    <row r="14095" s="158" customFormat="1"/>
    <row r="14096" s="158" customFormat="1"/>
    <row r="14097" s="158" customFormat="1"/>
    <row r="14098" s="158" customFormat="1"/>
    <row r="14099" s="158" customFormat="1"/>
    <row r="14100" s="158" customFormat="1"/>
    <row r="14101" s="158" customFormat="1"/>
    <row r="14102" s="158" customFormat="1"/>
    <row r="14103" s="158" customFormat="1"/>
    <row r="14104" s="158" customFormat="1"/>
    <row r="14105" s="158" customFormat="1"/>
    <row r="14106" s="158" customFormat="1"/>
    <row r="14107" s="158" customFormat="1"/>
    <row r="14108" s="158" customFormat="1"/>
    <row r="14109" s="158" customFormat="1"/>
    <row r="14110" s="158" customFormat="1"/>
    <row r="14111" s="158" customFormat="1"/>
    <row r="14112" s="158" customFormat="1"/>
    <row r="14113" s="158" customFormat="1"/>
    <row r="14114" s="158" customFormat="1"/>
    <row r="14115" s="158" customFormat="1"/>
    <row r="14116" s="158" customFormat="1"/>
    <row r="14117" s="158" customFormat="1"/>
    <row r="14118" s="158" customFormat="1"/>
    <row r="14119" s="158" customFormat="1"/>
    <row r="14120" s="158" customFormat="1"/>
    <row r="14121" s="158" customFormat="1"/>
    <row r="14122" s="158" customFormat="1"/>
    <row r="14123" s="158" customFormat="1"/>
    <row r="14124" s="158" customFormat="1"/>
    <row r="14125" s="158" customFormat="1"/>
    <row r="14126" s="158" customFormat="1"/>
    <row r="14127" s="158" customFormat="1"/>
    <row r="14128" s="158" customFormat="1"/>
    <row r="14129" s="158" customFormat="1"/>
    <row r="14130" s="158" customFormat="1"/>
    <row r="14131" s="158" customFormat="1"/>
    <row r="14132" s="158" customFormat="1"/>
    <row r="14133" s="158" customFormat="1"/>
    <row r="14134" s="158" customFormat="1"/>
    <row r="14135" s="158" customFormat="1"/>
    <row r="14136" s="158" customFormat="1"/>
    <row r="14137" s="158" customFormat="1"/>
    <row r="14138" s="158" customFormat="1"/>
    <row r="14139" s="158" customFormat="1"/>
    <row r="14140" s="158" customFormat="1"/>
    <row r="14141" s="158" customFormat="1"/>
    <row r="14142" s="158" customFormat="1"/>
    <row r="14143" s="158" customFormat="1"/>
    <row r="14144" s="158" customFormat="1"/>
    <row r="14145" s="158" customFormat="1"/>
    <row r="14146" s="158" customFormat="1"/>
    <row r="14147" s="158" customFormat="1"/>
    <row r="14148" s="158" customFormat="1"/>
    <row r="14149" s="158" customFormat="1"/>
    <row r="14150" s="158" customFormat="1"/>
    <row r="14151" s="158" customFormat="1"/>
    <row r="14152" s="158" customFormat="1"/>
    <row r="14153" s="158" customFormat="1"/>
    <row r="14154" s="158" customFormat="1"/>
    <row r="14155" s="158" customFormat="1"/>
    <row r="14156" s="158" customFormat="1"/>
    <row r="14157" s="158" customFormat="1"/>
    <row r="14158" s="158" customFormat="1"/>
    <row r="14159" s="158" customFormat="1"/>
    <row r="14160" s="158" customFormat="1"/>
    <row r="14161" s="158" customFormat="1"/>
    <row r="14162" s="158" customFormat="1"/>
    <row r="14163" s="158" customFormat="1"/>
    <row r="14164" s="158" customFormat="1"/>
    <row r="14165" s="158" customFormat="1"/>
    <row r="14166" s="158" customFormat="1"/>
    <row r="14167" s="158" customFormat="1"/>
    <row r="14168" s="158" customFormat="1"/>
    <row r="14169" s="158" customFormat="1"/>
    <row r="14170" s="158" customFormat="1"/>
    <row r="14171" s="158" customFormat="1"/>
    <row r="14172" s="158" customFormat="1"/>
    <row r="14173" s="158" customFormat="1"/>
    <row r="14174" s="158" customFormat="1"/>
    <row r="14175" s="158" customFormat="1"/>
    <row r="14176" s="158" customFormat="1"/>
    <row r="14177" s="158" customFormat="1"/>
    <row r="14178" s="158" customFormat="1"/>
    <row r="14179" s="158" customFormat="1"/>
    <row r="14180" s="158" customFormat="1"/>
    <row r="14181" s="158" customFormat="1"/>
    <row r="14182" s="158" customFormat="1"/>
    <row r="14183" s="158" customFormat="1"/>
    <row r="14184" s="158" customFormat="1"/>
    <row r="14185" s="158" customFormat="1"/>
    <row r="14186" s="158" customFormat="1"/>
    <row r="14187" s="158" customFormat="1"/>
    <row r="14188" s="158" customFormat="1"/>
    <row r="14189" s="158" customFormat="1"/>
    <row r="14190" s="158" customFormat="1"/>
    <row r="14191" s="158" customFormat="1"/>
    <row r="14192" s="158" customFormat="1"/>
    <row r="14193" s="158" customFormat="1"/>
    <row r="14194" s="158" customFormat="1"/>
    <row r="14195" s="158" customFormat="1"/>
    <row r="14196" s="158" customFormat="1"/>
    <row r="14197" s="158" customFormat="1"/>
    <row r="14198" s="158" customFormat="1"/>
    <row r="14199" s="158" customFormat="1"/>
    <row r="14200" s="158" customFormat="1"/>
    <row r="14201" s="158" customFormat="1"/>
    <row r="14202" s="158" customFormat="1"/>
    <row r="14203" s="158" customFormat="1"/>
    <row r="14204" s="158" customFormat="1"/>
    <row r="14205" s="158" customFormat="1"/>
    <row r="14206" s="158" customFormat="1"/>
    <row r="14207" s="158" customFormat="1"/>
    <row r="14208" s="158" customFormat="1"/>
    <row r="14209" s="158" customFormat="1"/>
    <row r="14210" s="158" customFormat="1"/>
    <row r="14211" s="158" customFormat="1"/>
    <row r="14212" s="158" customFormat="1"/>
    <row r="14213" s="158" customFormat="1"/>
    <row r="14214" s="158" customFormat="1"/>
    <row r="14215" s="158" customFormat="1"/>
    <row r="14216" s="158" customFormat="1"/>
    <row r="14217" s="158" customFormat="1"/>
    <row r="14218" s="158" customFormat="1"/>
    <row r="14219" s="158" customFormat="1"/>
    <row r="14220" s="158" customFormat="1"/>
    <row r="14221" s="158" customFormat="1"/>
    <row r="14222" s="158" customFormat="1"/>
    <row r="14223" s="158" customFormat="1"/>
    <row r="14224" s="158" customFormat="1"/>
    <row r="14225" s="158" customFormat="1"/>
    <row r="14226" s="158" customFormat="1"/>
    <row r="14227" s="158" customFormat="1"/>
    <row r="14228" s="158" customFormat="1"/>
    <row r="14229" s="158" customFormat="1"/>
    <row r="14230" s="158" customFormat="1"/>
    <row r="14231" s="158" customFormat="1"/>
    <row r="14232" s="158" customFormat="1"/>
    <row r="14233" s="158" customFormat="1"/>
    <row r="14234" s="158" customFormat="1"/>
    <row r="14235" s="158" customFormat="1"/>
    <row r="14236" s="158" customFormat="1"/>
    <row r="14237" s="158" customFormat="1"/>
    <row r="14238" s="158" customFormat="1"/>
    <row r="14239" s="158" customFormat="1"/>
    <row r="14240" s="158" customFormat="1"/>
    <row r="14241" s="158" customFormat="1"/>
    <row r="14242" s="158" customFormat="1"/>
    <row r="14243" s="158" customFormat="1"/>
    <row r="14244" s="158" customFormat="1"/>
    <row r="14245" s="158" customFormat="1"/>
    <row r="14246" s="158" customFormat="1"/>
    <row r="14247" s="158" customFormat="1"/>
    <row r="14248" s="158" customFormat="1"/>
    <row r="14249" s="158" customFormat="1"/>
    <row r="14250" s="158" customFormat="1"/>
    <row r="14251" s="158" customFormat="1"/>
    <row r="14252" s="158" customFormat="1"/>
    <row r="14253" s="158" customFormat="1"/>
    <row r="14254" s="158" customFormat="1"/>
    <row r="14255" s="158" customFormat="1"/>
    <row r="14256" s="158" customFormat="1"/>
    <row r="14257" s="158" customFormat="1"/>
    <row r="14258" s="158" customFormat="1"/>
    <row r="14259" s="158" customFormat="1"/>
    <row r="14260" s="158" customFormat="1"/>
    <row r="14261" s="158" customFormat="1"/>
    <row r="14262" s="158" customFormat="1"/>
    <row r="14263" s="158" customFormat="1"/>
    <row r="14264" s="158" customFormat="1"/>
    <row r="14265" s="158" customFormat="1"/>
    <row r="14266" s="158" customFormat="1"/>
    <row r="14267" s="158" customFormat="1"/>
    <row r="14268" s="158" customFormat="1"/>
    <row r="14269" s="158" customFormat="1"/>
    <row r="14270" s="158" customFormat="1"/>
    <row r="14271" s="158" customFormat="1"/>
    <row r="14272" s="158" customFormat="1"/>
    <row r="14273" s="158" customFormat="1"/>
    <row r="14274" s="158" customFormat="1"/>
    <row r="14275" s="158" customFormat="1"/>
    <row r="14276" s="158" customFormat="1"/>
    <row r="14277" s="158" customFormat="1"/>
    <row r="14278" s="158" customFormat="1"/>
    <row r="14279" s="158" customFormat="1"/>
    <row r="14280" s="158" customFormat="1"/>
    <row r="14281" s="158" customFormat="1"/>
    <row r="14282" s="158" customFormat="1"/>
    <row r="14283" s="158" customFormat="1"/>
    <row r="14284" s="158" customFormat="1"/>
    <row r="14285" s="158" customFormat="1"/>
    <row r="14286" s="158" customFormat="1"/>
    <row r="14287" s="158" customFormat="1"/>
    <row r="14288" s="158" customFormat="1"/>
    <row r="14289" s="158" customFormat="1"/>
    <row r="14290" s="158" customFormat="1"/>
    <row r="14291" s="158" customFormat="1"/>
    <row r="14292" s="158" customFormat="1"/>
    <row r="14293" s="158" customFormat="1"/>
    <row r="14294" s="158" customFormat="1"/>
    <row r="14295" s="158" customFormat="1"/>
    <row r="14296" s="158" customFormat="1"/>
    <row r="14297" s="158" customFormat="1"/>
    <row r="14298" s="158" customFormat="1"/>
    <row r="14299" s="158" customFormat="1"/>
    <row r="14300" s="158" customFormat="1"/>
    <row r="14301" s="158" customFormat="1"/>
    <row r="14302" s="158" customFormat="1"/>
    <row r="14303" s="158" customFormat="1"/>
    <row r="14304" s="158" customFormat="1"/>
    <row r="14305" s="158" customFormat="1"/>
    <row r="14306" s="158" customFormat="1"/>
    <row r="14307" s="158" customFormat="1"/>
    <row r="14308" s="158" customFormat="1"/>
    <row r="14309" s="158" customFormat="1"/>
    <row r="14310" s="158" customFormat="1"/>
    <row r="14311" s="158" customFormat="1"/>
    <row r="14312" s="158" customFormat="1"/>
    <row r="14313" s="158" customFormat="1"/>
    <row r="14314" s="158" customFormat="1"/>
    <row r="14315" s="158" customFormat="1"/>
    <row r="14316" s="158" customFormat="1"/>
    <row r="14317" s="158" customFormat="1"/>
    <row r="14318" s="158" customFormat="1"/>
    <row r="14319" s="158" customFormat="1"/>
    <row r="14320" s="158" customFormat="1"/>
    <row r="14321" s="158" customFormat="1"/>
    <row r="14322" s="158" customFormat="1"/>
    <row r="14323" s="158" customFormat="1"/>
    <row r="14324" s="158" customFormat="1"/>
    <row r="14325" s="158" customFormat="1"/>
    <row r="14326" s="158" customFormat="1"/>
    <row r="14327" s="158" customFormat="1"/>
    <row r="14328" s="158" customFormat="1"/>
    <row r="14329" s="158" customFormat="1"/>
    <row r="14330" s="158" customFormat="1"/>
    <row r="14331" s="158" customFormat="1"/>
    <row r="14332" s="158" customFormat="1"/>
    <row r="14333" s="158" customFormat="1"/>
    <row r="14334" s="158" customFormat="1"/>
    <row r="14335" s="158" customFormat="1"/>
    <row r="14336" s="158" customFormat="1"/>
    <row r="14337" s="158" customFormat="1"/>
    <row r="14338" s="158" customFormat="1"/>
    <row r="14339" s="158" customFormat="1"/>
    <row r="14340" s="158" customFormat="1"/>
    <row r="14341" s="158" customFormat="1"/>
    <row r="14342" s="158" customFormat="1"/>
    <row r="14343" s="158" customFormat="1"/>
    <row r="14344" s="158" customFormat="1"/>
    <row r="14345" s="158" customFormat="1"/>
    <row r="14346" s="158" customFormat="1"/>
    <row r="14347" s="158" customFormat="1"/>
    <row r="14348" s="158" customFormat="1"/>
    <row r="14349" s="158" customFormat="1"/>
    <row r="14350" s="158" customFormat="1"/>
    <row r="14351" s="158" customFormat="1"/>
    <row r="14352" s="158" customFormat="1"/>
    <row r="14353" s="158" customFormat="1"/>
    <row r="14354" s="158" customFormat="1"/>
    <row r="14355" s="158" customFormat="1"/>
    <row r="14356" s="158" customFormat="1"/>
    <row r="14357" s="158" customFormat="1"/>
    <row r="14358" s="158" customFormat="1"/>
    <row r="14359" s="158" customFormat="1"/>
    <row r="14360" s="158" customFormat="1"/>
    <row r="14361" s="158" customFormat="1"/>
    <row r="14362" s="158" customFormat="1"/>
    <row r="14363" s="158" customFormat="1"/>
    <row r="14364" s="158" customFormat="1"/>
    <row r="14365" s="158" customFormat="1"/>
    <row r="14366" s="158" customFormat="1"/>
    <row r="14367" s="158" customFormat="1"/>
    <row r="14368" s="158" customFormat="1"/>
    <row r="14369" s="158" customFormat="1"/>
    <row r="14370" s="158" customFormat="1"/>
    <row r="14371" s="158" customFormat="1"/>
    <row r="14372" s="158" customFormat="1"/>
    <row r="14373" s="158" customFormat="1"/>
    <row r="14374" s="158" customFormat="1"/>
    <row r="14375" s="158" customFormat="1"/>
    <row r="14376" s="158" customFormat="1"/>
    <row r="14377" s="158" customFormat="1"/>
    <row r="14378" s="158" customFormat="1"/>
    <row r="14379" s="158" customFormat="1"/>
    <row r="14380" s="158" customFormat="1"/>
    <row r="14381" s="158" customFormat="1"/>
    <row r="14382" s="158" customFormat="1"/>
    <row r="14383" s="158" customFormat="1"/>
    <row r="14384" s="158" customFormat="1"/>
    <row r="14385" s="158" customFormat="1"/>
    <row r="14386" s="158" customFormat="1"/>
    <row r="14387" s="158" customFormat="1"/>
    <row r="14388" s="158" customFormat="1"/>
    <row r="14389" s="158" customFormat="1"/>
    <row r="14390" s="158" customFormat="1"/>
    <row r="14391" s="158" customFormat="1"/>
    <row r="14392" s="158" customFormat="1"/>
    <row r="14393" s="158" customFormat="1"/>
    <row r="14394" s="158" customFormat="1"/>
    <row r="14395" s="158" customFormat="1"/>
    <row r="14396" s="158" customFormat="1"/>
    <row r="14397" s="158" customFormat="1"/>
    <row r="14398" s="158" customFormat="1"/>
    <row r="14399" s="158" customFormat="1"/>
    <row r="14400" s="158" customFormat="1"/>
    <row r="14401" s="158" customFormat="1"/>
    <row r="14402" s="158" customFormat="1"/>
    <row r="14403" s="158" customFormat="1"/>
    <row r="14404" s="158" customFormat="1"/>
    <row r="14405" s="158" customFormat="1"/>
    <row r="14406" s="158" customFormat="1"/>
    <row r="14407" s="158" customFormat="1"/>
    <row r="14408" s="158" customFormat="1"/>
    <row r="14409" s="158" customFormat="1"/>
    <row r="14410" s="158" customFormat="1"/>
    <row r="14411" s="158" customFormat="1"/>
    <row r="14412" s="158" customFormat="1"/>
    <row r="14413" s="158" customFormat="1"/>
    <row r="14414" s="158" customFormat="1"/>
    <row r="14415" s="158" customFormat="1"/>
    <row r="14416" s="158" customFormat="1"/>
    <row r="14417" s="158" customFormat="1"/>
    <row r="14418" s="158" customFormat="1"/>
    <row r="14419" s="158" customFormat="1"/>
    <row r="14420" s="158" customFormat="1"/>
    <row r="14421" s="158" customFormat="1"/>
    <row r="14422" s="158" customFormat="1"/>
    <row r="14423" s="158" customFormat="1"/>
    <row r="14424" s="158" customFormat="1"/>
    <row r="14425" s="158" customFormat="1"/>
    <row r="14426" s="158" customFormat="1"/>
    <row r="14427" s="158" customFormat="1"/>
    <row r="14428" s="158" customFormat="1"/>
    <row r="14429" s="158" customFormat="1"/>
    <row r="14430" s="158" customFormat="1"/>
    <row r="14431" s="158" customFormat="1"/>
    <row r="14432" s="158" customFormat="1"/>
    <row r="14433" s="158" customFormat="1"/>
    <row r="14434" s="158" customFormat="1"/>
    <row r="14435" s="158" customFormat="1"/>
    <row r="14436" s="158" customFormat="1"/>
    <row r="14437" s="158" customFormat="1"/>
    <row r="14438" s="158" customFormat="1"/>
    <row r="14439" s="158" customFormat="1"/>
    <row r="14440" s="158" customFormat="1"/>
    <row r="14441" s="158" customFormat="1"/>
    <row r="14442" s="158" customFormat="1"/>
    <row r="14443" s="158" customFormat="1"/>
    <row r="14444" s="158" customFormat="1"/>
    <row r="14445" s="158" customFormat="1"/>
    <row r="14446" s="158" customFormat="1"/>
    <row r="14447" s="158" customFormat="1"/>
    <row r="14448" s="158" customFormat="1"/>
    <row r="14449" s="158" customFormat="1"/>
    <row r="14450" s="158" customFormat="1"/>
    <row r="14451" s="158" customFormat="1"/>
    <row r="14452" s="158" customFormat="1"/>
    <row r="14453" s="158" customFormat="1"/>
    <row r="14454" s="158" customFormat="1"/>
    <row r="14455" s="158" customFormat="1"/>
    <row r="14456" s="158" customFormat="1"/>
    <row r="14457" s="158" customFormat="1"/>
    <row r="14458" s="158" customFormat="1"/>
    <row r="14459" s="158" customFormat="1"/>
    <row r="14460" s="158" customFormat="1"/>
    <row r="14461" s="158" customFormat="1"/>
    <row r="14462" s="158" customFormat="1"/>
    <row r="14463" s="158" customFormat="1"/>
    <row r="14464" s="158" customFormat="1"/>
    <row r="14465" s="158" customFormat="1"/>
    <row r="14466" s="158" customFormat="1"/>
    <row r="14467" s="158" customFormat="1"/>
    <row r="14468" s="158" customFormat="1"/>
    <row r="14469" s="158" customFormat="1"/>
    <row r="14470" s="158" customFormat="1"/>
    <row r="14471" s="158" customFormat="1"/>
    <row r="14472" s="158" customFormat="1"/>
    <row r="14473" s="158" customFormat="1"/>
    <row r="14474" s="158" customFormat="1"/>
    <row r="14475" s="158" customFormat="1"/>
    <row r="14476" s="158" customFormat="1"/>
    <row r="14477" s="158" customFormat="1"/>
    <row r="14478" s="158" customFormat="1"/>
    <row r="14479" s="158" customFormat="1"/>
    <row r="14480" s="158" customFormat="1"/>
    <row r="14481" s="158" customFormat="1"/>
    <row r="14482" s="158" customFormat="1"/>
    <row r="14483" s="158" customFormat="1"/>
    <row r="14484" s="158" customFormat="1"/>
    <row r="14485" s="158" customFormat="1"/>
    <row r="14486" s="158" customFormat="1"/>
    <row r="14487" s="158" customFormat="1"/>
    <row r="14488" s="158" customFormat="1"/>
    <row r="14489" s="158" customFormat="1"/>
    <row r="14490" s="158" customFormat="1"/>
    <row r="14491" s="158" customFormat="1"/>
    <row r="14492" s="158" customFormat="1"/>
    <row r="14493" s="158" customFormat="1"/>
    <row r="14494" s="158" customFormat="1"/>
    <row r="14495" s="158" customFormat="1"/>
    <row r="14496" s="158" customFormat="1"/>
    <row r="14497" s="158" customFormat="1"/>
    <row r="14498" s="158" customFormat="1"/>
    <row r="14499" s="158" customFormat="1"/>
    <row r="14500" s="158" customFormat="1"/>
    <row r="14501" s="158" customFormat="1"/>
    <row r="14502" s="158" customFormat="1"/>
    <row r="14503" s="158" customFormat="1"/>
    <row r="14504" s="158" customFormat="1"/>
    <row r="14505" s="158" customFormat="1"/>
    <row r="14506" s="158" customFormat="1"/>
    <row r="14507" s="158" customFormat="1"/>
    <row r="14508" s="158" customFormat="1"/>
    <row r="14509" s="158" customFormat="1"/>
    <row r="14510" s="158" customFormat="1"/>
    <row r="14511" s="158" customFormat="1"/>
    <row r="14512" s="158" customFormat="1"/>
    <row r="14513" s="158" customFormat="1"/>
    <row r="14514" s="158" customFormat="1"/>
    <row r="14515" s="158" customFormat="1"/>
    <row r="14516" s="158" customFormat="1"/>
    <row r="14517" s="158" customFormat="1"/>
    <row r="14518" s="158" customFormat="1"/>
    <row r="14519" s="158" customFormat="1"/>
    <row r="14520" s="158" customFormat="1"/>
    <row r="14521" s="158" customFormat="1"/>
    <row r="14522" s="158" customFormat="1"/>
    <row r="14523" s="158" customFormat="1"/>
    <row r="14524" s="158" customFormat="1"/>
    <row r="14525" s="158" customFormat="1"/>
    <row r="14526" s="158" customFormat="1"/>
    <row r="14527" s="158" customFormat="1"/>
    <row r="14528" s="158" customFormat="1"/>
    <row r="14529" s="158" customFormat="1"/>
    <row r="14530" s="158" customFormat="1"/>
    <row r="14531" s="158" customFormat="1"/>
    <row r="14532" s="158" customFormat="1"/>
    <row r="14533" s="158" customFormat="1"/>
    <row r="14534" s="158" customFormat="1"/>
    <row r="14535" s="158" customFormat="1"/>
    <row r="14536" s="158" customFormat="1"/>
    <row r="14537" s="158" customFormat="1"/>
    <row r="14538" s="158" customFormat="1"/>
    <row r="14539" s="158" customFormat="1"/>
    <row r="14540" s="158" customFormat="1"/>
    <row r="14541" s="158" customFormat="1"/>
    <row r="14542" s="158" customFormat="1"/>
    <row r="14543" s="158" customFormat="1"/>
    <row r="14544" s="158" customFormat="1"/>
    <row r="14545" s="158" customFormat="1"/>
    <row r="14546" s="158" customFormat="1"/>
    <row r="14547" s="158" customFormat="1"/>
    <row r="14548" s="158" customFormat="1"/>
    <row r="14549" s="158" customFormat="1"/>
    <row r="14550" s="158" customFormat="1"/>
    <row r="14551" s="158" customFormat="1"/>
    <row r="14552" s="158" customFormat="1"/>
    <row r="14553" s="158" customFormat="1"/>
    <row r="14554" s="158" customFormat="1"/>
    <row r="14555" s="158" customFormat="1"/>
    <row r="14556" s="158" customFormat="1"/>
    <row r="14557" s="158" customFormat="1"/>
    <row r="14558" s="158" customFormat="1"/>
    <row r="14559" s="158" customFormat="1"/>
    <row r="14560" s="158" customFormat="1"/>
    <row r="14561" s="158" customFormat="1"/>
    <row r="14562" s="158" customFormat="1"/>
    <row r="14563" s="158" customFormat="1"/>
    <row r="14564" s="158" customFormat="1"/>
    <row r="14565" s="158" customFormat="1"/>
    <row r="14566" s="158" customFormat="1"/>
    <row r="14567" s="158" customFormat="1"/>
    <row r="14568" s="158" customFormat="1"/>
    <row r="14569" s="158" customFormat="1"/>
    <row r="14570" s="158" customFormat="1"/>
    <row r="14571" s="158" customFormat="1"/>
    <row r="14572" s="158" customFormat="1"/>
    <row r="14573" s="158" customFormat="1"/>
    <row r="14574" s="158" customFormat="1"/>
    <row r="14575" s="158" customFormat="1"/>
    <row r="14576" s="158" customFormat="1"/>
    <row r="14577" s="158" customFormat="1"/>
    <row r="14578" s="158" customFormat="1"/>
    <row r="14579" s="158" customFormat="1"/>
    <row r="14580" s="158" customFormat="1"/>
    <row r="14581" s="158" customFormat="1"/>
    <row r="14582" s="158" customFormat="1"/>
    <row r="14583" s="158" customFormat="1"/>
    <row r="14584" s="158" customFormat="1"/>
    <row r="14585" s="158" customFormat="1"/>
    <row r="14586" s="158" customFormat="1"/>
    <row r="14587" s="158" customFormat="1"/>
    <row r="14588" s="158" customFormat="1"/>
    <row r="14589" s="158" customFormat="1"/>
    <row r="14590" s="158" customFormat="1"/>
    <row r="14591" s="158" customFormat="1"/>
    <row r="14592" s="158" customFormat="1"/>
    <row r="14593" s="158" customFormat="1"/>
    <row r="14594" s="158" customFormat="1"/>
    <row r="14595" s="158" customFormat="1"/>
    <row r="14596" s="158" customFormat="1"/>
    <row r="14597" s="158" customFormat="1"/>
    <row r="14598" s="158" customFormat="1"/>
    <row r="14599" s="158" customFormat="1"/>
    <row r="14600" s="158" customFormat="1"/>
    <row r="14601" s="158" customFormat="1"/>
    <row r="14602" s="158" customFormat="1"/>
    <row r="14603" s="158" customFormat="1"/>
    <row r="14604" s="158" customFormat="1"/>
    <row r="14605" s="158" customFormat="1"/>
    <row r="14606" s="158" customFormat="1"/>
    <row r="14607" s="158" customFormat="1"/>
    <row r="14608" s="158" customFormat="1"/>
    <row r="14609" s="158" customFormat="1"/>
    <row r="14610" s="158" customFormat="1"/>
    <row r="14611" s="158" customFormat="1"/>
    <row r="14612" s="158" customFormat="1"/>
    <row r="14613" s="158" customFormat="1"/>
    <row r="14614" s="158" customFormat="1"/>
    <row r="14615" s="158" customFormat="1"/>
    <row r="14616" s="158" customFormat="1"/>
    <row r="14617" s="158" customFormat="1"/>
    <row r="14618" s="158" customFormat="1"/>
    <row r="14619" s="158" customFormat="1"/>
    <row r="14620" s="158" customFormat="1"/>
    <row r="14621" s="158" customFormat="1"/>
    <row r="14622" s="158" customFormat="1"/>
    <row r="14623" s="158" customFormat="1"/>
    <row r="14624" s="158" customFormat="1"/>
    <row r="14625" s="158" customFormat="1"/>
    <row r="14626" s="158" customFormat="1"/>
    <row r="14627" s="158" customFormat="1"/>
    <row r="14628" s="158" customFormat="1"/>
    <row r="14629" s="158" customFormat="1"/>
    <row r="14630" s="158" customFormat="1"/>
    <row r="14631" s="158" customFormat="1"/>
    <row r="14632" s="158" customFormat="1"/>
    <row r="14633" s="158" customFormat="1"/>
    <row r="14634" s="158" customFormat="1"/>
    <row r="14635" s="158" customFormat="1"/>
    <row r="14636" s="158" customFormat="1"/>
    <row r="14637" s="158" customFormat="1"/>
    <row r="14638" s="158" customFormat="1"/>
    <row r="14639" s="158" customFormat="1"/>
    <row r="14640" s="158" customFormat="1"/>
    <row r="14641" s="158" customFormat="1"/>
    <row r="14642" s="158" customFormat="1"/>
    <row r="14643" s="158" customFormat="1"/>
    <row r="14644" s="158" customFormat="1"/>
    <row r="14645" s="158" customFormat="1"/>
    <row r="14646" s="158" customFormat="1"/>
    <row r="14647" s="158" customFormat="1"/>
    <row r="14648" s="158" customFormat="1"/>
    <row r="14649" s="158" customFormat="1"/>
    <row r="14650" s="158" customFormat="1"/>
    <row r="14651" s="158" customFormat="1"/>
    <row r="14652" s="158" customFormat="1"/>
    <row r="14653" s="158" customFormat="1"/>
    <row r="14654" s="158" customFormat="1"/>
    <row r="14655" s="158" customFormat="1"/>
    <row r="14656" s="158" customFormat="1"/>
    <row r="14657" s="158" customFormat="1"/>
    <row r="14658" s="158" customFormat="1"/>
    <row r="14659" s="158" customFormat="1"/>
    <row r="14660" s="158" customFormat="1"/>
    <row r="14661" s="158" customFormat="1"/>
    <row r="14662" s="158" customFormat="1"/>
    <row r="14663" s="158" customFormat="1"/>
    <row r="14664" s="158" customFormat="1"/>
    <row r="14665" s="158" customFormat="1"/>
    <row r="14666" s="158" customFormat="1"/>
    <row r="14667" s="158" customFormat="1"/>
    <row r="14668" s="158" customFormat="1"/>
    <row r="14669" s="158" customFormat="1"/>
    <row r="14670" s="158" customFormat="1"/>
    <row r="14671" s="158" customFormat="1"/>
    <row r="14672" s="158" customFormat="1"/>
    <row r="14673" s="158" customFormat="1"/>
    <row r="14674" s="158" customFormat="1"/>
    <row r="14675" s="158" customFormat="1"/>
    <row r="14676" s="158" customFormat="1"/>
    <row r="14677" s="158" customFormat="1"/>
    <row r="14678" s="158" customFormat="1"/>
    <row r="14679" s="158" customFormat="1"/>
    <row r="14680" s="158" customFormat="1"/>
    <row r="14681" s="158" customFormat="1"/>
    <row r="14682" s="158" customFormat="1"/>
    <row r="14683" s="158" customFormat="1"/>
    <row r="14684" s="158" customFormat="1"/>
    <row r="14685" s="158" customFormat="1"/>
    <row r="14686" s="158" customFormat="1"/>
    <row r="14687" s="158" customFormat="1"/>
    <row r="14688" s="158" customFormat="1"/>
    <row r="14689" s="158" customFormat="1"/>
    <row r="14690" s="158" customFormat="1"/>
    <row r="14691" s="158" customFormat="1"/>
    <row r="14692" s="158" customFormat="1"/>
    <row r="14693" s="158" customFormat="1"/>
    <row r="14694" s="158" customFormat="1"/>
    <row r="14695" s="158" customFormat="1"/>
    <row r="14696" s="158" customFormat="1"/>
    <row r="14697" s="158" customFormat="1"/>
    <row r="14698" s="158" customFormat="1"/>
    <row r="14699" s="158" customFormat="1"/>
    <row r="14700" s="158" customFormat="1"/>
    <row r="14701" s="158" customFormat="1"/>
    <row r="14702" s="158" customFormat="1"/>
    <row r="14703" s="158" customFormat="1"/>
    <row r="14704" s="158" customFormat="1"/>
    <row r="14705" s="158" customFormat="1"/>
    <row r="14706" s="158" customFormat="1"/>
    <row r="14707" s="158" customFormat="1"/>
    <row r="14708" s="158" customFormat="1"/>
    <row r="14709" s="158" customFormat="1"/>
    <row r="14710" s="158" customFormat="1"/>
    <row r="14711" s="158" customFormat="1"/>
    <row r="14712" s="158" customFormat="1"/>
    <row r="14713" s="158" customFormat="1"/>
    <row r="14714" s="158" customFormat="1"/>
    <row r="14715" s="158" customFormat="1"/>
    <row r="14716" s="158" customFormat="1"/>
    <row r="14717" s="158" customFormat="1"/>
    <row r="14718" s="158" customFormat="1"/>
    <row r="14719" s="158" customFormat="1"/>
    <row r="14720" s="158" customFormat="1"/>
    <row r="14721" s="158" customFormat="1"/>
    <row r="14722" s="158" customFormat="1"/>
    <row r="14723" s="158" customFormat="1"/>
    <row r="14724" s="158" customFormat="1"/>
    <row r="14725" s="158" customFormat="1"/>
    <row r="14726" s="158" customFormat="1"/>
    <row r="14727" s="158" customFormat="1"/>
    <row r="14728" s="158" customFormat="1"/>
    <row r="14729" s="158" customFormat="1"/>
    <row r="14730" s="158" customFormat="1"/>
    <row r="14731" s="158" customFormat="1"/>
    <row r="14732" s="158" customFormat="1"/>
    <row r="14733" s="158" customFormat="1"/>
    <row r="14734" s="158" customFormat="1"/>
    <row r="14735" s="158" customFormat="1"/>
    <row r="14736" s="158" customFormat="1"/>
    <row r="14737" s="158" customFormat="1"/>
    <row r="14738" s="158" customFormat="1"/>
    <row r="14739" s="158" customFormat="1"/>
    <row r="14740" s="158" customFormat="1"/>
    <row r="14741" s="158" customFormat="1"/>
    <row r="14742" s="158" customFormat="1"/>
    <row r="14743" s="158" customFormat="1"/>
    <row r="14744" s="158" customFormat="1"/>
    <row r="14745" s="158" customFormat="1"/>
    <row r="14746" s="158" customFormat="1"/>
    <row r="14747" s="158" customFormat="1"/>
    <row r="14748" s="158" customFormat="1"/>
    <row r="14749" s="158" customFormat="1"/>
    <row r="14750" s="158" customFormat="1"/>
    <row r="14751" s="158" customFormat="1"/>
    <row r="14752" s="158" customFormat="1"/>
    <row r="14753" s="158" customFormat="1"/>
    <row r="14754" s="158" customFormat="1"/>
    <row r="14755" s="158" customFormat="1"/>
    <row r="14756" s="158" customFormat="1"/>
    <row r="14757" s="158" customFormat="1"/>
    <row r="14758" s="158" customFormat="1"/>
    <row r="14759" s="158" customFormat="1"/>
    <row r="14760" s="158" customFormat="1"/>
    <row r="14761" s="158" customFormat="1"/>
    <row r="14762" s="158" customFormat="1"/>
    <row r="14763" s="158" customFormat="1"/>
    <row r="14764" s="158" customFormat="1"/>
    <row r="14765" s="158" customFormat="1"/>
    <row r="14766" s="158" customFormat="1"/>
    <row r="14767" s="158" customFormat="1"/>
    <row r="14768" s="158" customFormat="1"/>
    <row r="14769" s="158" customFormat="1"/>
    <row r="14770" s="158" customFormat="1"/>
    <row r="14771" s="158" customFormat="1"/>
    <row r="14772" s="158" customFormat="1"/>
    <row r="14773" s="158" customFormat="1"/>
    <row r="14774" s="158" customFormat="1"/>
    <row r="14775" s="158" customFormat="1"/>
    <row r="14776" s="158" customFormat="1"/>
    <row r="14777" s="158" customFormat="1"/>
    <row r="14778" s="158" customFormat="1"/>
    <row r="14779" s="158" customFormat="1"/>
    <row r="14780" s="158" customFormat="1"/>
    <row r="14781" s="158" customFormat="1"/>
    <row r="14782" s="158" customFormat="1"/>
    <row r="14783" s="158" customFormat="1"/>
    <row r="14784" s="158" customFormat="1"/>
    <row r="14785" s="158" customFormat="1"/>
    <row r="14786" s="158" customFormat="1"/>
    <row r="14787" s="158" customFormat="1"/>
    <row r="14788" s="158" customFormat="1"/>
    <row r="14789" s="158" customFormat="1"/>
    <row r="14790" s="158" customFormat="1"/>
    <row r="14791" s="158" customFormat="1"/>
    <row r="14792" s="158" customFormat="1"/>
    <row r="14793" s="158" customFormat="1"/>
    <row r="14794" s="158" customFormat="1"/>
    <row r="14795" s="158" customFormat="1"/>
    <row r="14796" s="158" customFormat="1"/>
    <row r="14797" s="158" customFormat="1"/>
    <row r="14798" s="158" customFormat="1"/>
    <row r="14799" s="158" customFormat="1"/>
    <row r="14800" s="158" customFormat="1"/>
    <row r="14801" s="158" customFormat="1"/>
    <row r="14802" s="158" customFormat="1"/>
    <row r="14803" s="158" customFormat="1"/>
    <row r="14804" s="158" customFormat="1"/>
    <row r="14805" s="158" customFormat="1"/>
    <row r="14806" s="158" customFormat="1"/>
    <row r="14807" s="158" customFormat="1"/>
    <row r="14808" s="158" customFormat="1"/>
    <row r="14809" s="158" customFormat="1"/>
    <row r="14810" s="158" customFormat="1"/>
    <row r="14811" s="158" customFormat="1"/>
    <row r="14812" s="158" customFormat="1"/>
    <row r="14813" s="158" customFormat="1"/>
    <row r="14814" s="158" customFormat="1"/>
    <row r="14815" s="158" customFormat="1"/>
    <row r="14816" s="158" customFormat="1"/>
    <row r="14817" s="158" customFormat="1"/>
    <row r="14818" s="158" customFormat="1"/>
    <row r="14819" s="158" customFormat="1"/>
    <row r="14820" s="158" customFormat="1"/>
    <row r="14821" s="158" customFormat="1"/>
    <row r="14822" s="158" customFormat="1"/>
    <row r="14823" s="158" customFormat="1"/>
    <row r="14824" s="158" customFormat="1"/>
    <row r="14825" s="158" customFormat="1"/>
    <row r="14826" s="158" customFormat="1"/>
    <row r="14827" s="158" customFormat="1"/>
    <row r="14828" s="158" customFormat="1"/>
    <row r="14829" s="158" customFormat="1"/>
    <row r="14830" s="158" customFormat="1"/>
    <row r="14831" s="158" customFormat="1"/>
    <row r="14832" s="158" customFormat="1"/>
    <row r="14833" s="158" customFormat="1"/>
    <row r="14834" s="158" customFormat="1"/>
    <row r="14835" s="158" customFormat="1"/>
    <row r="14836" s="158" customFormat="1"/>
    <row r="14837" s="158" customFormat="1"/>
    <row r="14838" s="158" customFormat="1"/>
    <row r="14839" s="158" customFormat="1"/>
    <row r="14840" s="158" customFormat="1"/>
    <row r="14841" s="158" customFormat="1"/>
    <row r="14842" s="158" customFormat="1"/>
    <row r="14843" s="158" customFormat="1"/>
    <row r="14844" s="158" customFormat="1"/>
    <row r="14845" s="158" customFormat="1"/>
    <row r="14846" s="158" customFormat="1"/>
    <row r="14847" s="158" customFormat="1"/>
    <row r="14848" s="158" customFormat="1"/>
    <row r="14849" s="158" customFormat="1"/>
    <row r="14850" s="158" customFormat="1"/>
    <row r="14851" s="158" customFormat="1"/>
    <row r="14852" s="158" customFormat="1"/>
    <row r="14853" s="158" customFormat="1"/>
    <row r="14854" s="158" customFormat="1"/>
    <row r="14855" s="158" customFormat="1"/>
    <row r="14856" s="158" customFormat="1"/>
    <row r="14857" s="158" customFormat="1"/>
    <row r="14858" s="158" customFormat="1"/>
    <row r="14859" s="158" customFormat="1"/>
    <row r="14860" s="158" customFormat="1"/>
    <row r="14861" s="158" customFormat="1"/>
    <row r="14862" s="158" customFormat="1"/>
    <row r="14863" s="158" customFormat="1"/>
    <row r="14864" s="158" customFormat="1"/>
    <row r="14865" s="158" customFormat="1"/>
    <row r="14866" s="158" customFormat="1"/>
    <row r="14867" s="158" customFormat="1"/>
    <row r="14868" s="158" customFormat="1"/>
    <row r="14869" s="158" customFormat="1"/>
    <row r="14870" s="158" customFormat="1"/>
    <row r="14871" s="158" customFormat="1"/>
    <row r="14872" s="158" customFormat="1"/>
    <row r="14873" s="158" customFormat="1"/>
    <row r="14874" s="158" customFormat="1"/>
    <row r="14875" s="158" customFormat="1"/>
    <row r="14876" s="158" customFormat="1"/>
    <row r="14877" s="158" customFormat="1"/>
    <row r="14878" s="158" customFormat="1"/>
    <row r="14879" s="158" customFormat="1"/>
    <row r="14880" s="158" customFormat="1"/>
    <row r="14881" s="158" customFormat="1"/>
    <row r="14882" s="158" customFormat="1"/>
    <row r="14883" s="158" customFormat="1"/>
    <row r="14884" s="158" customFormat="1"/>
    <row r="14885" s="158" customFormat="1"/>
    <row r="14886" s="158" customFormat="1"/>
    <row r="14887" s="158" customFormat="1"/>
    <row r="14888" s="158" customFormat="1"/>
    <row r="14889" s="158" customFormat="1"/>
    <row r="14890" s="158" customFormat="1"/>
    <row r="14891" s="158" customFormat="1"/>
    <row r="14892" s="158" customFormat="1"/>
    <row r="14893" s="158" customFormat="1"/>
    <row r="14894" s="158" customFormat="1"/>
    <row r="14895" s="158" customFormat="1"/>
    <row r="14896" s="158" customFormat="1"/>
    <row r="14897" s="158" customFormat="1"/>
    <row r="14898" s="158" customFormat="1"/>
    <row r="14899" s="158" customFormat="1"/>
    <row r="14900" s="158" customFormat="1"/>
    <row r="14901" s="158" customFormat="1"/>
    <row r="14902" s="158" customFormat="1"/>
    <row r="14903" s="158" customFormat="1"/>
    <row r="14904" s="158" customFormat="1"/>
    <row r="14905" s="158" customFormat="1"/>
    <row r="14906" s="158" customFormat="1"/>
    <row r="14907" s="158" customFormat="1"/>
    <row r="14908" s="158" customFormat="1"/>
    <row r="14909" s="158" customFormat="1"/>
    <row r="14910" s="158" customFormat="1"/>
    <row r="14911" s="158" customFormat="1"/>
    <row r="14912" s="158" customFormat="1"/>
    <row r="14913" s="158" customFormat="1"/>
    <row r="14914" s="158" customFormat="1"/>
    <row r="14915" s="158" customFormat="1"/>
    <row r="14916" s="158" customFormat="1"/>
    <row r="14917" s="158" customFormat="1"/>
    <row r="14918" s="158" customFormat="1"/>
    <row r="14919" s="158" customFormat="1"/>
    <row r="14920" s="158" customFormat="1"/>
    <row r="14921" s="158" customFormat="1"/>
    <row r="14922" s="158" customFormat="1"/>
    <row r="14923" s="158" customFormat="1"/>
    <row r="14924" s="158" customFormat="1"/>
    <row r="14925" s="158" customFormat="1"/>
    <row r="14926" s="158" customFormat="1"/>
    <row r="14927" s="158" customFormat="1"/>
    <row r="14928" s="158" customFormat="1"/>
    <row r="14929" s="158" customFormat="1"/>
    <row r="14930" s="158" customFormat="1"/>
    <row r="14931" s="158" customFormat="1"/>
    <row r="14932" s="158" customFormat="1"/>
    <row r="14933" s="158" customFormat="1"/>
    <row r="14934" s="158" customFormat="1"/>
    <row r="14935" s="158" customFormat="1"/>
    <row r="14936" s="158" customFormat="1"/>
    <row r="14937" s="158" customFormat="1"/>
    <row r="14938" s="158" customFormat="1"/>
    <row r="14939" s="158" customFormat="1"/>
    <row r="14940" s="158" customFormat="1"/>
    <row r="14941" s="158" customFormat="1"/>
    <row r="14942" s="158" customFormat="1"/>
    <row r="14943" s="158" customFormat="1"/>
    <row r="14944" s="158" customFormat="1"/>
    <row r="14945" s="158" customFormat="1"/>
    <row r="14946" s="158" customFormat="1"/>
    <row r="14947" s="158" customFormat="1"/>
    <row r="14948" s="158" customFormat="1"/>
    <row r="14949" s="158" customFormat="1"/>
    <row r="14950" s="158" customFormat="1"/>
    <row r="14951" s="158" customFormat="1"/>
    <row r="14952" s="158" customFormat="1"/>
    <row r="14953" s="158" customFormat="1"/>
    <row r="14954" s="158" customFormat="1"/>
    <row r="14955" s="158" customFormat="1"/>
    <row r="14956" s="158" customFormat="1"/>
    <row r="14957" s="158" customFormat="1"/>
    <row r="14958" s="158" customFormat="1"/>
    <row r="14959" s="158" customFormat="1"/>
    <row r="14960" s="158" customFormat="1"/>
    <row r="14961" s="158" customFormat="1"/>
    <row r="14962" s="158" customFormat="1"/>
    <row r="14963" s="158" customFormat="1"/>
    <row r="14964" s="158" customFormat="1"/>
    <row r="14965" s="158" customFormat="1"/>
    <row r="14966" s="158" customFormat="1"/>
    <row r="14967" s="158" customFormat="1"/>
    <row r="14968" s="158" customFormat="1"/>
    <row r="14969" s="158" customFormat="1"/>
    <row r="14970" s="158" customFormat="1"/>
    <row r="14971" s="158" customFormat="1"/>
    <row r="14972" s="158" customFormat="1"/>
    <row r="14973" s="158" customFormat="1"/>
    <row r="14974" s="158" customFormat="1"/>
    <row r="14975" s="158" customFormat="1"/>
    <row r="14976" s="158" customFormat="1"/>
    <row r="14977" s="158" customFormat="1"/>
    <row r="14978" s="158" customFormat="1"/>
    <row r="14979" s="158" customFormat="1"/>
    <row r="14980" s="158" customFormat="1"/>
    <row r="14981" s="158" customFormat="1"/>
    <row r="14982" s="158" customFormat="1"/>
    <row r="14983" s="158" customFormat="1"/>
    <row r="14984" s="158" customFormat="1"/>
    <row r="14985" s="158" customFormat="1"/>
    <row r="14986" s="158" customFormat="1"/>
    <row r="14987" s="158" customFormat="1"/>
    <row r="14988" s="158" customFormat="1"/>
    <row r="14989" s="158" customFormat="1"/>
    <row r="14990" s="158" customFormat="1"/>
    <row r="14991" s="158" customFormat="1"/>
    <row r="14992" s="158" customFormat="1"/>
    <row r="14993" s="158" customFormat="1"/>
    <row r="14994" s="158" customFormat="1"/>
    <row r="14995" s="158" customFormat="1"/>
    <row r="14996" s="158" customFormat="1"/>
    <row r="14997" s="158" customFormat="1"/>
    <row r="14998" s="158" customFormat="1"/>
    <row r="14999" s="158" customFormat="1"/>
    <row r="15000" s="158" customFormat="1"/>
    <row r="15001" s="158" customFormat="1"/>
    <row r="15002" s="158" customFormat="1"/>
    <row r="15003" s="158" customFormat="1"/>
    <row r="15004" s="158" customFormat="1"/>
    <row r="15005" s="158" customFormat="1"/>
    <row r="15006" s="158" customFormat="1"/>
    <row r="15007" s="158" customFormat="1"/>
    <row r="15008" s="158" customFormat="1"/>
    <row r="15009" s="158" customFormat="1"/>
    <row r="15010" s="158" customFormat="1"/>
    <row r="15011" s="158" customFormat="1"/>
    <row r="15012" s="158" customFormat="1"/>
    <row r="15013" s="158" customFormat="1"/>
    <row r="15014" s="158" customFormat="1"/>
    <row r="15015" s="158" customFormat="1"/>
    <row r="15016" s="158" customFormat="1"/>
    <row r="15017" s="158" customFormat="1"/>
    <row r="15018" s="158" customFormat="1"/>
    <row r="15019" s="158" customFormat="1"/>
    <row r="15020" s="158" customFormat="1"/>
    <row r="15021" s="158" customFormat="1"/>
    <row r="15022" s="158" customFormat="1"/>
    <row r="15023" s="158" customFormat="1"/>
    <row r="15024" s="158" customFormat="1"/>
    <row r="15025" s="158" customFormat="1"/>
    <row r="15026" s="158" customFormat="1"/>
    <row r="15027" s="158" customFormat="1"/>
    <row r="15028" s="158" customFormat="1"/>
    <row r="15029" s="158" customFormat="1"/>
    <row r="15030" s="158" customFormat="1"/>
    <row r="15031" s="158" customFormat="1"/>
    <row r="15032" s="158" customFormat="1"/>
    <row r="15033" s="158" customFormat="1"/>
    <row r="15034" s="158" customFormat="1"/>
    <row r="15035" s="158" customFormat="1"/>
    <row r="15036" s="158" customFormat="1"/>
    <row r="15037" s="158" customFormat="1"/>
    <row r="15038" s="158" customFormat="1"/>
    <row r="15039" s="158" customFormat="1"/>
    <row r="15040" s="158" customFormat="1"/>
    <row r="15041" s="158" customFormat="1"/>
    <row r="15042" s="158" customFormat="1"/>
    <row r="15043" s="158" customFormat="1"/>
    <row r="15044" s="158" customFormat="1"/>
    <row r="15045" s="158" customFormat="1"/>
    <row r="15046" s="158" customFormat="1"/>
    <row r="15047" s="158" customFormat="1"/>
    <row r="15048" s="158" customFormat="1"/>
    <row r="15049" s="158" customFormat="1"/>
    <row r="15050" s="158" customFormat="1"/>
    <row r="15051" s="158" customFormat="1"/>
    <row r="15052" s="158" customFormat="1"/>
    <row r="15053" s="158" customFormat="1"/>
    <row r="15054" s="158" customFormat="1"/>
    <row r="15055" s="158" customFormat="1"/>
    <row r="15056" s="158" customFormat="1"/>
    <row r="15057" s="158" customFormat="1"/>
    <row r="15058" s="158" customFormat="1"/>
    <row r="15059" s="158" customFormat="1"/>
    <row r="15060" s="158" customFormat="1"/>
    <row r="15061" s="158" customFormat="1"/>
    <row r="15062" s="158" customFormat="1"/>
    <row r="15063" s="158" customFormat="1"/>
    <row r="15064" s="158" customFormat="1"/>
    <row r="15065" s="158" customFormat="1"/>
    <row r="15066" s="158" customFormat="1"/>
    <row r="15067" s="158" customFormat="1"/>
    <row r="15068" s="158" customFormat="1"/>
    <row r="15069" s="158" customFormat="1"/>
    <row r="15070" s="158" customFormat="1"/>
    <row r="15071" s="158" customFormat="1"/>
    <row r="15072" s="158" customFormat="1"/>
    <row r="15073" s="158" customFormat="1"/>
    <row r="15074" s="158" customFormat="1"/>
    <row r="15075" s="158" customFormat="1"/>
    <row r="15076" s="158" customFormat="1"/>
    <row r="15077" s="158" customFormat="1"/>
    <row r="15078" s="158" customFormat="1"/>
    <row r="15079" s="158" customFormat="1"/>
    <row r="15080" s="158" customFormat="1"/>
    <row r="15081" s="158" customFormat="1"/>
    <row r="15082" s="158" customFormat="1"/>
    <row r="15083" s="158" customFormat="1"/>
    <row r="15084" s="158" customFormat="1"/>
    <row r="15085" s="158" customFormat="1"/>
    <row r="15086" s="158" customFormat="1"/>
    <row r="15087" s="158" customFormat="1"/>
    <row r="15088" s="158" customFormat="1"/>
    <row r="15089" s="158" customFormat="1"/>
    <row r="15090" s="158" customFormat="1"/>
    <row r="15091" s="158" customFormat="1"/>
    <row r="15092" s="158" customFormat="1"/>
    <row r="15093" s="158" customFormat="1"/>
    <row r="15094" s="158" customFormat="1"/>
    <row r="15095" s="158" customFormat="1"/>
    <row r="15096" s="158" customFormat="1"/>
    <row r="15097" s="158" customFormat="1"/>
    <row r="15098" s="158" customFormat="1"/>
    <row r="15099" s="158" customFormat="1"/>
    <row r="15100" s="158" customFormat="1"/>
    <row r="15101" s="158" customFormat="1"/>
    <row r="15102" s="158" customFormat="1"/>
    <row r="15103" s="158" customFormat="1"/>
    <row r="15104" s="158" customFormat="1"/>
    <row r="15105" s="158" customFormat="1"/>
    <row r="15106" s="158" customFormat="1"/>
    <row r="15107" s="158" customFormat="1"/>
    <row r="15108" s="158" customFormat="1"/>
    <row r="15109" s="158" customFormat="1"/>
    <row r="15110" s="158" customFormat="1"/>
    <row r="15111" s="158" customFormat="1"/>
    <row r="15112" s="158" customFormat="1"/>
    <row r="15113" s="158" customFormat="1"/>
    <row r="15114" s="158" customFormat="1"/>
    <row r="15115" s="158" customFormat="1"/>
    <row r="15116" s="158" customFormat="1"/>
    <row r="15117" s="158" customFormat="1"/>
    <row r="15118" s="158" customFormat="1"/>
    <row r="15119" s="158" customFormat="1"/>
    <row r="15120" s="158" customFormat="1"/>
    <row r="15121" s="158" customFormat="1"/>
    <row r="15122" s="158" customFormat="1"/>
    <row r="15123" s="158" customFormat="1"/>
    <row r="15124" s="158" customFormat="1"/>
    <row r="15125" s="158" customFormat="1"/>
    <row r="15126" s="158" customFormat="1"/>
    <row r="15127" s="158" customFormat="1"/>
    <row r="15128" s="158" customFormat="1"/>
    <row r="15129" s="158" customFormat="1"/>
    <row r="15130" s="158" customFormat="1"/>
    <row r="15131" s="158" customFormat="1"/>
    <row r="15132" s="158" customFormat="1"/>
    <row r="15133" s="158" customFormat="1"/>
    <row r="15134" s="158" customFormat="1"/>
    <row r="15135" s="158" customFormat="1"/>
    <row r="15136" s="158" customFormat="1"/>
    <row r="15137" s="158" customFormat="1"/>
    <row r="15138" s="158" customFormat="1"/>
    <row r="15139" s="158" customFormat="1"/>
    <row r="15140" s="158" customFormat="1"/>
    <row r="15141" s="158" customFormat="1"/>
    <row r="15142" s="158" customFormat="1"/>
    <row r="15143" s="158" customFormat="1"/>
    <row r="15144" s="158" customFormat="1"/>
    <row r="15145" s="158" customFormat="1"/>
    <row r="15146" s="158" customFormat="1"/>
    <row r="15147" s="158" customFormat="1"/>
    <row r="15148" s="158" customFormat="1"/>
    <row r="15149" s="158" customFormat="1"/>
    <row r="15150" s="158" customFormat="1"/>
    <row r="15151" s="158" customFormat="1"/>
    <row r="15152" s="158" customFormat="1"/>
    <row r="15153" s="158" customFormat="1"/>
    <row r="15154" s="158" customFormat="1"/>
    <row r="15155" s="158" customFormat="1"/>
    <row r="15156" s="158" customFormat="1"/>
    <row r="15157" s="158" customFormat="1"/>
    <row r="15158" s="158" customFormat="1"/>
    <row r="15159" s="158" customFormat="1"/>
    <row r="15160" s="158" customFormat="1"/>
    <row r="15161" s="158" customFormat="1"/>
    <row r="15162" s="158" customFormat="1"/>
    <row r="15163" s="158" customFormat="1"/>
    <row r="15164" s="158" customFormat="1"/>
    <row r="15165" s="158" customFormat="1"/>
    <row r="15166" s="158" customFormat="1"/>
    <row r="15167" s="158" customFormat="1"/>
    <row r="15168" s="158" customFormat="1"/>
    <row r="15169" s="158" customFormat="1"/>
    <row r="15170" s="158" customFormat="1"/>
    <row r="15171" s="158" customFormat="1"/>
    <row r="15172" s="158" customFormat="1"/>
    <row r="15173" s="158" customFormat="1"/>
    <row r="15174" s="158" customFormat="1"/>
    <row r="15175" s="158" customFormat="1"/>
    <row r="15176" s="158" customFormat="1"/>
    <row r="15177" s="158" customFormat="1"/>
    <row r="15178" s="158" customFormat="1"/>
    <row r="15179" s="158" customFormat="1"/>
    <row r="15180" s="158" customFormat="1"/>
    <row r="15181" s="158" customFormat="1"/>
    <row r="15182" s="158" customFormat="1"/>
    <row r="15183" s="158" customFormat="1"/>
    <row r="15184" s="158" customFormat="1"/>
    <row r="15185" s="158" customFormat="1"/>
    <row r="15186" s="158" customFormat="1"/>
    <row r="15187" s="158" customFormat="1"/>
    <row r="15188" s="158" customFormat="1"/>
    <row r="15189" s="158" customFormat="1"/>
    <row r="15190" s="158" customFormat="1"/>
    <row r="15191" s="158" customFormat="1"/>
    <row r="15192" s="158" customFormat="1"/>
    <row r="15193" s="158" customFormat="1"/>
    <row r="15194" s="158" customFormat="1"/>
    <row r="15195" s="158" customFormat="1"/>
    <row r="15196" s="158" customFormat="1"/>
    <row r="15197" s="158" customFormat="1"/>
    <row r="15198" s="158" customFormat="1"/>
    <row r="15199" s="158" customFormat="1"/>
    <row r="15200" s="158" customFormat="1"/>
    <row r="15201" s="158" customFormat="1"/>
    <row r="15202" s="158" customFormat="1"/>
    <row r="15203" s="158" customFormat="1"/>
    <row r="15204" s="158" customFormat="1"/>
    <row r="15205" s="158" customFormat="1"/>
    <row r="15206" s="158" customFormat="1"/>
    <row r="15207" s="158" customFormat="1"/>
    <row r="15208" s="158" customFormat="1"/>
    <row r="15209" s="158" customFormat="1"/>
    <row r="15210" s="158" customFormat="1"/>
    <row r="15211" s="158" customFormat="1"/>
    <row r="15212" s="158" customFormat="1"/>
    <row r="15213" s="158" customFormat="1"/>
    <row r="15214" s="158" customFormat="1"/>
    <row r="15215" s="158" customFormat="1"/>
    <row r="15216" s="158" customFormat="1"/>
    <row r="15217" s="158" customFormat="1"/>
    <row r="15218" s="158" customFormat="1"/>
    <row r="15219" s="158" customFormat="1"/>
    <row r="15220" s="158" customFormat="1"/>
    <row r="15221" s="158" customFormat="1"/>
    <row r="15222" s="158" customFormat="1"/>
    <row r="15223" s="158" customFormat="1"/>
    <row r="15224" s="158" customFormat="1"/>
    <row r="15225" s="158" customFormat="1"/>
    <row r="15226" s="158" customFormat="1"/>
    <row r="15227" s="158" customFormat="1"/>
    <row r="15228" s="158" customFormat="1"/>
    <row r="15229" s="158" customFormat="1"/>
    <row r="15230" s="158" customFormat="1"/>
    <row r="15231" s="158" customFormat="1"/>
    <row r="15232" s="158" customFormat="1"/>
    <row r="15233" s="158" customFormat="1"/>
    <row r="15234" s="158" customFormat="1"/>
    <row r="15235" s="158" customFormat="1"/>
    <row r="15236" s="158" customFormat="1"/>
    <row r="15237" s="158" customFormat="1"/>
    <row r="15238" s="158" customFormat="1"/>
    <row r="15239" s="158" customFormat="1"/>
    <row r="15240" s="158" customFormat="1"/>
    <row r="15241" s="158" customFormat="1"/>
    <row r="15242" s="158" customFormat="1"/>
    <row r="15243" s="158" customFormat="1"/>
    <row r="15244" s="158" customFormat="1"/>
    <row r="15245" s="158" customFormat="1"/>
    <row r="15246" s="158" customFormat="1"/>
    <row r="15247" s="158" customFormat="1"/>
    <row r="15248" s="158" customFormat="1"/>
    <row r="15249" s="158" customFormat="1"/>
    <row r="15250" s="158" customFormat="1"/>
    <row r="15251" s="158" customFormat="1"/>
    <row r="15252" s="158" customFormat="1"/>
    <row r="15253" s="158" customFormat="1"/>
    <row r="15254" s="158" customFormat="1"/>
    <row r="15255" s="158" customFormat="1"/>
    <row r="15256" s="158" customFormat="1"/>
    <row r="15257" s="158" customFormat="1"/>
    <row r="15258" s="158" customFormat="1"/>
    <row r="15259" s="158" customFormat="1"/>
    <row r="15260" s="158" customFormat="1"/>
    <row r="15261" s="158" customFormat="1"/>
    <row r="15262" s="158" customFormat="1"/>
    <row r="15263" s="158" customFormat="1"/>
    <row r="15264" s="158" customFormat="1"/>
    <row r="15265" s="158" customFormat="1"/>
    <row r="15266" s="158" customFormat="1"/>
    <row r="15267" s="158" customFormat="1"/>
    <row r="15268" s="158" customFormat="1"/>
    <row r="15269" s="158" customFormat="1"/>
    <row r="15270" s="158" customFormat="1"/>
    <row r="15271" s="158" customFormat="1"/>
    <row r="15272" s="158" customFormat="1"/>
    <row r="15273" s="158" customFormat="1"/>
    <row r="15274" s="158" customFormat="1"/>
    <row r="15275" s="158" customFormat="1"/>
    <row r="15276" s="158" customFormat="1"/>
    <row r="15277" s="158" customFormat="1"/>
    <row r="15278" s="158" customFormat="1"/>
    <row r="15279" s="158" customFormat="1"/>
    <row r="15280" s="158" customFormat="1"/>
    <row r="15281" s="158" customFormat="1"/>
    <row r="15282" s="158" customFormat="1"/>
    <row r="15283" s="158" customFormat="1"/>
    <row r="15284" s="158" customFormat="1"/>
    <row r="15285" s="158" customFormat="1"/>
    <row r="15286" s="158" customFormat="1"/>
    <row r="15287" s="158" customFormat="1"/>
    <row r="15288" s="158" customFormat="1"/>
    <row r="15289" s="158" customFormat="1"/>
    <row r="15290" s="158" customFormat="1"/>
    <row r="15291" s="158" customFormat="1"/>
    <row r="15292" s="158" customFormat="1"/>
    <row r="15293" s="158" customFormat="1"/>
    <row r="15294" s="158" customFormat="1"/>
    <row r="15295" s="158" customFormat="1"/>
    <row r="15296" s="158" customFormat="1"/>
    <row r="15297" s="158" customFormat="1"/>
    <row r="15298" s="158" customFormat="1"/>
    <row r="15299" s="158" customFormat="1"/>
    <row r="15300" s="158" customFormat="1"/>
    <row r="15301" s="158" customFormat="1"/>
    <row r="15302" s="158" customFormat="1"/>
    <row r="15303" s="158" customFormat="1"/>
    <row r="15304" s="158" customFormat="1"/>
    <row r="15305" s="158" customFormat="1"/>
    <row r="15306" s="158" customFormat="1"/>
    <row r="15307" s="158" customFormat="1"/>
    <row r="15308" s="158" customFormat="1"/>
    <row r="15309" s="158" customFormat="1"/>
    <row r="15310" s="158" customFormat="1"/>
    <row r="15311" s="158" customFormat="1"/>
    <row r="15312" s="158" customFormat="1"/>
    <row r="15313" s="158" customFormat="1"/>
    <row r="15314" s="158" customFormat="1"/>
    <row r="15315" s="158" customFormat="1"/>
    <row r="15316" s="158" customFormat="1"/>
    <row r="15317" s="158" customFormat="1"/>
    <row r="15318" s="158" customFormat="1"/>
    <row r="15319" s="158" customFormat="1"/>
    <row r="15320" s="158" customFormat="1"/>
    <row r="15321" s="158" customFormat="1"/>
    <row r="15322" s="158" customFormat="1"/>
    <row r="15323" s="158" customFormat="1"/>
    <row r="15324" s="158" customFormat="1"/>
    <row r="15325" s="158" customFormat="1"/>
    <row r="15326" s="158" customFormat="1"/>
    <row r="15327" s="158" customFormat="1"/>
    <row r="15328" s="158" customFormat="1"/>
    <row r="15329" s="158" customFormat="1"/>
    <row r="15330" s="158" customFormat="1"/>
    <row r="15331" s="158" customFormat="1"/>
    <row r="15332" s="158" customFormat="1"/>
    <row r="15333" s="158" customFormat="1"/>
    <row r="15334" s="158" customFormat="1"/>
    <row r="15335" s="158" customFormat="1"/>
    <row r="15336" s="158" customFormat="1"/>
    <row r="15337" s="158" customFormat="1"/>
    <row r="15338" s="158" customFormat="1"/>
    <row r="15339" s="158" customFormat="1"/>
    <row r="15340" s="158" customFormat="1"/>
    <row r="15341" s="158" customFormat="1"/>
    <row r="15342" s="158" customFormat="1"/>
    <row r="15343" s="158" customFormat="1"/>
    <row r="15344" s="158" customFormat="1"/>
    <row r="15345" s="158" customFormat="1"/>
    <row r="15346" s="158" customFormat="1"/>
    <row r="15347" s="158" customFormat="1"/>
    <row r="15348" s="158" customFormat="1"/>
    <row r="15349" s="158" customFormat="1"/>
    <row r="15350" s="158" customFormat="1"/>
    <row r="15351" s="158" customFormat="1"/>
    <row r="15352" s="158" customFormat="1"/>
    <row r="15353" s="158" customFormat="1"/>
    <row r="15354" s="158" customFormat="1"/>
    <row r="15355" s="158" customFormat="1"/>
    <row r="15356" s="158" customFormat="1"/>
    <row r="15357" s="158" customFormat="1"/>
    <row r="15358" s="158" customFormat="1"/>
    <row r="15359" s="158" customFormat="1"/>
    <row r="15360" s="158" customFormat="1"/>
    <row r="15361" s="158" customFormat="1"/>
    <row r="15362" s="158" customFormat="1"/>
    <row r="15363" s="158" customFormat="1"/>
    <row r="15364" s="158" customFormat="1"/>
    <row r="15365" s="158" customFormat="1"/>
    <row r="15366" s="158" customFormat="1"/>
    <row r="15367" s="158" customFormat="1"/>
    <row r="15368" s="158" customFormat="1"/>
    <row r="15369" s="158" customFormat="1"/>
    <row r="15370" s="158" customFormat="1"/>
    <row r="15371" s="158" customFormat="1"/>
    <row r="15372" s="158" customFormat="1"/>
    <row r="15373" s="158" customFormat="1"/>
    <row r="15374" s="158" customFormat="1"/>
    <row r="15375" s="158" customFormat="1"/>
    <row r="15376" s="158" customFormat="1"/>
    <row r="15377" s="158" customFormat="1"/>
    <row r="15378" s="158" customFormat="1"/>
    <row r="15379" s="158" customFormat="1"/>
    <row r="15380" s="158" customFormat="1"/>
    <row r="15381" s="158" customFormat="1"/>
    <row r="15382" s="158" customFormat="1"/>
    <row r="15383" s="158" customFormat="1"/>
    <row r="15384" s="158" customFormat="1"/>
    <row r="15385" s="158" customFormat="1"/>
    <row r="15386" s="158" customFormat="1"/>
    <row r="15387" s="158" customFormat="1"/>
    <row r="15388" s="158" customFormat="1"/>
    <row r="15389" s="158" customFormat="1"/>
    <row r="15390" s="158" customFormat="1"/>
    <row r="15391" s="158" customFormat="1"/>
    <row r="15392" s="158" customFormat="1"/>
    <row r="15393" s="158" customFormat="1"/>
    <row r="15394" s="158" customFormat="1"/>
    <row r="15395" s="158" customFormat="1"/>
    <row r="15396" s="158" customFormat="1"/>
    <row r="15397" s="158" customFormat="1"/>
    <row r="15398" s="158" customFormat="1"/>
    <row r="15399" s="158" customFormat="1"/>
    <row r="15400" s="158" customFormat="1"/>
    <row r="15401" s="158" customFormat="1"/>
    <row r="15402" s="158" customFormat="1"/>
    <row r="15403" s="158" customFormat="1"/>
    <row r="15404" s="158" customFormat="1"/>
    <row r="15405" s="158" customFormat="1"/>
    <row r="15406" s="158" customFormat="1"/>
    <row r="15407" s="158" customFormat="1"/>
    <row r="15408" s="158" customFormat="1"/>
    <row r="15409" s="158" customFormat="1"/>
    <row r="15410" s="158" customFormat="1"/>
    <row r="15411" s="158" customFormat="1"/>
    <row r="15412" s="158" customFormat="1"/>
    <row r="15413" s="158" customFormat="1"/>
    <row r="15414" s="158" customFormat="1"/>
    <row r="15415" s="158" customFormat="1"/>
    <row r="15416" s="158" customFormat="1"/>
    <row r="15417" s="158" customFormat="1"/>
    <row r="15418" s="158" customFormat="1"/>
    <row r="15419" s="158" customFormat="1"/>
    <row r="15420" s="158" customFormat="1"/>
    <row r="15421" s="158" customFormat="1"/>
    <row r="15422" s="158" customFormat="1"/>
    <row r="15423" s="158" customFormat="1"/>
    <row r="15424" s="158" customFormat="1"/>
    <row r="15425" s="158" customFormat="1"/>
    <row r="15426" s="158" customFormat="1"/>
    <row r="15427" s="158" customFormat="1"/>
    <row r="15428" s="158" customFormat="1"/>
    <row r="15429" s="158" customFormat="1"/>
    <row r="15430" s="158" customFormat="1"/>
    <row r="15431" s="158" customFormat="1"/>
    <row r="15432" s="158" customFormat="1"/>
    <row r="15433" s="158" customFormat="1"/>
    <row r="15434" s="158" customFormat="1"/>
    <row r="15435" s="158" customFormat="1"/>
    <row r="15436" s="158" customFormat="1"/>
    <row r="15437" s="158" customFormat="1"/>
    <row r="15438" s="158" customFormat="1"/>
    <row r="15439" s="158" customFormat="1"/>
    <row r="15440" s="158" customFormat="1"/>
    <row r="15441" s="158" customFormat="1"/>
    <row r="15442" s="158" customFormat="1"/>
    <row r="15443" s="158" customFormat="1"/>
    <row r="15444" s="158" customFormat="1"/>
    <row r="15445" s="158" customFormat="1"/>
    <row r="15446" s="158" customFormat="1"/>
    <row r="15447" s="158" customFormat="1"/>
    <row r="15448" s="158" customFormat="1"/>
    <row r="15449" s="158" customFormat="1"/>
    <row r="15450" s="158" customFormat="1"/>
    <row r="15451" s="158" customFormat="1"/>
    <row r="15452" s="158" customFormat="1"/>
    <row r="15453" s="158" customFormat="1"/>
    <row r="15454" s="158" customFormat="1"/>
    <row r="15455" s="158" customFormat="1"/>
    <row r="15456" s="158" customFormat="1"/>
    <row r="15457" s="158" customFormat="1"/>
    <row r="15458" s="158" customFormat="1"/>
    <row r="15459" s="158" customFormat="1"/>
    <row r="15460" s="158" customFormat="1"/>
    <row r="15461" s="158" customFormat="1"/>
    <row r="15462" s="158" customFormat="1"/>
    <row r="15463" s="158" customFormat="1"/>
    <row r="15464" s="158" customFormat="1"/>
    <row r="15465" s="158" customFormat="1"/>
    <row r="15466" s="158" customFormat="1"/>
    <row r="15467" s="158" customFormat="1"/>
    <row r="15468" s="158" customFormat="1"/>
    <row r="15469" s="158" customFormat="1"/>
    <row r="15470" s="158" customFormat="1"/>
    <row r="15471" s="158" customFormat="1"/>
    <row r="15472" s="158" customFormat="1"/>
    <row r="15473" s="158" customFormat="1"/>
    <row r="15474" s="158" customFormat="1"/>
    <row r="15475" s="158" customFormat="1"/>
    <row r="15476" s="158" customFormat="1"/>
    <row r="15477" s="158" customFormat="1"/>
    <row r="15478" s="158" customFormat="1"/>
    <row r="15479" s="158" customFormat="1"/>
    <row r="15480" s="158" customFormat="1"/>
    <row r="15481" s="158" customFormat="1"/>
    <row r="15482" s="158" customFormat="1"/>
    <row r="15483" s="158" customFormat="1"/>
    <row r="15484" s="158" customFormat="1"/>
    <row r="15485" s="158" customFormat="1"/>
    <row r="15486" s="158" customFormat="1"/>
    <row r="15487" s="158" customFormat="1"/>
    <row r="15488" s="158" customFormat="1"/>
    <row r="15489" s="158" customFormat="1"/>
    <row r="15490" s="158" customFormat="1"/>
    <row r="15491" s="158" customFormat="1"/>
    <row r="15492" s="158" customFormat="1"/>
    <row r="15493" s="158" customFormat="1"/>
    <row r="15494" s="158" customFormat="1"/>
    <row r="15495" s="158" customFormat="1"/>
    <row r="15496" s="158" customFormat="1"/>
    <row r="15497" s="158" customFormat="1"/>
    <row r="15498" s="158" customFormat="1"/>
    <row r="15499" s="158" customFormat="1"/>
    <row r="15500" s="158" customFormat="1"/>
    <row r="15501" s="158" customFormat="1"/>
    <row r="15502" s="158" customFormat="1"/>
    <row r="15503" s="158" customFormat="1"/>
    <row r="15504" s="158" customFormat="1"/>
    <row r="15505" s="158" customFormat="1"/>
    <row r="15506" s="158" customFormat="1"/>
    <row r="15507" s="158" customFormat="1"/>
    <row r="15508" s="158" customFormat="1"/>
    <row r="15509" s="158" customFormat="1"/>
    <row r="15510" s="158" customFormat="1"/>
    <row r="15511" s="158" customFormat="1"/>
    <row r="15512" s="158" customFormat="1"/>
    <row r="15513" s="158" customFormat="1"/>
    <row r="15514" s="158" customFormat="1"/>
    <row r="15515" s="158" customFormat="1"/>
    <row r="15516" s="158" customFormat="1"/>
    <row r="15517" s="158" customFormat="1"/>
    <row r="15518" s="158" customFormat="1"/>
    <row r="15519" s="158" customFormat="1"/>
    <row r="15520" s="158" customFormat="1"/>
    <row r="15521" s="158" customFormat="1"/>
    <row r="15522" s="158" customFormat="1"/>
    <row r="15523" s="158" customFormat="1"/>
    <row r="15524" s="158" customFormat="1"/>
    <row r="15525" s="158" customFormat="1"/>
    <row r="15526" s="158" customFormat="1"/>
    <row r="15527" s="158" customFormat="1"/>
    <row r="15528" s="158" customFormat="1"/>
    <row r="15529" s="158" customFormat="1"/>
    <row r="15530" s="158" customFormat="1"/>
    <row r="15531" s="158" customFormat="1"/>
    <row r="15532" s="158" customFormat="1"/>
    <row r="15533" s="158" customFormat="1"/>
    <row r="15534" s="158" customFormat="1"/>
    <row r="15535" s="158" customFormat="1"/>
    <row r="15536" s="158" customFormat="1"/>
    <row r="15537" s="158" customFormat="1"/>
    <row r="15538" s="158" customFormat="1"/>
    <row r="15539" s="158" customFormat="1"/>
    <row r="15540" s="158" customFormat="1"/>
    <row r="15541" s="158" customFormat="1"/>
    <row r="15542" s="158" customFormat="1"/>
    <row r="15543" s="158" customFormat="1"/>
    <row r="15544" s="158" customFormat="1"/>
    <row r="15545" s="158" customFormat="1"/>
    <row r="15546" s="158" customFormat="1"/>
    <row r="15547" s="158" customFormat="1"/>
    <row r="15548" s="158" customFormat="1"/>
    <row r="15549" s="158" customFormat="1"/>
    <row r="15550" s="158" customFormat="1"/>
    <row r="15551" s="158" customFormat="1"/>
    <row r="15552" s="158" customFormat="1"/>
    <row r="15553" s="158" customFormat="1"/>
    <row r="15554" s="158" customFormat="1"/>
    <row r="15555" s="158" customFormat="1"/>
    <row r="15556" s="158" customFormat="1"/>
    <row r="15557" s="158" customFormat="1"/>
    <row r="15558" s="158" customFormat="1"/>
    <row r="15559" s="158" customFormat="1"/>
    <row r="15560" s="158" customFormat="1"/>
    <row r="15561" s="158" customFormat="1"/>
    <row r="15562" s="158" customFormat="1"/>
    <row r="15563" s="158" customFormat="1"/>
    <row r="15564" s="158" customFormat="1"/>
    <row r="15565" s="158" customFormat="1"/>
    <row r="15566" s="158" customFormat="1"/>
    <row r="15567" s="158" customFormat="1"/>
    <row r="15568" s="158" customFormat="1"/>
    <row r="15569" s="158" customFormat="1"/>
    <row r="15570" s="158" customFormat="1"/>
    <row r="15571" s="158" customFormat="1"/>
    <row r="15572" s="158" customFormat="1"/>
    <row r="15573" s="158" customFormat="1"/>
    <row r="15574" s="158" customFormat="1"/>
    <row r="15575" s="158" customFormat="1"/>
    <row r="15576" s="158" customFormat="1"/>
    <row r="15577" s="158" customFormat="1"/>
    <row r="15578" s="158" customFormat="1"/>
    <row r="15579" s="158" customFormat="1"/>
    <row r="15580" s="158" customFormat="1"/>
    <row r="15581" s="158" customFormat="1"/>
    <row r="15582" s="158" customFormat="1"/>
    <row r="15583" s="158" customFormat="1"/>
    <row r="15584" s="158" customFormat="1"/>
    <row r="15585" s="158" customFormat="1"/>
    <row r="15586" s="158" customFormat="1"/>
    <row r="15587" s="158" customFormat="1"/>
    <row r="15588" s="158" customFormat="1"/>
    <row r="15589" s="158" customFormat="1"/>
    <row r="15590" s="158" customFormat="1"/>
    <row r="15591" s="158" customFormat="1"/>
    <row r="15592" s="158" customFormat="1"/>
    <row r="15593" s="158" customFormat="1"/>
    <row r="15594" s="158" customFormat="1"/>
    <row r="15595" s="158" customFormat="1"/>
    <row r="15596" s="158" customFormat="1"/>
    <row r="15597" s="158" customFormat="1"/>
    <row r="15598" s="158" customFormat="1"/>
    <row r="15599" s="158" customFormat="1"/>
    <row r="15600" s="158" customFormat="1"/>
    <row r="15601" s="158" customFormat="1"/>
    <row r="15602" s="158" customFormat="1"/>
    <row r="15603" s="158" customFormat="1"/>
    <row r="15604" s="158" customFormat="1"/>
    <row r="15605" s="158" customFormat="1"/>
    <row r="15606" s="158" customFormat="1"/>
    <row r="15607" s="158" customFormat="1"/>
    <row r="15608" s="158" customFormat="1"/>
    <row r="15609" s="158" customFormat="1"/>
    <row r="15610" s="158" customFormat="1"/>
    <row r="15611" s="158" customFormat="1"/>
    <row r="15612" s="158" customFormat="1"/>
    <row r="15613" s="158" customFormat="1"/>
    <row r="15614" s="158" customFormat="1"/>
    <row r="15615" s="158" customFormat="1"/>
    <row r="15616" s="158" customFormat="1"/>
    <row r="15617" s="158" customFormat="1"/>
    <row r="15618" s="158" customFormat="1"/>
    <row r="15619" s="158" customFormat="1"/>
    <row r="15620" s="158" customFormat="1"/>
    <row r="15621" s="158" customFormat="1"/>
    <row r="15622" s="158" customFormat="1"/>
    <row r="15623" s="158" customFormat="1"/>
    <row r="15624" s="158" customFormat="1"/>
    <row r="15625" s="158" customFormat="1"/>
    <row r="15626" s="158" customFormat="1"/>
    <row r="15627" s="158" customFormat="1"/>
    <row r="15628" s="158" customFormat="1"/>
    <row r="15629" s="158" customFormat="1"/>
    <row r="15630" s="158" customFormat="1"/>
    <row r="15631" s="158" customFormat="1"/>
    <row r="15632" s="158" customFormat="1"/>
    <row r="15633" s="158" customFormat="1"/>
    <row r="15634" s="158" customFormat="1"/>
    <row r="15635" s="158" customFormat="1"/>
    <row r="15636" s="158" customFormat="1"/>
    <row r="15637" s="158" customFormat="1"/>
    <row r="15638" s="158" customFormat="1"/>
    <row r="15639" s="158" customFormat="1"/>
    <row r="15640" s="158" customFormat="1"/>
    <row r="15641" s="158" customFormat="1"/>
    <row r="15642" s="158" customFormat="1"/>
    <row r="15643" s="158" customFormat="1"/>
    <row r="15644" s="158" customFormat="1"/>
    <row r="15645" s="158" customFormat="1"/>
    <row r="15646" s="158" customFormat="1"/>
    <row r="15647" s="158" customFormat="1"/>
    <row r="15648" s="158" customFormat="1"/>
    <row r="15649" s="158" customFormat="1"/>
    <row r="15650" s="158" customFormat="1"/>
    <row r="15651" s="158" customFormat="1"/>
    <row r="15652" s="158" customFormat="1"/>
    <row r="15653" s="158" customFormat="1"/>
    <row r="15654" s="158" customFormat="1"/>
    <row r="15655" s="158" customFormat="1"/>
    <row r="15656" s="158" customFormat="1"/>
    <row r="15657" s="158" customFormat="1"/>
    <row r="15658" s="158" customFormat="1"/>
    <row r="15659" s="158" customFormat="1"/>
    <row r="15660" s="158" customFormat="1"/>
    <row r="15661" s="158" customFormat="1"/>
    <row r="15662" s="158" customFormat="1"/>
    <row r="15663" s="158" customFormat="1"/>
    <row r="15664" s="158" customFormat="1"/>
    <row r="15665" s="158" customFormat="1"/>
    <row r="15666" s="158" customFormat="1"/>
    <row r="15667" s="158" customFormat="1"/>
    <row r="15668" s="158" customFormat="1"/>
    <row r="15669" s="158" customFormat="1"/>
    <row r="15670" s="158" customFormat="1"/>
    <row r="15671" s="158" customFormat="1"/>
    <row r="15672" s="158" customFormat="1"/>
    <row r="15673" s="158" customFormat="1"/>
    <row r="15674" s="158" customFormat="1"/>
    <row r="15675" s="158" customFormat="1"/>
    <row r="15676" s="158" customFormat="1"/>
    <row r="15677" s="158" customFormat="1"/>
    <row r="15678" s="158" customFormat="1"/>
    <row r="15679" s="158" customFormat="1"/>
    <row r="15680" s="158" customFormat="1"/>
    <row r="15681" s="158" customFormat="1"/>
    <row r="15682" s="158" customFormat="1"/>
    <row r="15683" s="158" customFormat="1"/>
    <row r="15684" s="158" customFormat="1"/>
    <row r="15685" s="158" customFormat="1"/>
    <row r="15686" s="158" customFormat="1"/>
    <row r="15687" s="158" customFormat="1"/>
    <row r="15688" s="158" customFormat="1"/>
    <row r="15689" s="158" customFormat="1"/>
    <row r="15690" s="158" customFormat="1"/>
    <row r="15691" s="158" customFormat="1"/>
    <row r="15692" s="158" customFormat="1"/>
    <row r="15693" s="158" customFormat="1"/>
    <row r="15694" s="158" customFormat="1"/>
    <row r="15695" s="158" customFormat="1"/>
    <row r="15696" s="158" customFormat="1"/>
    <row r="15697" s="158" customFormat="1"/>
    <row r="15698" s="158" customFormat="1"/>
    <row r="15699" s="158" customFormat="1"/>
    <row r="15700" s="158" customFormat="1"/>
    <row r="15701" s="158" customFormat="1"/>
    <row r="15702" s="158" customFormat="1"/>
    <row r="15703" s="158" customFormat="1"/>
    <row r="15704" s="158" customFormat="1"/>
    <row r="15705" s="158" customFormat="1"/>
    <row r="15706" s="158" customFormat="1"/>
    <row r="15707" s="158" customFormat="1"/>
    <row r="15708" s="158" customFormat="1"/>
    <row r="15709" s="158" customFormat="1"/>
    <row r="15710" s="158" customFormat="1"/>
    <row r="15711" s="158" customFormat="1"/>
    <row r="15712" s="158" customFormat="1"/>
    <row r="15713" s="158" customFormat="1"/>
    <row r="15714" s="158" customFormat="1"/>
    <row r="15715" s="158" customFormat="1"/>
    <row r="15716" s="158" customFormat="1"/>
    <row r="15717" s="158" customFormat="1"/>
    <row r="15718" s="158" customFormat="1"/>
    <row r="15719" s="158" customFormat="1"/>
    <row r="15720" s="158" customFormat="1"/>
    <row r="15721" s="158" customFormat="1"/>
    <row r="15722" s="158" customFormat="1"/>
    <row r="15723" s="158" customFormat="1"/>
    <row r="15724" s="158" customFormat="1"/>
    <row r="15725" s="158" customFormat="1"/>
    <row r="15726" s="158" customFormat="1"/>
    <row r="15727" s="158" customFormat="1"/>
    <row r="15728" s="158" customFormat="1"/>
    <row r="15729" s="158" customFormat="1"/>
    <row r="15730" s="158" customFormat="1"/>
    <row r="15731" s="158" customFormat="1"/>
    <row r="15732" s="158" customFormat="1"/>
    <row r="15733" s="158" customFormat="1"/>
    <row r="15734" s="158" customFormat="1"/>
    <row r="15735" s="158" customFormat="1"/>
    <row r="15736" s="158" customFormat="1"/>
    <row r="15737" s="158" customFormat="1"/>
    <row r="15738" s="158" customFormat="1"/>
    <row r="15739" s="158" customFormat="1"/>
    <row r="15740" s="158" customFormat="1"/>
    <row r="15741" s="158" customFormat="1"/>
    <row r="15742" s="158" customFormat="1"/>
    <row r="15743" s="158" customFormat="1"/>
    <row r="15744" s="158" customFormat="1"/>
    <row r="15745" s="158" customFormat="1"/>
    <row r="15746" s="158" customFormat="1"/>
    <row r="15747" s="158" customFormat="1"/>
    <row r="15748" s="158" customFormat="1"/>
    <row r="15749" s="158" customFormat="1"/>
    <row r="15750" s="158" customFormat="1"/>
    <row r="15751" s="158" customFormat="1"/>
    <row r="15752" s="158" customFormat="1"/>
    <row r="15753" s="158" customFormat="1"/>
    <row r="15754" s="158" customFormat="1"/>
    <row r="15755" s="158" customFormat="1"/>
    <row r="15756" s="158" customFormat="1"/>
    <row r="15757" s="158" customFormat="1"/>
    <row r="15758" s="158" customFormat="1"/>
    <row r="15759" s="158" customFormat="1"/>
    <row r="15760" s="158" customFormat="1"/>
    <row r="15761" s="158" customFormat="1"/>
    <row r="15762" s="158" customFormat="1"/>
    <row r="15763" s="158" customFormat="1"/>
    <row r="15764" s="158" customFormat="1"/>
    <row r="15765" s="158" customFormat="1"/>
    <row r="15766" s="158" customFormat="1"/>
    <row r="15767" s="158" customFormat="1"/>
    <row r="15768" s="158" customFormat="1"/>
    <row r="15769" s="158" customFormat="1"/>
    <row r="15770" s="158" customFormat="1"/>
    <row r="15771" s="158" customFormat="1"/>
    <row r="15772" s="158" customFormat="1"/>
    <row r="15773" s="158" customFormat="1"/>
    <row r="15774" s="158" customFormat="1"/>
    <row r="15775" s="158" customFormat="1"/>
    <row r="15776" s="158" customFormat="1"/>
    <row r="15777" s="158" customFormat="1"/>
    <row r="15778" s="158" customFormat="1"/>
    <row r="15779" s="158" customFormat="1"/>
    <row r="15780" s="158" customFormat="1"/>
    <row r="15781" s="158" customFormat="1"/>
    <row r="15782" s="158" customFormat="1"/>
    <row r="15783" s="158" customFormat="1"/>
    <row r="15784" s="158" customFormat="1"/>
    <row r="15785" s="158" customFormat="1"/>
    <row r="15786" s="158" customFormat="1"/>
    <row r="15787" s="158" customFormat="1"/>
    <row r="15788" s="158" customFormat="1"/>
    <row r="15789" s="158" customFormat="1"/>
    <row r="15790" s="158" customFormat="1"/>
    <row r="15791" s="158" customFormat="1"/>
    <row r="15792" s="158" customFormat="1"/>
    <row r="15793" s="158" customFormat="1"/>
    <row r="15794" s="158" customFormat="1"/>
    <row r="15795" s="158" customFormat="1"/>
    <row r="15796" s="158" customFormat="1"/>
    <row r="15797" s="158" customFormat="1"/>
    <row r="15798" s="158" customFormat="1"/>
    <row r="15799" s="158" customFormat="1"/>
    <row r="15800" s="158" customFormat="1"/>
    <row r="15801" s="158" customFormat="1"/>
    <row r="15802" s="158" customFormat="1"/>
    <row r="15803" s="158" customFormat="1"/>
    <row r="15804" s="158" customFormat="1"/>
    <row r="15805" s="158" customFormat="1"/>
    <row r="15806" s="158" customFormat="1"/>
    <row r="15807" s="158" customFormat="1"/>
    <row r="15808" s="158" customFormat="1"/>
    <row r="15809" s="158" customFormat="1"/>
    <row r="15810" s="158" customFormat="1"/>
    <row r="15811" s="158" customFormat="1"/>
    <row r="15812" s="158" customFormat="1"/>
    <row r="15813" s="158" customFormat="1"/>
    <row r="15814" s="158" customFormat="1"/>
    <row r="15815" s="158" customFormat="1"/>
    <row r="15816" s="158" customFormat="1"/>
    <row r="15817" s="158" customFormat="1"/>
    <row r="15818" s="158" customFormat="1"/>
    <row r="15819" s="158" customFormat="1"/>
    <row r="15820" s="158" customFormat="1"/>
    <row r="15821" s="158" customFormat="1"/>
    <row r="15822" s="158" customFormat="1"/>
    <row r="15823" s="158" customFormat="1"/>
    <row r="15824" s="158" customFormat="1"/>
    <row r="15825" s="158" customFormat="1"/>
    <row r="15826" s="158" customFormat="1"/>
    <row r="15827" s="158" customFormat="1"/>
    <row r="15828" s="158" customFormat="1"/>
    <row r="15829" s="158" customFormat="1"/>
    <row r="15830" s="158" customFormat="1"/>
    <row r="15831" s="158" customFormat="1"/>
    <row r="15832" s="158" customFormat="1"/>
    <row r="15833" s="158" customFormat="1"/>
    <row r="15834" s="158" customFormat="1"/>
    <row r="15835" s="158" customFormat="1"/>
    <row r="15836" s="158" customFormat="1"/>
    <row r="15837" s="158" customFormat="1"/>
    <row r="15838" s="158" customFormat="1"/>
    <row r="15839" s="158" customFormat="1"/>
    <row r="15840" s="158" customFormat="1"/>
    <row r="15841" s="158" customFormat="1"/>
    <row r="15842" s="158" customFormat="1"/>
    <row r="15843" s="158" customFormat="1"/>
    <row r="15844" s="158" customFormat="1"/>
    <row r="15845" s="158" customFormat="1"/>
    <row r="15846" s="158" customFormat="1"/>
    <row r="15847" s="158" customFormat="1"/>
    <row r="15848" s="158" customFormat="1"/>
    <row r="15849" s="158" customFormat="1"/>
    <row r="15850" s="158" customFormat="1"/>
    <row r="15851" s="158" customFormat="1"/>
    <row r="15852" s="158" customFormat="1"/>
    <row r="15853" s="158" customFormat="1"/>
    <row r="15854" s="158" customFormat="1"/>
    <row r="15855" s="158" customFormat="1"/>
    <row r="15856" s="158" customFormat="1"/>
    <row r="15857" s="158" customFormat="1"/>
    <row r="15858" s="158" customFormat="1"/>
    <row r="15859" s="158" customFormat="1"/>
    <row r="15860" s="158" customFormat="1"/>
    <row r="15861" s="158" customFormat="1"/>
    <row r="15862" s="158" customFormat="1"/>
    <row r="15863" s="158" customFormat="1"/>
    <row r="15864" s="158" customFormat="1"/>
    <row r="15865" s="158" customFormat="1"/>
    <row r="15866" s="158" customFormat="1"/>
    <row r="15867" s="158" customFormat="1"/>
    <row r="15868" s="158" customFormat="1"/>
    <row r="15869" s="158" customFormat="1"/>
    <row r="15870" s="158" customFormat="1"/>
    <row r="15871" s="158" customFormat="1"/>
    <row r="15872" s="158" customFormat="1"/>
    <row r="15873" s="158" customFormat="1"/>
    <row r="15874" s="158" customFormat="1"/>
    <row r="15875" s="158" customFormat="1"/>
    <row r="15876" s="158" customFormat="1"/>
    <row r="15877" s="158" customFormat="1"/>
    <row r="15878" s="158" customFormat="1"/>
    <row r="15879" s="158" customFormat="1"/>
    <row r="15880" s="158" customFormat="1"/>
    <row r="15881" s="158" customFormat="1"/>
    <row r="15882" s="158" customFormat="1"/>
    <row r="15883" s="158" customFormat="1"/>
    <row r="15884" s="158" customFormat="1"/>
    <row r="15885" s="158" customFormat="1"/>
    <row r="15886" s="158" customFormat="1"/>
    <row r="15887" s="158" customFormat="1"/>
    <row r="15888" s="158" customFormat="1"/>
    <row r="15889" s="158" customFormat="1"/>
    <row r="15890" s="158" customFormat="1"/>
    <row r="15891" s="158" customFormat="1"/>
    <row r="15892" s="158" customFormat="1"/>
    <row r="15893" s="158" customFormat="1"/>
    <row r="15894" s="158" customFormat="1"/>
    <row r="15895" s="158" customFormat="1"/>
    <row r="15896" s="158" customFormat="1"/>
    <row r="15897" s="158" customFormat="1"/>
    <row r="15898" s="158" customFormat="1"/>
    <row r="15899" s="158" customFormat="1"/>
    <row r="15900" s="158" customFormat="1"/>
    <row r="15901" s="158" customFormat="1"/>
    <row r="15902" s="158" customFormat="1"/>
    <row r="15903" s="158" customFormat="1"/>
    <row r="15904" s="158" customFormat="1"/>
    <row r="15905" s="158" customFormat="1"/>
    <row r="15906" s="158" customFormat="1"/>
    <row r="15907" s="158" customFormat="1"/>
    <row r="15908" s="158" customFormat="1"/>
    <row r="15909" s="158" customFormat="1"/>
    <row r="15910" s="158" customFormat="1"/>
    <row r="15911" s="158" customFormat="1"/>
    <row r="15912" s="158" customFormat="1"/>
    <row r="15913" s="158" customFormat="1"/>
    <row r="15914" s="158" customFormat="1"/>
    <row r="15915" s="158" customFormat="1"/>
    <row r="15916" s="158" customFormat="1"/>
    <row r="15917" s="158" customFormat="1"/>
    <row r="15918" s="158" customFormat="1"/>
    <row r="15919" s="158" customFormat="1"/>
    <row r="15920" s="158" customFormat="1"/>
    <row r="15921" s="158" customFormat="1"/>
    <row r="15922" s="158" customFormat="1"/>
    <row r="15923" s="158" customFormat="1"/>
    <row r="15924" s="158" customFormat="1"/>
    <row r="15925" s="158" customFormat="1"/>
    <row r="15926" s="158" customFormat="1"/>
    <row r="15927" s="158" customFormat="1"/>
    <row r="15928" s="158" customFormat="1"/>
    <row r="15929" s="158" customFormat="1"/>
    <row r="15930" s="158" customFormat="1"/>
    <row r="15931" s="158" customFormat="1"/>
    <row r="15932" s="158" customFormat="1"/>
    <row r="15933" s="158" customFormat="1"/>
    <row r="15934" s="158" customFormat="1"/>
    <row r="15935" s="158" customFormat="1"/>
    <row r="15936" s="158" customFormat="1"/>
    <row r="15937" s="158" customFormat="1"/>
    <row r="15938" s="158" customFormat="1"/>
    <row r="15939" s="158" customFormat="1"/>
    <row r="15940" s="158" customFormat="1"/>
    <row r="15941" s="158" customFormat="1"/>
    <row r="15942" s="158" customFormat="1"/>
    <row r="15943" s="158" customFormat="1"/>
    <row r="15944" s="158" customFormat="1"/>
    <row r="15945" s="158" customFormat="1"/>
    <row r="15946" s="158" customFormat="1"/>
    <row r="15947" s="158" customFormat="1"/>
    <row r="15948" s="158" customFormat="1"/>
    <row r="15949" s="158" customFormat="1"/>
    <row r="15950" s="158" customFormat="1"/>
    <row r="15951" s="158" customFormat="1"/>
    <row r="15952" s="158" customFormat="1"/>
    <row r="15953" s="158" customFormat="1"/>
    <row r="15954" s="158" customFormat="1"/>
    <row r="15955" s="158" customFormat="1"/>
    <row r="15956" s="158" customFormat="1"/>
    <row r="15957" s="158" customFormat="1"/>
    <row r="15958" s="158" customFormat="1"/>
    <row r="15959" s="158" customFormat="1"/>
    <row r="15960" s="158" customFormat="1"/>
    <row r="15961" s="158" customFormat="1"/>
    <row r="15962" s="158" customFormat="1"/>
    <row r="15963" s="158" customFormat="1"/>
    <row r="15964" s="158" customFormat="1"/>
    <row r="15965" s="158" customFormat="1"/>
    <row r="15966" s="158" customFormat="1"/>
    <row r="15967" s="158" customFormat="1"/>
    <row r="15968" s="158" customFormat="1"/>
    <row r="15969" s="158" customFormat="1"/>
    <row r="15970" s="158" customFormat="1"/>
    <row r="15971" s="158" customFormat="1"/>
    <row r="15972" s="158" customFormat="1"/>
    <row r="15973" s="158" customFormat="1"/>
    <row r="15974" s="158" customFormat="1"/>
    <row r="15975" s="158" customFormat="1"/>
    <row r="15976" s="158" customFormat="1"/>
    <row r="15977" s="158" customFormat="1"/>
    <row r="15978" s="158" customFormat="1"/>
    <row r="15979" s="158" customFormat="1"/>
    <row r="15980" s="158" customFormat="1"/>
    <row r="15981" s="158" customFormat="1"/>
    <row r="15982" s="158" customFormat="1"/>
    <row r="15983" s="158" customFormat="1"/>
    <row r="15984" s="158" customFormat="1"/>
    <row r="15985" s="158" customFormat="1"/>
    <row r="15986" s="158" customFormat="1"/>
    <row r="15987" s="158" customFormat="1"/>
    <row r="15988" s="158" customFormat="1"/>
    <row r="15989" s="158" customFormat="1"/>
    <row r="15990" s="158" customFormat="1"/>
    <row r="15991" s="158" customFormat="1"/>
    <row r="15992" s="158" customFormat="1"/>
    <row r="15993" s="158" customFormat="1"/>
    <row r="15994" s="158" customFormat="1"/>
    <row r="15995" s="158" customFormat="1"/>
    <row r="15996" s="158" customFormat="1"/>
    <row r="15997" s="158" customFormat="1"/>
    <row r="15998" s="158" customFormat="1"/>
    <row r="15999" s="158" customFormat="1"/>
    <row r="16000" s="158" customFormat="1"/>
    <row r="16001" s="158" customFormat="1"/>
    <row r="16002" s="158" customFormat="1"/>
    <row r="16003" s="158" customFormat="1"/>
    <row r="16004" s="158" customFormat="1"/>
    <row r="16005" s="158" customFormat="1"/>
    <row r="16006" s="158" customFormat="1"/>
    <row r="16007" s="158" customFormat="1"/>
    <row r="16008" s="158" customFormat="1"/>
    <row r="16009" s="158" customFormat="1"/>
    <row r="16010" s="158" customFormat="1"/>
    <row r="16011" s="158" customFormat="1"/>
    <row r="16012" s="158" customFormat="1"/>
    <row r="16013" s="158" customFormat="1"/>
    <row r="16014" s="158" customFormat="1"/>
    <row r="16015" s="158" customFormat="1"/>
    <row r="16016" s="158" customFormat="1"/>
    <row r="16017" s="158" customFormat="1"/>
    <row r="16018" s="158" customFormat="1"/>
    <row r="16019" s="158" customFormat="1"/>
    <row r="16020" s="158" customFormat="1"/>
    <row r="16021" s="158" customFormat="1"/>
    <row r="16022" s="158" customFormat="1"/>
    <row r="16023" s="158" customFormat="1"/>
    <row r="16024" s="158" customFormat="1"/>
    <row r="16025" s="158" customFormat="1"/>
    <row r="16026" s="158" customFormat="1"/>
    <row r="16027" s="158" customFormat="1"/>
    <row r="16028" s="158" customFormat="1"/>
    <row r="16029" s="158" customFormat="1"/>
    <row r="16030" s="158" customFormat="1"/>
    <row r="16031" s="158" customFormat="1"/>
    <row r="16032" s="158" customFormat="1"/>
    <row r="16033" s="158" customFormat="1"/>
    <row r="16034" s="158" customFormat="1"/>
    <row r="16035" s="158" customFormat="1"/>
    <row r="16036" s="158" customFormat="1"/>
    <row r="16037" s="158" customFormat="1"/>
    <row r="16038" s="158" customFormat="1"/>
    <row r="16039" s="158" customFormat="1"/>
    <row r="16040" s="158" customFormat="1"/>
    <row r="16041" s="158" customFormat="1"/>
    <row r="16042" s="158" customFormat="1"/>
    <row r="16043" s="158" customFormat="1"/>
    <row r="16044" s="158" customFormat="1"/>
    <row r="16045" s="158" customFormat="1"/>
    <row r="16046" s="158" customFormat="1"/>
    <row r="16047" s="158" customFormat="1"/>
    <row r="16048" s="158" customFormat="1"/>
    <row r="16049" s="158" customFormat="1"/>
    <row r="16050" s="158" customFormat="1"/>
    <row r="16051" s="158" customFormat="1"/>
    <row r="16052" s="158" customFormat="1"/>
    <row r="16053" s="158" customFormat="1"/>
    <row r="16054" s="158" customFormat="1"/>
    <row r="16055" s="158" customFormat="1"/>
    <row r="16056" s="158" customFormat="1"/>
    <row r="16057" s="158" customFormat="1"/>
    <row r="16058" s="158" customFormat="1"/>
    <row r="16059" s="158" customFormat="1"/>
    <row r="16060" s="158" customFormat="1"/>
    <row r="16061" s="158" customFormat="1"/>
    <row r="16062" s="158" customFormat="1"/>
    <row r="16063" s="158" customFormat="1"/>
    <row r="16064" s="158" customFormat="1"/>
    <row r="16065" s="158" customFormat="1"/>
    <row r="16066" s="158" customFormat="1"/>
    <row r="16067" s="158" customFormat="1"/>
    <row r="16068" s="158" customFormat="1"/>
    <row r="16069" s="158" customFormat="1"/>
    <row r="16070" s="158" customFormat="1"/>
    <row r="16071" s="158" customFormat="1"/>
    <row r="16072" s="158" customFormat="1"/>
    <row r="16073" s="158" customFormat="1"/>
    <row r="16074" s="158" customFormat="1"/>
    <row r="16075" s="158" customFormat="1"/>
    <row r="16076" s="158" customFormat="1"/>
    <row r="16077" s="158" customFormat="1"/>
    <row r="16078" s="158" customFormat="1"/>
    <row r="16079" s="158" customFormat="1"/>
    <row r="16080" s="158" customFormat="1"/>
    <row r="16081" s="158" customFormat="1"/>
    <row r="16082" s="158" customFormat="1"/>
    <row r="16083" s="158" customFormat="1"/>
    <row r="16084" s="158" customFormat="1"/>
    <row r="16085" s="158" customFormat="1"/>
    <row r="16086" s="158" customFormat="1"/>
    <row r="16087" s="158" customFormat="1"/>
    <row r="16088" s="158" customFormat="1"/>
    <row r="16089" s="158" customFormat="1"/>
    <row r="16090" s="158" customFormat="1"/>
    <row r="16091" s="158" customFormat="1"/>
    <row r="16092" s="158" customFormat="1"/>
    <row r="16093" s="158" customFormat="1"/>
    <row r="16094" s="158" customFormat="1"/>
    <row r="16095" s="158" customFormat="1"/>
    <row r="16096" s="158" customFormat="1"/>
    <row r="16097" s="158" customFormat="1"/>
    <row r="16098" s="158" customFormat="1"/>
    <row r="16099" s="158" customFormat="1"/>
    <row r="16100" s="158" customFormat="1"/>
    <row r="16101" s="158" customFormat="1"/>
    <row r="16102" s="158" customFormat="1"/>
    <row r="16103" s="158" customFormat="1"/>
    <row r="16104" s="158" customFormat="1"/>
    <row r="16105" s="158" customFormat="1"/>
    <row r="16106" s="158" customFormat="1"/>
    <row r="16107" s="158" customFormat="1"/>
    <row r="16108" s="158" customFormat="1"/>
    <row r="16109" s="158" customFormat="1"/>
    <row r="16110" s="158" customFormat="1"/>
    <row r="16111" s="158" customFormat="1"/>
    <row r="16112" s="158" customFormat="1"/>
    <row r="16113" s="158" customFormat="1"/>
    <row r="16114" s="158" customFormat="1"/>
    <row r="16115" s="158" customFormat="1"/>
    <row r="16116" s="158" customFormat="1"/>
    <row r="16117" s="158" customFormat="1"/>
    <row r="16118" s="158" customFormat="1"/>
    <row r="16119" s="158" customFormat="1"/>
    <row r="16120" s="158" customFormat="1"/>
    <row r="16121" s="158" customFormat="1"/>
    <row r="16122" s="158" customFormat="1"/>
    <row r="16123" s="158" customFormat="1"/>
    <row r="16124" s="158" customFormat="1"/>
    <row r="16125" s="158" customFormat="1"/>
    <row r="16126" s="158" customFormat="1"/>
    <row r="16127" s="158" customFormat="1"/>
    <row r="16128" s="158" customFormat="1"/>
    <row r="16129" s="158" customFormat="1"/>
    <row r="16130" s="158" customFormat="1"/>
    <row r="16131" s="158" customFormat="1"/>
    <row r="16132" s="158" customFormat="1"/>
    <row r="16133" s="158" customFormat="1"/>
    <row r="16134" s="158" customFormat="1"/>
    <row r="16135" s="158" customFormat="1"/>
    <row r="16136" s="158" customFormat="1"/>
    <row r="16137" s="158" customFormat="1"/>
    <row r="16138" s="158" customFormat="1"/>
    <row r="16139" s="158" customFormat="1"/>
    <row r="16140" s="158" customFormat="1"/>
    <row r="16141" s="158" customFormat="1"/>
    <row r="16142" s="158" customFormat="1"/>
    <row r="16143" s="158" customFormat="1"/>
    <row r="16144" s="158" customFormat="1"/>
    <row r="16145" s="158" customFormat="1"/>
    <row r="16146" s="158" customFormat="1"/>
    <row r="16147" s="158" customFormat="1"/>
    <row r="16148" s="158" customFormat="1"/>
    <row r="16149" s="158" customFormat="1"/>
    <row r="16150" s="158" customFormat="1"/>
    <row r="16151" s="158" customFormat="1"/>
    <row r="16152" s="158" customFormat="1"/>
    <row r="16153" s="158" customFormat="1"/>
    <row r="16154" s="158" customFormat="1"/>
    <row r="16155" s="158" customFormat="1"/>
    <row r="16156" s="158" customFormat="1"/>
    <row r="16157" s="158" customFormat="1"/>
    <row r="16158" s="158" customFormat="1"/>
    <row r="16159" s="158" customFormat="1"/>
    <row r="16160" s="158" customFormat="1"/>
    <row r="16161" s="158" customFormat="1"/>
    <row r="16162" s="158" customFormat="1"/>
    <row r="16163" s="158" customFormat="1"/>
    <row r="16164" s="158" customFormat="1"/>
    <row r="16165" s="158" customFormat="1"/>
    <row r="16166" s="158" customFormat="1"/>
    <row r="16167" s="158" customFormat="1"/>
    <row r="16168" s="158" customFormat="1"/>
    <row r="16169" s="158" customFormat="1"/>
    <row r="16170" s="158" customFormat="1"/>
    <row r="16171" s="158" customFormat="1"/>
    <row r="16172" s="158" customFormat="1"/>
    <row r="16173" s="158" customFormat="1"/>
    <row r="16174" s="158" customFormat="1"/>
    <row r="16175" s="158" customFormat="1"/>
    <row r="16176" s="158" customFormat="1"/>
    <row r="16177" s="158" customFormat="1"/>
    <row r="16178" s="158" customFormat="1"/>
    <row r="16179" s="158" customFormat="1"/>
    <row r="16180" s="158" customFormat="1"/>
    <row r="16181" s="158" customFormat="1"/>
    <row r="16182" s="158" customFormat="1"/>
    <row r="16183" s="158" customFormat="1"/>
    <row r="16184" s="158" customFormat="1"/>
    <row r="16185" s="158" customFormat="1"/>
    <row r="16186" s="158" customFormat="1"/>
    <row r="16187" s="158" customFormat="1"/>
    <row r="16188" s="158" customFormat="1"/>
    <row r="16189" s="158" customFormat="1"/>
    <row r="16190" s="158" customFormat="1"/>
    <row r="16191" s="158" customFormat="1"/>
    <row r="16192" s="158" customFormat="1"/>
    <row r="16193" s="158" customFormat="1"/>
    <row r="16194" s="158" customFormat="1"/>
    <row r="16195" s="158" customFormat="1"/>
    <row r="16196" s="158" customFormat="1"/>
    <row r="16197" s="158" customFormat="1"/>
    <row r="16198" s="158" customFormat="1"/>
    <row r="16199" s="158" customFormat="1"/>
    <row r="16200" s="158" customFormat="1"/>
    <row r="16201" s="158" customFormat="1"/>
    <row r="16202" s="158" customFormat="1"/>
    <row r="16203" s="158" customFormat="1"/>
    <row r="16204" s="158" customFormat="1"/>
    <row r="16205" s="158" customFormat="1"/>
    <row r="16206" s="158" customFormat="1"/>
    <row r="16207" s="158" customFormat="1"/>
    <row r="16208" s="158" customFormat="1"/>
    <row r="16209" s="158" customFormat="1"/>
    <row r="16210" s="158" customFormat="1"/>
    <row r="16211" s="158" customFormat="1"/>
    <row r="16212" s="158" customFormat="1"/>
    <row r="16213" s="158" customFormat="1"/>
    <row r="16214" s="158" customFormat="1"/>
    <row r="16215" s="158" customFormat="1"/>
    <row r="16216" s="158" customFormat="1"/>
    <row r="16217" s="158" customFormat="1"/>
    <row r="16218" s="158" customFormat="1"/>
    <row r="16219" s="158" customFormat="1"/>
    <row r="16220" s="158" customFormat="1"/>
    <row r="16221" s="158" customFormat="1"/>
    <row r="16222" s="158" customFormat="1"/>
    <row r="16223" s="158" customFormat="1"/>
    <row r="16224" s="158" customFormat="1"/>
    <row r="16225" s="158" customFormat="1"/>
    <row r="16226" s="158" customFormat="1"/>
    <row r="16227" s="158" customFormat="1"/>
    <row r="16228" s="158" customFormat="1"/>
    <row r="16229" s="158" customFormat="1"/>
    <row r="16230" s="158" customFormat="1"/>
    <row r="16231" s="158" customFormat="1"/>
    <row r="16232" s="158" customFormat="1"/>
    <row r="16233" s="158" customFormat="1"/>
    <row r="16234" s="158" customFormat="1"/>
    <row r="16235" s="158" customFormat="1"/>
    <row r="16236" s="158" customFormat="1"/>
    <row r="16237" s="158" customFormat="1"/>
    <row r="16238" s="158" customFormat="1"/>
    <row r="16239" s="158" customFormat="1"/>
    <row r="16240" s="158" customFormat="1"/>
    <row r="16241" s="158" customFormat="1"/>
    <row r="16242" s="158" customFormat="1"/>
    <row r="16243" s="158" customFormat="1"/>
    <row r="16244" s="158" customFormat="1"/>
    <row r="16245" s="158" customFormat="1"/>
    <row r="16246" s="158" customFormat="1"/>
    <row r="16247" s="158" customFormat="1"/>
    <row r="16248" s="158" customFormat="1"/>
    <row r="16249" s="158" customFormat="1"/>
    <row r="16250" s="158" customFormat="1"/>
    <row r="16251" s="158" customFormat="1"/>
    <row r="16252" s="158" customFormat="1"/>
    <row r="16253" s="158" customFormat="1"/>
    <row r="16254" s="158" customFormat="1"/>
    <row r="16255" s="158" customFormat="1"/>
    <row r="16256" s="158" customFormat="1"/>
    <row r="16257" s="158" customFormat="1"/>
    <row r="16258" s="158" customFormat="1"/>
    <row r="16259" s="158" customFormat="1"/>
    <row r="16260" s="158" customFormat="1"/>
    <row r="16261" s="158" customFormat="1"/>
    <row r="16262" s="158" customFormat="1"/>
    <row r="16263" s="158" customFormat="1"/>
    <row r="16264" s="158" customFormat="1"/>
    <row r="16265" s="158" customFormat="1"/>
    <row r="16266" s="158" customFormat="1"/>
    <row r="16267" s="158" customFormat="1"/>
    <row r="16268" s="158" customFormat="1"/>
    <row r="16269" s="158" customFormat="1"/>
    <row r="16270" s="158" customFormat="1"/>
    <row r="16271" s="158" customFormat="1"/>
    <row r="16272" s="158" customFormat="1"/>
    <row r="16273" s="158" customFormat="1"/>
    <row r="16274" s="158" customFormat="1"/>
    <row r="16275" s="158" customFormat="1"/>
    <row r="16276" s="158" customFormat="1"/>
    <row r="16277" s="158" customFormat="1"/>
    <row r="16278" s="158" customFormat="1"/>
    <row r="16279" s="158" customFormat="1"/>
    <row r="16280" s="158" customFormat="1"/>
    <row r="16281" s="158" customFormat="1"/>
    <row r="16282" s="158" customFormat="1"/>
    <row r="16283" s="158" customFormat="1"/>
    <row r="16284" s="158" customFormat="1"/>
    <row r="16285" s="158" customFormat="1"/>
    <row r="16286" s="158" customFormat="1"/>
    <row r="16287" s="158" customFormat="1"/>
    <row r="16288" s="158" customFormat="1"/>
    <row r="16289" s="158" customFormat="1"/>
    <row r="16290" s="158" customFormat="1"/>
    <row r="16291" s="158" customFormat="1"/>
    <row r="16292" s="158" customFormat="1"/>
    <row r="16293" s="158" customFormat="1"/>
    <row r="16294" s="158" customFormat="1"/>
    <row r="16295" s="158" customFormat="1"/>
    <row r="16296" s="158" customFormat="1"/>
    <row r="16297" s="158" customFormat="1"/>
    <row r="16298" s="158" customFormat="1"/>
    <row r="16299" s="158" customFormat="1"/>
    <row r="16300" s="158" customFormat="1"/>
    <row r="16301" s="158" customFormat="1"/>
    <row r="16302" s="158" customFormat="1"/>
    <row r="16303" s="158" customFormat="1"/>
    <row r="16304" s="158" customFormat="1"/>
    <row r="16305" s="158" customFormat="1"/>
    <row r="16306" s="158" customFormat="1"/>
    <row r="16307" s="158" customFormat="1"/>
    <row r="16308" s="158" customFormat="1"/>
    <row r="16309" s="158" customFormat="1"/>
    <row r="16310" s="158" customFormat="1"/>
    <row r="16311" s="158" customFormat="1"/>
    <row r="16312" s="158" customFormat="1"/>
    <row r="16313" s="158" customFormat="1"/>
    <row r="16314" s="158" customFormat="1"/>
    <row r="16315" s="158" customFormat="1"/>
    <row r="16316" s="158" customFormat="1"/>
    <row r="16317" s="158" customFormat="1"/>
    <row r="16318" s="158" customFormat="1"/>
    <row r="16319" s="158" customFormat="1"/>
    <row r="16320" s="158" customFormat="1"/>
    <row r="16321" s="158" customFormat="1"/>
    <row r="16322" s="158" customFormat="1"/>
    <row r="16323" s="158" customFormat="1"/>
    <row r="16324" s="158" customFormat="1"/>
    <row r="16325" s="158" customFormat="1"/>
    <row r="16326" s="158" customFormat="1"/>
    <row r="16327" s="158" customFormat="1"/>
    <row r="16328" s="158" customFormat="1"/>
    <row r="16329" s="158" customFormat="1"/>
    <row r="16330" s="158" customFormat="1"/>
    <row r="16331" s="158" customFormat="1"/>
    <row r="16332" s="158" customFormat="1"/>
    <row r="16333" s="158" customFormat="1"/>
    <row r="16334" s="158" customFormat="1"/>
    <row r="16335" s="158" customFormat="1"/>
    <row r="16336" s="158" customFormat="1"/>
    <row r="16337" s="158" customFormat="1"/>
    <row r="16338" s="158" customFormat="1"/>
    <row r="16339" s="158" customFormat="1"/>
    <row r="16340" s="158" customFormat="1"/>
    <row r="16341" s="158" customFormat="1"/>
    <row r="16342" s="158" customFormat="1"/>
    <row r="16343" s="158" customFormat="1"/>
    <row r="16344" s="158" customFormat="1"/>
    <row r="16345" s="158" customFormat="1"/>
    <row r="16346" s="158" customFormat="1"/>
    <row r="16347" s="158" customFormat="1"/>
    <row r="16348" s="158" customFormat="1"/>
    <row r="16349" s="158" customFormat="1"/>
    <row r="16350" s="158" customFormat="1"/>
    <row r="16351" s="158" customFormat="1"/>
    <row r="16352" s="158" customFormat="1"/>
    <row r="16353" s="158" customFormat="1"/>
    <row r="16354" s="158" customFormat="1"/>
    <row r="16355" s="158" customFormat="1"/>
    <row r="16356" s="158" customFormat="1"/>
    <row r="16357" s="158" customFormat="1"/>
    <row r="16358" s="158" customFormat="1"/>
    <row r="16359" s="158" customFormat="1"/>
    <row r="16360" s="158" customFormat="1"/>
    <row r="16361" s="158" customFormat="1"/>
    <row r="16362" s="158" customFormat="1"/>
    <row r="16363" s="158" customFormat="1"/>
    <row r="16364" s="158" customFormat="1"/>
    <row r="16365" s="158" customFormat="1"/>
    <row r="16366" s="158" customFormat="1"/>
    <row r="16367" s="158" customFormat="1"/>
    <row r="16368" s="158" customFormat="1"/>
    <row r="16369" s="158" customFormat="1"/>
    <row r="16370" s="158" customFormat="1"/>
    <row r="16371" s="158" customFormat="1"/>
    <row r="16372" s="158" customFormat="1"/>
    <row r="16373" s="158" customFormat="1"/>
    <row r="16374" s="158" customFormat="1"/>
    <row r="16375" s="158" customFormat="1"/>
    <row r="16376" s="158" customFormat="1"/>
    <row r="16377" s="158" customFormat="1"/>
    <row r="16378" s="158" customFormat="1"/>
    <row r="16379" s="158" customFormat="1"/>
    <row r="16380" s="158" customFormat="1"/>
    <row r="16381" s="158" customFormat="1"/>
    <row r="16382" s="158" customFormat="1"/>
    <row r="16383" s="158" customFormat="1"/>
    <row r="16384" s="158" customFormat="1"/>
    <row r="16385" s="158" customFormat="1"/>
    <row r="16386" s="158" customFormat="1"/>
    <row r="16387" s="158" customFormat="1"/>
    <row r="16388" s="158" customFormat="1"/>
    <row r="16389" s="158" customFormat="1"/>
    <row r="16390" s="158" customFormat="1"/>
    <row r="16391" s="158" customFormat="1"/>
    <row r="16392" s="158" customFormat="1"/>
    <row r="16393" s="158" customFormat="1"/>
    <row r="16394" s="158" customFormat="1"/>
    <row r="16395" s="158" customFormat="1"/>
    <row r="16396" s="158" customFormat="1"/>
    <row r="16397" s="158" customFormat="1"/>
    <row r="16398" s="158" customFormat="1"/>
    <row r="16399" s="158" customFormat="1"/>
    <row r="16400" s="158" customFormat="1"/>
    <row r="16401" s="158" customFormat="1"/>
    <row r="16402" s="158" customFormat="1"/>
    <row r="16403" s="158" customFormat="1"/>
    <row r="16404" s="158" customFormat="1"/>
    <row r="16405" s="158" customFormat="1"/>
    <row r="16406" s="158" customFormat="1"/>
    <row r="16407" s="158" customFormat="1"/>
    <row r="16408" s="158" customFormat="1"/>
    <row r="16409" s="158" customFormat="1"/>
    <row r="16410" s="158" customFormat="1"/>
    <row r="16411" s="158" customFormat="1"/>
    <row r="16412" s="158" customFormat="1"/>
    <row r="16413" s="158" customFormat="1"/>
    <row r="16414" s="158" customFormat="1"/>
    <row r="16415" s="158" customFormat="1"/>
    <row r="16416" s="158" customFormat="1"/>
    <row r="16417" s="158" customFormat="1"/>
    <row r="16418" s="158" customFormat="1"/>
    <row r="16419" s="158" customFormat="1"/>
    <row r="16420" s="158" customFormat="1"/>
    <row r="16421" s="158" customFormat="1"/>
    <row r="16422" s="158" customFormat="1"/>
    <row r="16423" s="158" customFormat="1"/>
    <row r="16424" s="158" customFormat="1"/>
    <row r="16425" s="158" customFormat="1"/>
    <row r="16426" s="158" customFormat="1"/>
    <row r="16427" s="158" customFormat="1"/>
    <row r="16428" s="158" customFormat="1"/>
    <row r="16429" s="158" customFormat="1"/>
    <row r="16430" s="158" customFormat="1"/>
    <row r="16431" s="158" customFormat="1"/>
    <row r="16432" s="158" customFormat="1"/>
    <row r="16433" s="158" customFormat="1"/>
    <row r="16434" s="158" customFormat="1"/>
    <row r="16435" s="158" customFormat="1"/>
    <row r="16436" s="158" customFormat="1"/>
    <row r="16437" s="158" customFormat="1"/>
    <row r="16438" s="158" customFormat="1"/>
    <row r="16439" s="158" customFormat="1"/>
    <row r="16440" s="158" customFormat="1"/>
    <row r="16441" s="158" customFormat="1"/>
    <row r="16442" s="158" customFormat="1"/>
    <row r="16443" s="158" customFormat="1"/>
    <row r="16444" s="158" customFormat="1"/>
    <row r="16445" s="158" customFormat="1"/>
    <row r="16446" s="158" customFormat="1"/>
    <row r="16447" s="158" customFormat="1"/>
    <row r="16448" s="158" customFormat="1"/>
    <row r="16449" s="158" customFormat="1"/>
    <row r="16450" s="158" customFormat="1"/>
    <row r="16451" s="158" customFormat="1"/>
    <row r="16452" s="158" customFormat="1"/>
    <row r="16453" s="158" customFormat="1"/>
    <row r="16454" s="158" customFormat="1"/>
    <row r="16455" s="158" customFormat="1"/>
    <row r="16456" s="158" customFormat="1"/>
    <row r="16457" s="158" customFormat="1"/>
    <row r="16458" s="158" customFormat="1"/>
    <row r="16459" s="158" customFormat="1"/>
    <row r="16460" s="158" customFormat="1"/>
    <row r="16461" s="158" customFormat="1"/>
    <row r="16462" s="158" customFormat="1"/>
    <row r="16463" s="158" customFormat="1"/>
    <row r="16464" s="158" customFormat="1"/>
    <row r="16465" s="158" customFormat="1"/>
    <row r="16466" s="158" customFormat="1"/>
    <row r="16467" s="158" customFormat="1"/>
    <row r="16468" s="158" customFormat="1"/>
    <row r="16469" s="158" customFormat="1"/>
    <row r="16470" s="158" customFormat="1"/>
    <row r="16471" s="158" customFormat="1"/>
    <row r="16472" s="158" customFormat="1"/>
    <row r="16473" s="158" customFormat="1"/>
    <row r="16474" s="158" customFormat="1"/>
    <row r="16475" s="158" customFormat="1"/>
    <row r="16476" s="158" customFormat="1"/>
    <row r="16477" s="158" customFormat="1"/>
    <row r="16478" s="158" customFormat="1"/>
    <row r="16479" s="158" customFormat="1"/>
    <row r="16480" s="158" customFormat="1"/>
    <row r="16481" s="158" customFormat="1"/>
    <row r="16482" s="158" customFormat="1"/>
    <row r="16483" s="158" customFormat="1"/>
    <row r="16484" s="158" customFormat="1"/>
    <row r="16485" s="158" customFormat="1"/>
    <row r="16486" s="158" customFormat="1"/>
    <row r="16487" s="158" customFormat="1"/>
    <row r="16488" s="158" customFormat="1"/>
    <row r="16489" s="158" customFormat="1"/>
    <row r="16490" s="158" customFormat="1"/>
    <row r="16491" s="158" customFormat="1"/>
    <row r="16492" s="158" customFormat="1"/>
    <row r="16493" s="158" customFormat="1"/>
    <row r="16494" s="158" customFormat="1"/>
    <row r="16495" s="158" customFormat="1"/>
    <row r="16496" s="158" customFormat="1"/>
    <row r="16497" s="158" customFormat="1"/>
    <row r="16498" s="158" customFormat="1"/>
    <row r="16499" s="158" customFormat="1"/>
    <row r="16500" s="158" customFormat="1"/>
    <row r="16501" s="158" customFormat="1"/>
    <row r="16502" s="158" customFormat="1"/>
    <row r="16503" s="158" customFormat="1"/>
    <row r="16504" s="158" customFormat="1"/>
    <row r="16505" s="158" customFormat="1"/>
    <row r="16506" s="158" customFormat="1"/>
    <row r="16507" s="158" customFormat="1"/>
    <row r="16508" s="158" customFormat="1"/>
    <row r="16509" s="158" customFormat="1"/>
    <row r="16510" s="158" customFormat="1"/>
    <row r="16511" s="158" customFormat="1"/>
    <row r="16512" s="158" customFormat="1"/>
    <row r="16513" s="158" customFormat="1"/>
    <row r="16514" s="158" customFormat="1"/>
    <row r="16515" s="158" customFormat="1"/>
    <row r="16516" s="158" customFormat="1"/>
    <row r="16517" s="158" customFormat="1"/>
    <row r="16518" s="158" customFormat="1"/>
    <row r="16519" s="158" customFormat="1"/>
    <row r="16520" s="158" customFormat="1"/>
    <row r="16521" s="158" customFormat="1"/>
    <row r="16522" s="158" customFormat="1"/>
    <row r="16523" s="158" customFormat="1"/>
    <row r="16524" s="158" customFormat="1"/>
    <row r="16525" s="158" customFormat="1"/>
    <row r="16526" s="158" customFormat="1"/>
    <row r="16527" s="158" customFormat="1"/>
    <row r="16528" s="158" customFormat="1"/>
    <row r="16529" s="158" customFormat="1"/>
    <row r="16530" s="158" customFormat="1"/>
    <row r="16531" s="158" customFormat="1"/>
    <row r="16532" s="158" customFormat="1"/>
    <row r="16533" s="158" customFormat="1"/>
    <row r="16534" s="158" customFormat="1"/>
    <row r="16535" s="158" customFormat="1"/>
    <row r="16536" s="158" customFormat="1"/>
    <row r="16537" s="158" customFormat="1"/>
    <row r="16538" s="158" customFormat="1"/>
    <row r="16539" s="158" customFormat="1"/>
    <row r="16540" s="158" customFormat="1"/>
    <row r="16541" s="158" customFormat="1"/>
    <row r="16542" s="158" customFormat="1"/>
    <row r="16543" s="158" customFormat="1"/>
    <row r="16544" s="158" customFormat="1"/>
    <row r="16545" s="158" customFormat="1"/>
    <row r="16546" s="158" customFormat="1"/>
    <row r="16547" s="158" customFormat="1"/>
    <row r="16548" s="158" customFormat="1"/>
    <row r="16549" s="158" customFormat="1"/>
    <row r="16550" s="158" customFormat="1"/>
    <row r="16551" s="158" customFormat="1"/>
    <row r="16552" s="158" customFormat="1"/>
    <row r="16553" s="158" customFormat="1"/>
    <row r="16554" s="158" customFormat="1"/>
    <row r="16555" s="158" customFormat="1"/>
    <row r="16556" s="158" customFormat="1"/>
    <row r="16557" s="158" customFormat="1"/>
    <row r="16558" s="158" customFormat="1"/>
    <row r="16559" s="158" customFormat="1"/>
    <row r="16560" s="158" customFormat="1"/>
    <row r="16561" s="158" customFormat="1"/>
    <row r="16562" s="158" customFormat="1"/>
    <row r="16563" s="158" customFormat="1"/>
    <row r="16564" s="158" customFormat="1"/>
    <row r="16565" s="158" customFormat="1"/>
    <row r="16566" s="158" customFormat="1"/>
    <row r="16567" s="158" customFormat="1"/>
    <row r="16568" s="158" customFormat="1"/>
    <row r="16569" s="158" customFormat="1"/>
    <row r="16570" s="158" customFormat="1"/>
    <row r="16571" s="158" customFormat="1"/>
    <row r="16572" s="158" customFormat="1"/>
    <row r="16573" s="158" customFormat="1"/>
    <row r="16574" s="158" customFormat="1"/>
    <row r="16575" s="158" customFormat="1"/>
    <row r="16576" s="158" customFormat="1"/>
    <row r="16577" s="158" customFormat="1"/>
    <row r="16578" s="158" customFormat="1"/>
    <row r="16579" s="158" customFormat="1"/>
    <row r="16580" s="158" customFormat="1"/>
    <row r="16581" s="158" customFormat="1"/>
    <row r="16582" s="158" customFormat="1"/>
    <row r="16583" s="158" customFormat="1"/>
    <row r="16584" s="158" customFormat="1"/>
    <row r="16585" s="158" customFormat="1"/>
    <row r="16586" s="158" customFormat="1"/>
    <row r="16587" s="158" customFormat="1"/>
    <row r="16588" s="158" customFormat="1"/>
    <row r="16589" s="158" customFormat="1"/>
    <row r="16590" s="158" customFormat="1"/>
    <row r="16591" s="158" customFormat="1"/>
    <row r="16592" s="158" customFormat="1"/>
    <row r="16593" s="158" customFormat="1"/>
    <row r="16594" s="158" customFormat="1"/>
    <row r="16595" s="158" customFormat="1"/>
    <row r="16596" s="158" customFormat="1"/>
    <row r="16597" s="158" customFormat="1"/>
    <row r="16598" s="158" customFormat="1"/>
    <row r="16599" s="158" customFormat="1"/>
    <row r="16600" s="158" customFormat="1"/>
    <row r="16601" s="158" customFormat="1"/>
    <row r="16602" s="158" customFormat="1"/>
    <row r="16603" s="158" customFormat="1"/>
    <row r="16604" s="158" customFormat="1"/>
    <row r="16605" s="158" customFormat="1"/>
    <row r="16606" s="158" customFormat="1"/>
    <row r="16607" s="158" customFormat="1"/>
    <row r="16608" s="158" customFormat="1"/>
    <row r="16609" s="158" customFormat="1"/>
    <row r="16610" s="158" customFormat="1"/>
    <row r="16611" s="158" customFormat="1"/>
    <row r="16612" s="158" customFormat="1"/>
    <row r="16613" s="158" customFormat="1"/>
    <row r="16614" s="158" customFormat="1"/>
    <row r="16615" s="158" customFormat="1"/>
    <row r="16616" s="158" customFormat="1"/>
    <row r="16617" s="158" customFormat="1"/>
    <row r="16618" s="158" customFormat="1"/>
    <row r="16619" s="158" customFormat="1"/>
    <row r="16620" s="158" customFormat="1"/>
    <row r="16621" s="158" customFormat="1"/>
    <row r="16622" s="158" customFormat="1"/>
    <row r="16623" s="158" customFormat="1"/>
    <row r="16624" s="158" customFormat="1"/>
    <row r="16625" s="158" customFormat="1"/>
    <row r="16626" s="158" customFormat="1"/>
    <row r="16627" s="158" customFormat="1"/>
    <row r="16628" s="158" customFormat="1"/>
    <row r="16629" s="158" customFormat="1"/>
    <row r="16630" s="158" customFormat="1"/>
    <row r="16631" s="158" customFormat="1"/>
    <row r="16632" s="158" customFormat="1"/>
    <row r="16633" s="158" customFormat="1"/>
    <row r="16634" s="158" customFormat="1"/>
    <row r="16635" s="158" customFormat="1"/>
    <row r="16636" s="158" customFormat="1"/>
    <row r="16637" s="158" customFormat="1"/>
    <row r="16638" s="158" customFormat="1"/>
    <row r="16639" s="158" customFormat="1"/>
    <row r="16640" s="158" customFormat="1"/>
    <row r="16641" s="158" customFormat="1"/>
    <row r="16642" s="158" customFormat="1"/>
    <row r="16643" s="158" customFormat="1"/>
    <row r="16644" s="158" customFormat="1"/>
    <row r="16645" s="158" customFormat="1"/>
    <row r="16646" s="158" customFormat="1"/>
    <row r="16647" s="158" customFormat="1"/>
    <row r="16648" s="158" customFormat="1"/>
    <row r="16649" s="158" customFormat="1"/>
    <row r="16650" s="158" customFormat="1"/>
    <row r="16651" s="158" customFormat="1"/>
    <row r="16652" s="158" customFormat="1"/>
    <row r="16653" s="158" customFormat="1"/>
    <row r="16654" s="158" customFormat="1"/>
    <row r="16655" s="158" customFormat="1"/>
    <row r="16656" s="158" customFormat="1"/>
    <row r="16657" s="158" customFormat="1"/>
    <row r="16658" s="158" customFormat="1"/>
    <row r="16659" s="158" customFormat="1"/>
    <row r="16660" s="158" customFormat="1"/>
    <row r="16661" s="158" customFormat="1"/>
    <row r="16662" s="158" customFormat="1"/>
    <row r="16663" s="158" customFormat="1"/>
    <row r="16664" s="158" customFormat="1"/>
    <row r="16665" s="158" customFormat="1"/>
    <row r="16666" s="158" customFormat="1"/>
    <row r="16667" s="158" customFormat="1"/>
    <row r="16668" s="158" customFormat="1"/>
    <row r="16669" s="158" customFormat="1"/>
    <row r="16670" s="158" customFormat="1"/>
    <row r="16671" s="158" customFormat="1"/>
    <row r="16672" s="158" customFormat="1"/>
    <row r="16673" s="158" customFormat="1"/>
    <row r="16674" s="158" customFormat="1"/>
    <row r="16675" s="158" customFormat="1"/>
    <row r="16676" s="158" customFormat="1"/>
    <row r="16677" s="158" customFormat="1"/>
    <row r="16678" s="158" customFormat="1"/>
    <row r="16679" s="158" customFormat="1"/>
    <row r="16680" s="158" customFormat="1"/>
    <row r="16681" s="158" customFormat="1"/>
    <row r="16682" s="158" customFormat="1"/>
    <row r="16683" s="158" customFormat="1"/>
    <row r="16684" s="158" customFormat="1"/>
    <row r="16685" s="158" customFormat="1"/>
    <row r="16686" s="158" customFormat="1"/>
    <row r="16687" s="158" customFormat="1"/>
    <row r="16688" s="158" customFormat="1"/>
    <row r="16689" s="158" customFormat="1"/>
    <row r="16690" s="158" customFormat="1"/>
    <row r="16691" s="158" customFormat="1"/>
    <row r="16692" s="158" customFormat="1"/>
    <row r="16693" s="158" customFormat="1"/>
    <row r="16694" s="158" customFormat="1"/>
    <row r="16695" s="158" customFormat="1"/>
    <row r="16696" s="158" customFormat="1"/>
    <row r="16697" s="158" customFormat="1"/>
    <row r="16698" s="158" customFormat="1"/>
    <row r="16699" s="158" customFormat="1"/>
    <row r="16700" s="158" customFormat="1"/>
    <row r="16701" s="158" customFormat="1"/>
    <row r="16702" s="158" customFormat="1"/>
    <row r="16703" s="158" customFormat="1"/>
    <row r="16704" s="158" customFormat="1"/>
    <row r="16705" s="158" customFormat="1"/>
    <row r="16706" s="158" customFormat="1"/>
    <row r="16707" s="158" customFormat="1"/>
    <row r="16708" s="158" customFormat="1"/>
    <row r="16709" s="158" customFormat="1"/>
    <row r="16710" s="158" customFormat="1"/>
    <row r="16711" s="158" customFormat="1"/>
    <row r="16712" s="158" customFormat="1"/>
    <row r="16713" s="158" customFormat="1"/>
    <row r="16714" s="158" customFormat="1"/>
    <row r="16715" s="158" customFormat="1"/>
    <row r="16716" s="158" customFormat="1"/>
    <row r="16717" s="158" customFormat="1"/>
    <row r="16718" s="158" customFormat="1"/>
    <row r="16719" s="158" customFormat="1"/>
    <row r="16720" s="158" customFormat="1"/>
    <row r="16721" s="158" customFormat="1"/>
    <row r="16722" s="158" customFormat="1"/>
    <row r="16723" s="158" customFormat="1"/>
    <row r="16724" s="158" customFormat="1"/>
    <row r="16725" s="158" customFormat="1"/>
    <row r="16726" s="158" customFormat="1"/>
    <row r="16727" s="158" customFormat="1"/>
    <row r="16728" s="158" customFormat="1"/>
    <row r="16729" s="158" customFormat="1"/>
    <row r="16730" s="158" customFormat="1"/>
    <row r="16731" s="158" customFormat="1"/>
    <row r="16732" s="158" customFormat="1"/>
    <row r="16733" s="158" customFormat="1"/>
    <row r="16734" s="158" customFormat="1"/>
    <row r="16735" s="158" customFormat="1"/>
    <row r="16736" s="158" customFormat="1"/>
    <row r="16737" s="158" customFormat="1"/>
    <row r="16738" s="158" customFormat="1"/>
    <row r="16739" s="158" customFormat="1"/>
    <row r="16740" s="158" customFormat="1"/>
    <row r="16741" s="158" customFormat="1"/>
    <row r="16742" s="158" customFormat="1"/>
    <row r="16743" s="158" customFormat="1"/>
    <row r="16744" s="158" customFormat="1"/>
    <row r="16745" s="158" customFormat="1"/>
    <row r="16746" s="158" customFormat="1"/>
    <row r="16747" s="158" customFormat="1"/>
    <row r="16748" s="158" customFormat="1"/>
    <row r="16749" s="158" customFormat="1"/>
    <row r="16750" s="158" customFormat="1"/>
    <row r="16751" s="158" customFormat="1"/>
    <row r="16752" s="158" customFormat="1"/>
    <row r="16753" s="158" customFormat="1"/>
    <row r="16754" s="158" customFormat="1"/>
    <row r="16755" s="158" customFormat="1"/>
    <row r="16756" s="158" customFormat="1"/>
    <row r="16757" s="158" customFormat="1"/>
    <row r="16758" s="158" customFormat="1"/>
    <row r="16759" s="158" customFormat="1"/>
    <row r="16760" s="158" customFormat="1"/>
    <row r="16761" s="158" customFormat="1"/>
    <row r="16762" s="158" customFormat="1"/>
    <row r="16763" s="158" customFormat="1"/>
    <row r="16764" s="158" customFormat="1"/>
    <row r="16765" s="158" customFormat="1"/>
    <row r="16766" s="158" customFormat="1"/>
    <row r="16767" s="158" customFormat="1"/>
    <row r="16768" s="158" customFormat="1"/>
    <row r="16769" s="158" customFormat="1"/>
    <row r="16770" s="158" customFormat="1"/>
    <row r="16771" s="158" customFormat="1"/>
    <row r="16772" s="158" customFormat="1"/>
    <row r="16773" s="158" customFormat="1"/>
    <row r="16774" s="158" customFormat="1"/>
    <row r="16775" s="158" customFormat="1"/>
    <row r="16776" s="158" customFormat="1"/>
    <row r="16777" s="158" customFormat="1"/>
    <row r="16778" s="158" customFormat="1"/>
    <row r="16779" s="158" customFormat="1"/>
    <row r="16780" s="158" customFormat="1"/>
    <row r="16781" s="158" customFormat="1"/>
    <row r="16782" s="158" customFormat="1"/>
    <row r="16783" s="158" customFormat="1"/>
    <row r="16784" s="158" customFormat="1"/>
    <row r="16785" s="158" customFormat="1"/>
    <row r="16786" s="158" customFormat="1"/>
    <row r="16787" s="158" customFormat="1"/>
    <row r="16788" s="158" customFormat="1"/>
    <row r="16789" s="158" customFormat="1"/>
    <row r="16790" s="158" customFormat="1"/>
    <row r="16791" s="158" customFormat="1"/>
    <row r="16792" s="158" customFormat="1"/>
    <row r="16793" s="158" customFormat="1"/>
    <row r="16794" s="158" customFormat="1"/>
    <row r="16795" s="158" customFormat="1"/>
    <row r="16796" s="158" customFormat="1"/>
    <row r="16797" s="158" customFormat="1"/>
    <row r="16798" s="158" customFormat="1"/>
    <row r="16799" s="158" customFormat="1"/>
    <row r="16800" s="158" customFormat="1"/>
    <row r="16801" s="158" customFormat="1"/>
    <row r="16802" s="158" customFormat="1"/>
    <row r="16803" s="158" customFormat="1"/>
    <row r="16804" s="158" customFormat="1"/>
    <row r="16805" s="158" customFormat="1"/>
    <row r="16806" s="158" customFormat="1"/>
    <row r="16807" s="158" customFormat="1"/>
    <row r="16808" s="158" customFormat="1"/>
    <row r="16809" s="158" customFormat="1"/>
    <row r="16810" s="158" customFormat="1"/>
    <row r="16811" s="158" customFormat="1"/>
    <row r="16812" s="158" customFormat="1"/>
    <row r="16813" s="158" customFormat="1"/>
    <row r="16814" s="158" customFormat="1"/>
    <row r="16815" s="158" customFormat="1"/>
    <row r="16816" s="158" customFormat="1"/>
    <row r="16817" s="158" customFormat="1"/>
    <row r="16818" s="158" customFormat="1"/>
    <row r="16819" s="158" customFormat="1"/>
    <row r="16820" s="158" customFormat="1"/>
    <row r="16821" s="158" customFormat="1"/>
    <row r="16822" s="158" customFormat="1"/>
    <row r="16823" s="158" customFormat="1"/>
    <row r="16824" s="158" customFormat="1"/>
    <row r="16825" s="158" customFormat="1"/>
    <row r="16826" s="158" customFormat="1"/>
    <row r="16827" s="158" customFormat="1"/>
    <row r="16828" s="158" customFormat="1"/>
    <row r="16829" s="158" customFormat="1"/>
    <row r="16830" s="158" customFormat="1"/>
    <row r="16831" s="158" customFormat="1"/>
    <row r="16832" s="158" customFormat="1"/>
    <row r="16833" s="158" customFormat="1"/>
    <row r="16834" s="158" customFormat="1"/>
    <row r="16835" s="158" customFormat="1"/>
    <row r="16836" s="158" customFormat="1"/>
    <row r="16837" s="158" customFormat="1"/>
    <row r="16838" s="158" customFormat="1"/>
    <row r="16839" s="158" customFormat="1"/>
    <row r="16840" s="158" customFormat="1"/>
    <row r="16841" s="158" customFormat="1"/>
    <row r="16842" s="158" customFormat="1"/>
    <row r="16843" s="158" customFormat="1"/>
    <row r="16844" s="158" customFormat="1"/>
    <row r="16845" s="158" customFormat="1"/>
    <row r="16846" s="158" customFormat="1"/>
    <row r="16847" s="158" customFormat="1"/>
    <row r="16848" s="158" customFormat="1"/>
    <row r="16849" s="158" customFormat="1"/>
    <row r="16850" s="158" customFormat="1"/>
    <row r="16851" s="158" customFormat="1"/>
    <row r="16852" s="158" customFormat="1"/>
    <row r="16853" s="158" customFormat="1"/>
    <row r="16854" s="158" customFormat="1"/>
    <row r="16855" s="158" customFormat="1"/>
    <row r="16856" s="158" customFormat="1"/>
    <row r="16857" s="158" customFormat="1"/>
    <row r="16858" s="158" customFormat="1"/>
    <row r="16859" s="158" customFormat="1"/>
    <row r="16860" s="158" customFormat="1"/>
    <row r="16861" s="158" customFormat="1"/>
    <row r="16862" s="158" customFormat="1"/>
    <row r="16863" s="158" customFormat="1"/>
    <row r="16864" s="158" customFormat="1"/>
    <row r="16865" s="158" customFormat="1"/>
    <row r="16866" s="158" customFormat="1"/>
    <row r="16867" s="158" customFormat="1"/>
    <row r="16868" s="158" customFormat="1"/>
    <row r="16869" s="158" customFormat="1"/>
    <row r="16870" s="158" customFormat="1"/>
    <row r="16871" s="158" customFormat="1"/>
    <row r="16872" s="158" customFormat="1"/>
    <row r="16873" s="158" customFormat="1"/>
    <row r="16874" s="158" customFormat="1"/>
    <row r="16875" s="158" customFormat="1"/>
    <row r="16876" s="158" customFormat="1"/>
    <row r="16877" s="158" customFormat="1"/>
    <row r="16878" s="158" customFormat="1"/>
    <row r="16879" s="158" customFormat="1"/>
    <row r="16880" s="158" customFormat="1"/>
    <row r="16881" s="158" customFormat="1"/>
    <row r="16882" s="158" customFormat="1"/>
    <row r="16883" s="158" customFormat="1"/>
    <row r="16884" s="158" customFormat="1"/>
    <row r="16885" s="158" customFormat="1"/>
    <row r="16886" s="158" customFormat="1"/>
    <row r="16887" s="158" customFormat="1"/>
    <row r="16888" s="158" customFormat="1"/>
    <row r="16889" s="158" customFormat="1"/>
    <row r="16890" s="158" customFormat="1"/>
    <row r="16891" s="158" customFormat="1"/>
    <row r="16892" s="158" customFormat="1"/>
    <row r="16893" s="158" customFormat="1"/>
    <row r="16894" s="158" customFormat="1"/>
    <row r="16895" s="158" customFormat="1"/>
    <row r="16896" s="158" customFormat="1"/>
    <row r="16897" s="158" customFormat="1"/>
    <row r="16898" s="158" customFormat="1"/>
    <row r="16899" s="158" customFormat="1"/>
    <row r="16900" s="158" customFormat="1"/>
    <row r="16901" s="158" customFormat="1"/>
    <row r="16902" s="158" customFormat="1"/>
    <row r="16903" s="158" customFormat="1"/>
    <row r="16904" s="158" customFormat="1"/>
    <row r="16905" s="158" customFormat="1"/>
    <row r="16906" s="158" customFormat="1"/>
    <row r="16907" s="158" customFormat="1"/>
    <row r="16908" s="158" customFormat="1"/>
    <row r="16909" s="158" customFormat="1"/>
    <row r="16910" s="158" customFormat="1"/>
    <row r="16911" s="158" customFormat="1"/>
    <row r="16912" s="158" customFormat="1"/>
    <row r="16913" s="158" customFormat="1"/>
    <row r="16914" s="158" customFormat="1"/>
    <row r="16915" s="158" customFormat="1"/>
    <row r="16916" s="158" customFormat="1"/>
    <row r="16917" s="158" customFormat="1"/>
    <row r="16918" s="158" customFormat="1"/>
    <row r="16919" s="158" customFormat="1"/>
    <row r="16920" s="158" customFormat="1"/>
    <row r="16921" s="158" customFormat="1"/>
    <row r="16922" s="158" customFormat="1"/>
    <row r="16923" s="158" customFormat="1"/>
    <row r="16924" s="158" customFormat="1"/>
    <row r="16925" s="158" customFormat="1"/>
    <row r="16926" s="158" customFormat="1"/>
    <row r="16927" s="158" customFormat="1"/>
    <row r="16928" s="158" customFormat="1"/>
    <row r="16929" s="158" customFormat="1"/>
    <row r="16930" s="158" customFormat="1"/>
    <row r="16931" s="158" customFormat="1"/>
    <row r="16932" s="158" customFormat="1"/>
    <row r="16933" s="158" customFormat="1"/>
    <row r="16934" s="158" customFormat="1"/>
    <row r="16935" s="158" customFormat="1"/>
    <row r="16936" s="158" customFormat="1"/>
    <row r="16937" s="158" customFormat="1"/>
    <row r="16938" s="158" customFormat="1"/>
    <row r="16939" s="158" customFormat="1"/>
    <row r="16940" s="158" customFormat="1"/>
    <row r="16941" s="158" customFormat="1"/>
    <row r="16942" s="158" customFormat="1"/>
    <row r="16943" s="158" customFormat="1"/>
    <row r="16944" s="158" customFormat="1"/>
    <row r="16945" s="158" customFormat="1"/>
    <row r="16946" s="158" customFormat="1"/>
    <row r="16947" s="158" customFormat="1"/>
    <row r="16948" s="158" customFormat="1"/>
    <row r="16949" s="158" customFormat="1"/>
    <row r="16950" s="158" customFormat="1"/>
    <row r="16951" s="158" customFormat="1"/>
    <row r="16952" s="158" customFormat="1"/>
    <row r="16953" s="158" customFormat="1"/>
    <row r="16954" s="158" customFormat="1"/>
    <row r="16955" s="158" customFormat="1"/>
    <row r="16956" s="158" customFormat="1"/>
    <row r="16957" s="158" customFormat="1"/>
    <row r="16958" s="158" customFormat="1"/>
    <row r="16959" s="158" customFormat="1"/>
    <row r="16960" s="158" customFormat="1"/>
    <row r="16961" s="158" customFormat="1"/>
    <row r="16962" s="158" customFormat="1"/>
    <row r="16963" s="158" customFormat="1"/>
    <row r="16964" s="158" customFormat="1"/>
    <row r="16965" s="158" customFormat="1"/>
    <row r="16966" s="158" customFormat="1"/>
    <row r="16967" s="158" customFormat="1"/>
    <row r="16968" s="158" customFormat="1"/>
    <row r="16969" s="158" customFormat="1"/>
    <row r="16970" s="158" customFormat="1"/>
    <row r="16971" s="158" customFormat="1"/>
    <row r="16972" s="158" customFormat="1"/>
    <row r="16973" s="158" customFormat="1"/>
    <row r="16974" s="158" customFormat="1"/>
    <row r="16975" s="158" customFormat="1"/>
    <row r="16976" s="158" customFormat="1"/>
    <row r="16977" s="158" customFormat="1"/>
    <row r="16978" s="158" customFormat="1"/>
    <row r="16979" s="158" customFormat="1"/>
    <row r="16980" s="158" customFormat="1"/>
    <row r="16981" s="158" customFormat="1"/>
    <row r="16982" s="158" customFormat="1"/>
    <row r="16983" s="158" customFormat="1"/>
    <row r="16984" s="158" customFormat="1"/>
    <row r="16985" s="158" customFormat="1"/>
    <row r="16986" s="158" customFormat="1"/>
    <row r="16987" s="158" customFormat="1"/>
    <row r="16988" s="158" customFormat="1"/>
    <row r="16989" s="158" customFormat="1"/>
    <row r="16990" s="158" customFormat="1"/>
    <row r="16991" s="158" customFormat="1"/>
    <row r="16992" s="158" customFormat="1"/>
    <row r="16993" s="158" customFormat="1"/>
    <row r="16994" s="158" customFormat="1"/>
    <row r="16995" s="158" customFormat="1"/>
    <row r="16996" s="158" customFormat="1"/>
    <row r="16997" s="158" customFormat="1"/>
    <row r="16998" s="158" customFormat="1"/>
    <row r="16999" s="158" customFormat="1"/>
    <row r="17000" s="158" customFormat="1"/>
    <row r="17001" s="158" customFormat="1"/>
    <row r="17002" s="158" customFormat="1"/>
    <row r="17003" s="158" customFormat="1"/>
    <row r="17004" s="158" customFormat="1"/>
    <row r="17005" s="158" customFormat="1"/>
    <row r="17006" s="158" customFormat="1"/>
    <row r="17007" s="158" customFormat="1"/>
    <row r="17008" s="158" customFormat="1"/>
    <row r="17009" s="158" customFormat="1"/>
    <row r="17010" s="158" customFormat="1"/>
    <row r="17011" s="158" customFormat="1"/>
    <row r="17012" s="158" customFormat="1"/>
    <row r="17013" s="158" customFormat="1"/>
    <row r="17014" s="158" customFormat="1"/>
    <row r="17015" s="158" customFormat="1"/>
    <row r="17016" s="158" customFormat="1"/>
    <row r="17017" s="158" customFormat="1"/>
    <row r="17018" s="158" customFormat="1"/>
    <row r="17019" s="158" customFormat="1"/>
    <row r="17020" s="158" customFormat="1"/>
    <row r="17021" s="158" customFormat="1"/>
    <row r="17022" s="158" customFormat="1"/>
    <row r="17023" s="158" customFormat="1"/>
    <row r="17024" s="158" customFormat="1"/>
    <row r="17025" s="158" customFormat="1"/>
    <row r="17026" s="158" customFormat="1"/>
    <row r="17027" s="158" customFormat="1"/>
    <row r="17028" s="158" customFormat="1"/>
    <row r="17029" s="158" customFormat="1"/>
    <row r="17030" s="158" customFormat="1"/>
    <row r="17031" s="158" customFormat="1"/>
    <row r="17032" s="158" customFormat="1"/>
    <row r="17033" s="158" customFormat="1"/>
    <row r="17034" s="158" customFormat="1"/>
    <row r="17035" s="158" customFormat="1"/>
    <row r="17036" s="158" customFormat="1"/>
    <row r="17037" s="158" customFormat="1"/>
    <row r="17038" s="158" customFormat="1"/>
    <row r="17039" s="158" customFormat="1"/>
    <row r="17040" s="158" customFormat="1"/>
    <row r="17041" s="158" customFormat="1"/>
    <row r="17042" s="158" customFormat="1"/>
    <row r="17043" s="158" customFormat="1"/>
    <row r="17044" s="158" customFormat="1"/>
    <row r="17045" s="158" customFormat="1"/>
    <row r="17046" s="158" customFormat="1"/>
    <row r="17047" s="158" customFormat="1"/>
    <row r="17048" s="158" customFormat="1"/>
    <row r="17049" s="158" customFormat="1"/>
    <row r="17050" s="158" customFormat="1"/>
    <row r="17051" s="158" customFormat="1"/>
    <row r="17052" s="158" customFormat="1"/>
    <row r="17053" s="158" customFormat="1"/>
    <row r="17054" s="158" customFormat="1"/>
    <row r="17055" s="158" customFormat="1"/>
    <row r="17056" s="158" customFormat="1"/>
    <row r="17057" s="158" customFormat="1"/>
    <row r="17058" s="158" customFormat="1"/>
    <row r="17059" s="158" customFormat="1"/>
    <row r="17060" s="158" customFormat="1"/>
    <row r="17061" s="158" customFormat="1"/>
    <row r="17062" s="158" customFormat="1"/>
    <row r="17063" s="158" customFormat="1"/>
    <row r="17064" s="158" customFormat="1"/>
    <row r="17065" s="158" customFormat="1"/>
    <row r="17066" s="158" customFormat="1"/>
    <row r="17067" s="158" customFormat="1"/>
    <row r="17068" s="158" customFormat="1"/>
    <row r="17069" s="158" customFormat="1"/>
    <row r="17070" s="158" customFormat="1"/>
    <row r="17071" s="158" customFormat="1"/>
    <row r="17072" s="158" customFormat="1"/>
    <row r="17073" s="158" customFormat="1"/>
    <row r="17074" s="158" customFormat="1"/>
    <row r="17075" s="158" customFormat="1"/>
    <row r="17076" s="158" customFormat="1"/>
    <row r="17077" s="158" customFormat="1"/>
    <row r="17078" s="158" customFormat="1"/>
    <row r="17079" s="158" customFormat="1"/>
    <row r="17080" s="158" customFormat="1"/>
    <row r="17081" s="158" customFormat="1"/>
    <row r="17082" s="158" customFormat="1"/>
    <row r="17083" s="158" customFormat="1"/>
    <row r="17084" s="158" customFormat="1"/>
    <row r="17085" s="158" customFormat="1"/>
    <row r="17086" s="158" customFormat="1"/>
    <row r="17087" s="158" customFormat="1"/>
    <row r="17088" s="158" customFormat="1"/>
    <row r="17089" s="158" customFormat="1"/>
    <row r="17090" s="158" customFormat="1"/>
    <row r="17091" s="158" customFormat="1"/>
    <row r="17092" s="158" customFormat="1"/>
    <row r="17093" s="158" customFormat="1"/>
    <row r="17094" s="158" customFormat="1"/>
    <row r="17095" s="158" customFormat="1"/>
    <row r="17096" s="158" customFormat="1"/>
    <row r="17097" s="158" customFormat="1"/>
    <row r="17098" s="158" customFormat="1"/>
    <row r="17099" s="158" customFormat="1"/>
    <row r="17100" s="158" customFormat="1"/>
    <row r="17101" s="158" customFormat="1"/>
    <row r="17102" s="158" customFormat="1"/>
    <row r="17103" s="158" customFormat="1"/>
    <row r="17104" s="158" customFormat="1"/>
    <row r="17105" s="158" customFormat="1"/>
    <row r="17106" s="158" customFormat="1"/>
    <row r="17107" s="158" customFormat="1"/>
    <row r="17108" s="158" customFormat="1"/>
    <row r="17109" s="158" customFormat="1"/>
    <row r="17110" s="158" customFormat="1"/>
    <row r="17111" s="158" customFormat="1"/>
    <row r="17112" s="158" customFormat="1"/>
    <row r="17113" s="158" customFormat="1"/>
    <row r="17114" s="158" customFormat="1"/>
    <row r="17115" s="158" customFormat="1"/>
    <row r="17116" s="158" customFormat="1"/>
    <row r="17117" s="158" customFormat="1"/>
    <row r="17118" s="158" customFormat="1"/>
    <row r="17119" s="158" customFormat="1"/>
    <row r="17120" s="158" customFormat="1"/>
    <row r="17121" s="158" customFormat="1"/>
    <row r="17122" s="158" customFormat="1"/>
    <row r="17123" s="158" customFormat="1"/>
    <row r="17124" s="158" customFormat="1"/>
    <row r="17125" s="158" customFormat="1"/>
    <row r="17126" s="158" customFormat="1"/>
    <row r="17127" s="158" customFormat="1"/>
    <row r="17128" s="158" customFormat="1"/>
    <row r="17129" s="158" customFormat="1"/>
    <row r="17130" s="158" customFormat="1"/>
    <row r="17131" s="158" customFormat="1"/>
    <row r="17132" s="158" customFormat="1"/>
    <row r="17133" s="158" customFormat="1"/>
    <row r="17134" s="158" customFormat="1"/>
    <row r="17135" s="158" customFormat="1"/>
    <row r="17136" s="158" customFormat="1"/>
    <row r="17137" s="158" customFormat="1"/>
    <row r="17138" s="158" customFormat="1"/>
    <row r="17139" s="158" customFormat="1"/>
    <row r="17140" s="158" customFormat="1"/>
    <row r="17141" s="158" customFormat="1"/>
    <row r="17142" s="158" customFormat="1"/>
    <row r="17143" s="158" customFormat="1"/>
    <row r="17144" s="158" customFormat="1"/>
    <row r="17145" s="158" customFormat="1"/>
    <row r="17146" s="158" customFormat="1"/>
    <row r="17147" s="158" customFormat="1"/>
    <row r="17148" s="158" customFormat="1"/>
    <row r="17149" s="158" customFormat="1"/>
    <row r="17150" s="158" customFormat="1"/>
    <row r="17151" s="158" customFormat="1"/>
    <row r="17152" s="158" customFormat="1"/>
    <row r="17153" s="158" customFormat="1"/>
    <row r="17154" s="158" customFormat="1"/>
    <row r="17155" s="158" customFormat="1"/>
    <row r="17156" s="158" customFormat="1"/>
    <row r="17157" s="158" customFormat="1"/>
    <row r="17158" s="158" customFormat="1"/>
    <row r="17159" s="158" customFormat="1"/>
    <row r="17160" s="158" customFormat="1"/>
    <row r="17161" s="158" customFormat="1"/>
    <row r="17162" s="158" customFormat="1"/>
    <row r="17163" s="158" customFormat="1"/>
    <row r="17164" s="158" customFormat="1"/>
    <row r="17165" s="158" customFormat="1"/>
    <row r="17166" s="158" customFormat="1"/>
    <row r="17167" s="158" customFormat="1"/>
    <row r="17168" s="158" customFormat="1"/>
    <row r="17169" s="158" customFormat="1"/>
    <row r="17170" s="158" customFormat="1"/>
    <row r="17171" s="158" customFormat="1"/>
    <row r="17172" s="158" customFormat="1"/>
    <row r="17173" s="158" customFormat="1"/>
    <row r="17174" s="158" customFormat="1"/>
    <row r="17175" s="158" customFormat="1"/>
    <row r="17176" s="158" customFormat="1"/>
    <row r="17177" s="158" customFormat="1"/>
    <row r="17178" s="158" customFormat="1"/>
    <row r="17179" s="158" customFormat="1"/>
    <row r="17180" s="158" customFormat="1"/>
    <row r="17181" s="158" customFormat="1"/>
    <row r="17182" s="158" customFormat="1"/>
    <row r="17183" s="158" customFormat="1"/>
    <row r="17184" s="158" customFormat="1"/>
    <row r="17185" s="158" customFormat="1"/>
    <row r="17186" s="158" customFormat="1"/>
    <row r="17187" s="158" customFormat="1"/>
    <row r="17188" s="158" customFormat="1"/>
    <row r="17189" s="158" customFormat="1"/>
    <row r="17190" s="158" customFormat="1"/>
    <row r="17191" s="158" customFormat="1"/>
    <row r="17192" s="158" customFormat="1"/>
    <row r="17193" s="158" customFormat="1"/>
    <row r="17194" s="158" customFormat="1"/>
    <row r="17195" s="158" customFormat="1"/>
    <row r="17196" s="158" customFormat="1"/>
    <row r="17197" s="158" customFormat="1"/>
    <row r="17198" s="158" customFormat="1"/>
    <row r="17199" s="158" customFormat="1"/>
    <row r="17200" s="158" customFormat="1"/>
    <row r="17201" s="158" customFormat="1"/>
    <row r="17202" s="158" customFormat="1"/>
    <row r="17203" s="158" customFormat="1"/>
    <row r="17204" s="158" customFormat="1"/>
    <row r="17205" s="158" customFormat="1"/>
    <row r="17206" s="158" customFormat="1"/>
    <row r="17207" s="158" customFormat="1"/>
    <row r="17208" s="158" customFormat="1"/>
    <row r="17209" s="158" customFormat="1"/>
    <row r="17210" s="158" customFormat="1"/>
    <row r="17211" s="158" customFormat="1"/>
    <row r="17212" s="158" customFormat="1"/>
    <row r="17213" s="158" customFormat="1"/>
    <row r="17214" s="158" customFormat="1"/>
    <row r="17215" s="158" customFormat="1"/>
    <row r="17216" s="158" customFormat="1"/>
    <row r="17217" s="158" customFormat="1"/>
    <row r="17218" s="158" customFormat="1"/>
    <row r="17219" s="158" customFormat="1"/>
    <row r="17220" s="158" customFormat="1"/>
    <row r="17221" s="158" customFormat="1"/>
    <row r="17222" s="158" customFormat="1"/>
    <row r="17223" s="158" customFormat="1"/>
    <row r="17224" s="158" customFormat="1"/>
    <row r="17225" s="158" customFormat="1"/>
    <row r="17226" s="158" customFormat="1"/>
    <row r="17227" s="158" customFormat="1"/>
    <row r="17228" s="158" customFormat="1"/>
    <row r="17229" s="158" customFormat="1"/>
    <row r="17230" s="158" customFormat="1"/>
    <row r="17231" s="158" customFormat="1"/>
    <row r="17232" s="158" customFormat="1"/>
    <row r="17233" s="158" customFormat="1"/>
    <row r="17234" s="158" customFormat="1"/>
    <row r="17235" s="158" customFormat="1"/>
    <row r="17236" s="158" customFormat="1"/>
    <row r="17237" s="158" customFormat="1"/>
    <row r="17238" s="158" customFormat="1"/>
    <row r="17239" s="158" customFormat="1"/>
    <row r="17240" s="158" customFormat="1"/>
    <row r="17241" s="158" customFormat="1"/>
    <row r="17242" s="158" customFormat="1"/>
    <row r="17243" s="158" customFormat="1"/>
    <row r="17244" s="158" customFormat="1"/>
    <row r="17245" s="158" customFormat="1"/>
    <row r="17246" s="158" customFormat="1"/>
    <row r="17247" s="158" customFormat="1"/>
    <row r="17248" s="158" customFormat="1"/>
    <row r="17249" s="158" customFormat="1"/>
    <row r="17250" s="158" customFormat="1"/>
    <row r="17251" s="158" customFormat="1"/>
    <row r="17252" s="158" customFormat="1"/>
    <row r="17253" s="158" customFormat="1"/>
    <row r="17254" s="158" customFormat="1"/>
    <row r="17255" s="158" customFormat="1"/>
    <row r="17256" s="158" customFormat="1"/>
    <row r="17257" s="158" customFormat="1"/>
    <row r="17258" s="158" customFormat="1"/>
    <row r="17259" s="158" customFormat="1"/>
    <row r="17260" s="158" customFormat="1"/>
    <row r="17261" s="158" customFormat="1"/>
    <row r="17262" s="158" customFormat="1"/>
    <row r="17263" s="158" customFormat="1"/>
    <row r="17264" s="158" customFormat="1"/>
    <row r="17265" s="158" customFormat="1"/>
    <row r="17266" s="158" customFormat="1"/>
    <row r="17267" s="158" customFormat="1"/>
    <row r="17268" s="158" customFormat="1"/>
    <row r="17269" s="158" customFormat="1"/>
    <row r="17270" s="158" customFormat="1"/>
    <row r="17271" s="158" customFormat="1"/>
    <row r="17272" s="158" customFormat="1"/>
    <row r="17273" s="158" customFormat="1"/>
    <row r="17274" s="158" customFormat="1"/>
    <row r="17275" s="158" customFormat="1"/>
    <row r="17276" s="158" customFormat="1"/>
    <row r="17277" s="158" customFormat="1"/>
    <row r="17278" s="158" customFormat="1"/>
    <row r="17279" s="158" customFormat="1"/>
    <row r="17280" s="158" customFormat="1"/>
    <row r="17281" s="158" customFormat="1"/>
    <row r="17282" s="158" customFormat="1"/>
    <row r="17283" s="158" customFormat="1"/>
    <row r="17284" s="158" customFormat="1"/>
    <row r="17285" s="158" customFormat="1"/>
    <row r="17286" s="158" customFormat="1"/>
    <row r="17287" s="158" customFormat="1"/>
    <row r="17288" s="158" customFormat="1"/>
    <row r="17289" s="158" customFormat="1"/>
    <row r="17290" s="158" customFormat="1"/>
    <row r="17291" s="158" customFormat="1"/>
    <row r="17292" s="158" customFormat="1"/>
    <row r="17293" s="158" customFormat="1"/>
    <row r="17294" s="158" customFormat="1"/>
    <row r="17295" s="158" customFormat="1"/>
    <row r="17296" s="158" customFormat="1"/>
    <row r="17297" s="158" customFormat="1"/>
    <row r="17298" s="158" customFormat="1"/>
    <row r="17299" s="158" customFormat="1"/>
    <row r="17300" s="158" customFormat="1"/>
    <row r="17301" s="158" customFormat="1"/>
    <row r="17302" s="158" customFormat="1"/>
    <row r="17303" s="158" customFormat="1"/>
    <row r="17304" s="158" customFormat="1"/>
    <row r="17305" s="158" customFormat="1"/>
    <row r="17306" s="158" customFormat="1"/>
    <row r="17307" s="158" customFormat="1"/>
    <row r="17308" s="158" customFormat="1"/>
    <row r="17309" s="158" customFormat="1"/>
    <row r="17310" s="158" customFormat="1"/>
    <row r="17311" s="158" customFormat="1"/>
    <row r="17312" s="158" customFormat="1"/>
    <row r="17313" s="158" customFormat="1"/>
    <row r="17314" s="158" customFormat="1"/>
    <row r="17315" s="158" customFormat="1"/>
    <row r="17316" s="158" customFormat="1"/>
    <row r="17317" s="158" customFormat="1"/>
    <row r="17318" s="158" customFormat="1"/>
    <row r="17319" s="158" customFormat="1"/>
    <row r="17320" s="158" customFormat="1"/>
    <row r="17321" s="158" customFormat="1"/>
    <row r="17322" s="158" customFormat="1"/>
    <row r="17323" s="158" customFormat="1"/>
    <row r="17324" s="158" customFormat="1"/>
    <row r="17325" s="158" customFormat="1"/>
    <row r="17326" s="158" customFormat="1"/>
    <row r="17327" s="158" customFormat="1"/>
    <row r="17328" s="158" customFormat="1"/>
    <row r="17329" s="158" customFormat="1"/>
    <row r="17330" s="158" customFormat="1"/>
    <row r="17331" s="158" customFormat="1"/>
    <row r="17332" s="158" customFormat="1"/>
    <row r="17333" s="158" customFormat="1"/>
    <row r="17334" s="158" customFormat="1"/>
    <row r="17335" s="158" customFormat="1"/>
    <row r="17336" s="158" customFormat="1"/>
    <row r="17337" s="158" customFormat="1"/>
    <row r="17338" s="158" customFormat="1"/>
    <row r="17339" s="158" customFormat="1"/>
    <row r="17340" s="158" customFormat="1"/>
    <row r="17341" s="158" customFormat="1"/>
    <row r="17342" s="158" customFormat="1"/>
    <row r="17343" s="158" customFormat="1"/>
    <row r="17344" s="158" customFormat="1"/>
    <row r="17345" s="158" customFormat="1"/>
    <row r="17346" s="158" customFormat="1"/>
    <row r="17347" s="158" customFormat="1"/>
    <row r="17348" s="158" customFormat="1"/>
    <row r="17349" s="158" customFormat="1"/>
    <row r="17350" s="158" customFormat="1"/>
    <row r="17351" s="158" customFormat="1"/>
    <row r="17352" s="158" customFormat="1"/>
    <row r="17353" s="158" customFormat="1"/>
    <row r="17354" s="158" customFormat="1"/>
    <row r="17355" s="158" customFormat="1"/>
    <row r="17356" s="158" customFormat="1"/>
    <row r="17357" s="158" customFormat="1"/>
    <row r="17358" s="158" customFormat="1"/>
    <row r="17359" s="158" customFormat="1"/>
    <row r="17360" s="158" customFormat="1"/>
    <row r="17361" s="158" customFormat="1"/>
    <row r="17362" s="158" customFormat="1"/>
    <row r="17363" s="158" customFormat="1"/>
    <row r="17364" s="158" customFormat="1"/>
    <row r="17365" s="158" customFormat="1"/>
    <row r="17366" s="158" customFormat="1"/>
    <row r="17367" s="158" customFormat="1"/>
    <row r="17368" s="158" customFormat="1"/>
    <row r="17369" s="158" customFormat="1"/>
    <row r="17370" s="158" customFormat="1"/>
    <row r="17371" s="158" customFormat="1"/>
    <row r="17372" s="158" customFormat="1"/>
    <row r="17373" s="158" customFormat="1"/>
    <row r="17374" s="158" customFormat="1"/>
    <row r="17375" s="158" customFormat="1"/>
    <row r="17376" s="158" customFormat="1"/>
    <row r="17377" s="158" customFormat="1"/>
    <row r="17378" s="158" customFormat="1"/>
    <row r="17379" s="158" customFormat="1"/>
    <row r="17380" s="158" customFormat="1"/>
    <row r="17381" s="158" customFormat="1"/>
    <row r="17382" s="158" customFormat="1"/>
    <row r="17383" s="158" customFormat="1"/>
    <row r="17384" s="158" customFormat="1"/>
    <row r="17385" s="158" customFormat="1"/>
    <row r="17386" s="158" customFormat="1"/>
    <row r="17387" s="158" customFormat="1"/>
    <row r="17388" s="158" customFormat="1"/>
    <row r="17389" s="158" customFormat="1"/>
    <row r="17390" s="158" customFormat="1"/>
    <row r="17391" s="158" customFormat="1"/>
    <row r="17392" s="158" customFormat="1"/>
    <row r="17393" s="158" customFormat="1"/>
    <row r="17394" s="158" customFormat="1"/>
    <row r="17395" s="158" customFormat="1"/>
    <row r="17396" s="158" customFormat="1"/>
    <row r="17397" s="158" customFormat="1"/>
    <row r="17398" s="158" customFormat="1"/>
    <row r="17399" s="158" customFormat="1"/>
    <row r="17400" s="158" customFormat="1"/>
    <row r="17401" s="158" customFormat="1"/>
    <row r="17402" s="158" customFormat="1"/>
    <row r="17403" s="158" customFormat="1"/>
    <row r="17404" s="158" customFormat="1"/>
    <row r="17405" s="158" customFormat="1"/>
    <row r="17406" s="158" customFormat="1"/>
    <row r="17407" s="158" customFormat="1"/>
    <row r="17408" s="158" customFormat="1"/>
    <row r="17409" s="158" customFormat="1"/>
    <row r="17410" s="158" customFormat="1"/>
    <row r="17411" s="158" customFormat="1"/>
    <row r="17412" s="158" customFormat="1"/>
    <row r="17413" s="158" customFormat="1"/>
    <row r="17414" s="158" customFormat="1"/>
    <row r="17415" s="158" customFormat="1"/>
    <row r="17416" s="158" customFormat="1"/>
    <row r="17417" s="158" customFormat="1"/>
    <row r="17418" s="158" customFormat="1"/>
    <row r="17419" s="158" customFormat="1"/>
    <row r="17420" s="158" customFormat="1"/>
    <row r="17421" s="158" customFormat="1"/>
    <row r="17422" s="158" customFormat="1"/>
    <row r="17423" s="158" customFormat="1"/>
    <row r="17424" s="158" customFormat="1"/>
    <row r="17425" s="158" customFormat="1"/>
    <row r="17426" s="158" customFormat="1"/>
    <row r="17427" s="158" customFormat="1"/>
    <row r="17428" s="158" customFormat="1"/>
    <row r="17429" s="158" customFormat="1"/>
    <row r="17430" s="158" customFormat="1"/>
    <row r="17431" s="158" customFormat="1"/>
    <row r="17432" s="158" customFormat="1"/>
    <row r="17433" s="158" customFormat="1"/>
    <row r="17434" s="158" customFormat="1"/>
    <row r="17435" s="158" customFormat="1"/>
    <row r="17436" s="158" customFormat="1"/>
    <row r="17437" s="158" customFormat="1"/>
    <row r="17438" s="158" customFormat="1"/>
    <row r="17439" s="158" customFormat="1"/>
    <row r="17440" s="158" customFormat="1"/>
    <row r="17441" s="158" customFormat="1"/>
    <row r="17442" s="158" customFormat="1"/>
    <row r="17443" s="158" customFormat="1"/>
    <row r="17444" s="158" customFormat="1"/>
    <row r="17445" s="158" customFormat="1"/>
    <row r="17446" s="158" customFormat="1"/>
    <row r="17447" s="158" customFormat="1"/>
    <row r="17448" s="158" customFormat="1"/>
    <row r="17449" s="158" customFormat="1"/>
    <row r="17450" s="158" customFormat="1"/>
    <row r="17451" s="158" customFormat="1"/>
    <row r="17452" s="158" customFormat="1"/>
    <row r="17453" s="158" customFormat="1"/>
    <row r="17454" s="158" customFormat="1"/>
    <row r="17455" s="158" customFormat="1"/>
    <row r="17456" s="158" customFormat="1"/>
    <row r="17457" s="158" customFormat="1"/>
    <row r="17458" s="158" customFormat="1"/>
    <row r="17459" s="158" customFormat="1"/>
    <row r="17460" s="158" customFormat="1"/>
    <row r="17461" s="158" customFormat="1"/>
    <row r="17462" s="158" customFormat="1"/>
    <row r="17463" s="158" customFormat="1"/>
    <row r="17464" s="158" customFormat="1"/>
    <row r="17465" s="158" customFormat="1"/>
    <row r="17466" s="158" customFormat="1"/>
    <row r="17467" s="158" customFormat="1"/>
    <row r="17468" s="158" customFormat="1"/>
    <row r="17469" s="158" customFormat="1"/>
    <row r="17470" s="158" customFormat="1"/>
    <row r="17471" s="158" customFormat="1"/>
    <row r="17472" s="158" customFormat="1"/>
    <row r="17473" s="158" customFormat="1"/>
    <row r="17474" s="158" customFormat="1"/>
    <row r="17475" s="158" customFormat="1"/>
    <row r="17476" s="158" customFormat="1"/>
    <row r="17477" s="158" customFormat="1"/>
    <row r="17478" s="158" customFormat="1"/>
    <row r="17479" s="158" customFormat="1"/>
    <row r="17480" s="158" customFormat="1"/>
    <row r="17481" s="158" customFormat="1"/>
    <row r="17482" s="158" customFormat="1"/>
    <row r="17483" s="158" customFormat="1"/>
    <row r="17484" s="158" customFormat="1"/>
    <row r="17485" s="158" customFormat="1"/>
    <row r="17486" s="158" customFormat="1"/>
    <row r="17487" s="158" customFormat="1"/>
    <row r="17488" s="158" customFormat="1"/>
    <row r="17489" s="158" customFormat="1"/>
    <row r="17490" s="158" customFormat="1"/>
    <row r="17491" s="158" customFormat="1"/>
    <row r="17492" s="158" customFormat="1"/>
    <row r="17493" s="158" customFormat="1"/>
    <row r="17494" s="158" customFormat="1"/>
    <row r="17495" s="158" customFormat="1"/>
    <row r="17496" s="158" customFormat="1"/>
    <row r="17497" s="158" customFormat="1"/>
    <row r="17498" s="158" customFormat="1"/>
    <row r="17499" s="158" customFormat="1"/>
    <row r="17500" s="158" customFormat="1"/>
    <row r="17501" s="158" customFormat="1"/>
    <row r="17502" s="158" customFormat="1"/>
    <row r="17503" s="158" customFormat="1"/>
    <row r="17504" s="158" customFormat="1"/>
    <row r="17505" s="158" customFormat="1"/>
    <row r="17506" s="158" customFormat="1"/>
    <row r="17507" s="158" customFormat="1"/>
    <row r="17508" s="158" customFormat="1"/>
    <row r="17509" s="158" customFormat="1"/>
    <row r="17510" s="158" customFormat="1"/>
    <row r="17511" s="158" customFormat="1"/>
    <row r="17512" s="158" customFormat="1"/>
    <row r="17513" s="158" customFormat="1"/>
    <row r="17514" s="158" customFormat="1"/>
    <row r="17515" s="158" customFormat="1"/>
    <row r="17516" s="158" customFormat="1"/>
    <row r="17517" s="158" customFormat="1"/>
    <row r="17518" s="158" customFormat="1"/>
    <row r="17519" s="158" customFormat="1"/>
    <row r="17520" s="158" customFormat="1"/>
    <row r="17521" s="158" customFormat="1"/>
    <row r="17522" s="158" customFormat="1"/>
    <row r="17523" s="158" customFormat="1"/>
    <row r="17524" s="158" customFormat="1"/>
    <row r="17525" s="158" customFormat="1"/>
    <row r="17526" s="158" customFormat="1"/>
    <row r="17527" s="158" customFormat="1"/>
    <row r="17528" s="158" customFormat="1"/>
    <row r="17529" s="158" customFormat="1"/>
    <row r="17530" s="158" customFormat="1"/>
    <row r="17531" s="158" customFormat="1"/>
    <row r="17532" s="158" customFormat="1"/>
    <row r="17533" s="158" customFormat="1"/>
    <row r="17534" s="158" customFormat="1"/>
    <row r="17535" s="158" customFormat="1"/>
    <row r="17536" s="158" customFormat="1"/>
    <row r="17537" s="158" customFormat="1"/>
    <row r="17538" s="158" customFormat="1"/>
    <row r="17539" s="158" customFormat="1"/>
    <row r="17540" s="158" customFormat="1"/>
    <row r="17541" s="158" customFormat="1"/>
    <row r="17542" s="158" customFormat="1"/>
    <row r="17543" s="158" customFormat="1"/>
    <row r="17544" s="158" customFormat="1"/>
    <row r="17545" s="158" customFormat="1"/>
    <row r="17546" s="158" customFormat="1"/>
    <row r="17547" s="158" customFormat="1"/>
    <row r="17548" s="158" customFormat="1"/>
    <row r="17549" s="158" customFormat="1"/>
    <row r="17550" s="158" customFormat="1"/>
    <row r="17551" s="158" customFormat="1"/>
    <row r="17552" s="158" customFormat="1"/>
    <row r="17553" s="158" customFormat="1"/>
    <row r="17554" s="158" customFormat="1"/>
    <row r="17555" s="158" customFormat="1"/>
    <row r="17556" s="158" customFormat="1"/>
    <row r="17557" s="158" customFormat="1"/>
    <row r="17558" s="158" customFormat="1"/>
    <row r="17559" s="158" customFormat="1"/>
    <row r="17560" s="158" customFormat="1"/>
    <row r="17561" s="158" customFormat="1"/>
    <row r="17562" s="158" customFormat="1"/>
    <row r="17563" s="158" customFormat="1"/>
    <row r="17564" s="158" customFormat="1"/>
    <row r="17565" s="158" customFormat="1"/>
    <row r="17566" s="158" customFormat="1"/>
    <row r="17567" s="158" customFormat="1"/>
    <row r="17568" s="158" customFormat="1"/>
    <row r="17569" s="158" customFormat="1"/>
    <row r="17570" s="158" customFormat="1"/>
    <row r="17571" s="158" customFormat="1"/>
    <row r="17572" s="158" customFormat="1"/>
    <row r="17573" s="158" customFormat="1"/>
    <row r="17574" s="158" customFormat="1"/>
    <row r="17575" s="158" customFormat="1"/>
    <row r="17576" s="158" customFormat="1"/>
    <row r="17577" s="158" customFormat="1"/>
    <row r="17578" s="158" customFormat="1"/>
    <row r="17579" s="158" customFormat="1"/>
    <row r="17580" s="158" customFormat="1"/>
    <row r="17581" s="158" customFormat="1"/>
    <row r="17582" s="158" customFormat="1"/>
    <row r="17583" s="158" customFormat="1"/>
    <row r="17584" s="158" customFormat="1"/>
    <row r="17585" s="158" customFormat="1"/>
    <row r="17586" s="158" customFormat="1"/>
    <row r="17587" s="158" customFormat="1"/>
    <row r="17588" s="158" customFormat="1"/>
    <row r="17589" s="158" customFormat="1"/>
    <row r="17590" s="158" customFormat="1"/>
    <row r="17591" s="158" customFormat="1"/>
    <row r="17592" s="158" customFormat="1"/>
    <row r="17593" s="158" customFormat="1"/>
    <row r="17594" s="158" customFormat="1"/>
    <row r="17595" s="158" customFormat="1"/>
    <row r="17596" s="158" customFormat="1"/>
    <row r="17597" s="158" customFormat="1"/>
    <row r="17598" s="158" customFormat="1"/>
    <row r="17599" s="158" customFormat="1"/>
    <row r="17600" s="158" customFormat="1"/>
    <row r="17601" s="158" customFormat="1"/>
    <row r="17602" s="158" customFormat="1"/>
    <row r="17603" s="158" customFormat="1"/>
    <row r="17604" s="158" customFormat="1"/>
    <row r="17605" s="158" customFormat="1"/>
    <row r="17606" s="158" customFormat="1"/>
    <row r="17607" s="158" customFormat="1"/>
    <row r="17608" s="158" customFormat="1"/>
    <row r="17609" s="158" customFormat="1"/>
    <row r="17610" s="158" customFormat="1"/>
    <row r="17611" s="158" customFormat="1"/>
    <row r="17612" s="158" customFormat="1"/>
    <row r="17613" s="158" customFormat="1"/>
    <row r="17614" s="158" customFormat="1"/>
    <row r="17615" s="158" customFormat="1"/>
    <row r="17616" s="158" customFormat="1"/>
    <row r="17617" s="158" customFormat="1"/>
    <row r="17618" s="158" customFormat="1"/>
    <row r="17619" s="158" customFormat="1"/>
    <row r="17620" s="158" customFormat="1"/>
    <row r="17621" s="158" customFormat="1"/>
    <row r="17622" s="158" customFormat="1"/>
    <row r="17623" s="158" customFormat="1"/>
    <row r="17624" s="158" customFormat="1"/>
    <row r="17625" s="158" customFormat="1"/>
    <row r="17626" s="158" customFormat="1"/>
    <row r="17627" s="158" customFormat="1"/>
    <row r="17628" s="158" customFormat="1"/>
    <row r="17629" s="158" customFormat="1"/>
    <row r="17630" s="158" customFormat="1"/>
    <row r="17631" s="158" customFormat="1"/>
    <row r="17632" s="158" customFormat="1"/>
    <row r="17633" s="158" customFormat="1"/>
    <row r="17634" s="158" customFormat="1"/>
    <row r="17635" s="158" customFormat="1"/>
    <row r="17636" s="158" customFormat="1"/>
    <row r="17637" s="158" customFormat="1"/>
    <row r="17638" s="158" customFormat="1"/>
    <row r="17639" s="158" customFormat="1"/>
    <row r="17640" s="158" customFormat="1"/>
    <row r="17641" s="158" customFormat="1"/>
    <row r="17642" s="158" customFormat="1"/>
    <row r="17643" s="158" customFormat="1"/>
    <row r="17644" s="158" customFormat="1"/>
    <row r="17645" s="158" customFormat="1"/>
    <row r="17646" s="158" customFormat="1"/>
    <row r="17647" s="158" customFormat="1"/>
    <row r="17648" s="158" customFormat="1"/>
    <row r="17649" s="158" customFormat="1"/>
    <row r="17650" s="158" customFormat="1"/>
    <row r="17651" s="158" customFormat="1"/>
    <row r="17652" s="158" customFormat="1"/>
    <row r="17653" s="158" customFormat="1"/>
    <row r="17654" s="158" customFormat="1"/>
    <row r="17655" s="158" customFormat="1"/>
    <row r="17656" s="158" customFormat="1"/>
    <row r="17657" s="158" customFormat="1"/>
    <row r="17658" s="158" customFormat="1"/>
    <row r="17659" s="158" customFormat="1"/>
    <row r="17660" s="158" customFormat="1"/>
    <row r="17661" s="158" customFormat="1"/>
    <row r="17662" s="158" customFormat="1"/>
    <row r="17663" s="158" customFormat="1"/>
    <row r="17664" s="158" customFormat="1"/>
    <row r="17665" s="158" customFormat="1"/>
    <row r="17666" s="158" customFormat="1"/>
    <row r="17667" s="158" customFormat="1"/>
    <row r="17668" s="158" customFormat="1"/>
    <row r="17669" s="158" customFormat="1"/>
    <row r="17670" s="158" customFormat="1"/>
    <row r="17671" s="158" customFormat="1"/>
    <row r="17672" s="158" customFormat="1"/>
    <row r="17673" s="158" customFormat="1"/>
    <row r="17674" s="158" customFormat="1"/>
    <row r="17675" s="158" customFormat="1"/>
    <row r="17676" s="158" customFormat="1"/>
    <row r="17677" s="158" customFormat="1"/>
    <row r="17678" s="158" customFormat="1"/>
    <row r="17679" s="158" customFormat="1"/>
    <row r="17680" s="158" customFormat="1"/>
    <row r="17681" s="158" customFormat="1"/>
    <row r="17682" s="158" customFormat="1"/>
    <row r="17683" s="158" customFormat="1"/>
    <row r="17684" s="158" customFormat="1"/>
    <row r="17685" s="158" customFormat="1"/>
    <row r="17686" s="158" customFormat="1"/>
    <row r="17687" s="158" customFormat="1"/>
    <row r="17688" s="158" customFormat="1"/>
    <row r="17689" s="158" customFormat="1"/>
    <row r="17690" s="158" customFormat="1"/>
    <row r="17691" s="158" customFormat="1"/>
    <row r="17692" s="158" customFormat="1"/>
    <row r="17693" s="158" customFormat="1"/>
    <row r="17694" s="158" customFormat="1"/>
    <row r="17695" s="158" customFormat="1"/>
    <row r="17696" s="158" customFormat="1"/>
    <row r="17697" s="158" customFormat="1"/>
    <row r="17698" s="158" customFormat="1"/>
    <row r="17699" s="158" customFormat="1"/>
    <row r="17700" s="158" customFormat="1"/>
    <row r="17701" s="158" customFormat="1"/>
    <row r="17702" s="158" customFormat="1"/>
    <row r="17703" s="158" customFormat="1"/>
    <row r="17704" s="158" customFormat="1"/>
    <row r="17705" s="158" customFormat="1"/>
    <row r="17706" s="158" customFormat="1"/>
    <row r="17707" s="158" customFormat="1"/>
    <row r="17708" s="158" customFormat="1"/>
    <row r="17709" s="158" customFormat="1"/>
    <row r="17710" s="158" customFormat="1"/>
    <row r="17711" s="158" customFormat="1"/>
    <row r="17712" s="158" customFormat="1"/>
    <row r="17713" s="158" customFormat="1"/>
    <row r="17714" s="158" customFormat="1"/>
    <row r="17715" s="158" customFormat="1"/>
    <row r="17716" s="158" customFormat="1"/>
    <row r="17717" s="158" customFormat="1"/>
    <row r="17718" s="158" customFormat="1"/>
    <row r="17719" s="158" customFormat="1"/>
    <row r="17720" s="158" customFormat="1"/>
    <row r="17721" s="158" customFormat="1"/>
    <row r="17722" s="158" customFormat="1"/>
    <row r="17723" s="158" customFormat="1"/>
    <row r="17724" s="158" customFormat="1"/>
    <row r="17725" s="158" customFormat="1"/>
    <row r="17726" s="158" customFormat="1"/>
    <row r="17727" s="158" customFormat="1"/>
    <row r="17728" s="158" customFormat="1"/>
    <row r="17729" s="158" customFormat="1"/>
    <row r="17730" s="158" customFormat="1"/>
    <row r="17731" s="158" customFormat="1"/>
    <row r="17732" s="158" customFormat="1"/>
    <row r="17733" s="158" customFormat="1"/>
    <row r="17734" s="158" customFormat="1"/>
    <row r="17735" s="158" customFormat="1"/>
    <row r="17736" s="158" customFormat="1"/>
    <row r="17737" s="158" customFormat="1"/>
    <row r="17738" s="158" customFormat="1"/>
    <row r="17739" s="158" customFormat="1"/>
    <row r="17740" s="158" customFormat="1"/>
    <row r="17741" s="158" customFormat="1"/>
    <row r="17742" s="158" customFormat="1"/>
    <row r="17743" s="158" customFormat="1"/>
    <row r="17744" s="158" customFormat="1"/>
    <row r="17745" s="158" customFormat="1"/>
    <row r="17746" s="158" customFormat="1"/>
    <row r="17747" s="158" customFormat="1"/>
    <row r="17748" s="158" customFormat="1"/>
    <row r="17749" s="158" customFormat="1"/>
    <row r="17750" s="158" customFormat="1"/>
    <row r="17751" s="158" customFormat="1"/>
    <row r="17752" s="158" customFormat="1"/>
    <row r="17753" s="158" customFormat="1"/>
    <row r="17754" s="158" customFormat="1"/>
    <row r="17755" s="158" customFormat="1"/>
    <row r="17756" s="158" customFormat="1"/>
    <row r="17757" s="158" customFormat="1"/>
    <row r="17758" s="158" customFormat="1"/>
    <row r="17759" s="158" customFormat="1"/>
    <row r="17760" s="158" customFormat="1"/>
    <row r="17761" s="158" customFormat="1"/>
    <row r="17762" s="158" customFormat="1"/>
    <row r="17763" s="158" customFormat="1"/>
    <row r="17764" s="158" customFormat="1"/>
    <row r="17765" s="158" customFormat="1"/>
    <row r="17766" s="158" customFormat="1"/>
    <row r="17767" s="158" customFormat="1"/>
    <row r="17768" s="158" customFormat="1"/>
    <row r="17769" s="158" customFormat="1"/>
    <row r="17770" s="158" customFormat="1"/>
    <row r="17771" s="158" customFormat="1"/>
    <row r="17772" s="158" customFormat="1"/>
    <row r="17773" s="158" customFormat="1"/>
    <row r="17774" s="158" customFormat="1"/>
    <row r="17775" s="158" customFormat="1"/>
    <row r="17776" s="158" customFormat="1"/>
    <row r="17777" s="158" customFormat="1"/>
    <row r="17778" s="158" customFormat="1"/>
    <row r="17779" s="158" customFormat="1"/>
    <row r="17780" s="158" customFormat="1"/>
    <row r="17781" s="158" customFormat="1"/>
    <row r="17782" s="158" customFormat="1"/>
    <row r="17783" s="158" customFormat="1"/>
    <row r="17784" s="158" customFormat="1"/>
    <row r="17785" s="158" customFormat="1"/>
    <row r="17786" s="158" customFormat="1"/>
    <row r="17787" s="158" customFormat="1"/>
    <row r="17788" s="158" customFormat="1"/>
    <row r="17789" s="158" customFormat="1"/>
    <row r="17790" s="158" customFormat="1"/>
    <row r="17791" s="158" customFormat="1"/>
    <row r="17792" s="158" customFormat="1"/>
    <row r="17793" s="158" customFormat="1"/>
    <row r="17794" s="158" customFormat="1"/>
    <row r="17795" s="158" customFormat="1"/>
    <row r="17796" s="158" customFormat="1"/>
    <row r="17797" s="158" customFormat="1"/>
    <row r="17798" s="158" customFormat="1"/>
    <row r="17799" s="158" customFormat="1"/>
    <row r="17800" s="158" customFormat="1"/>
    <row r="17801" s="158" customFormat="1"/>
    <row r="17802" s="158" customFormat="1"/>
    <row r="17803" s="158" customFormat="1"/>
    <row r="17804" s="158" customFormat="1"/>
    <row r="17805" s="158" customFormat="1"/>
    <row r="17806" s="158" customFormat="1"/>
    <row r="17807" s="158" customFormat="1"/>
    <row r="17808" s="158" customFormat="1"/>
    <row r="17809" s="158" customFormat="1"/>
    <row r="17810" s="158" customFormat="1"/>
    <row r="17811" s="158" customFormat="1"/>
    <row r="17812" s="158" customFormat="1"/>
    <row r="17813" s="158" customFormat="1"/>
    <row r="17814" s="158" customFormat="1"/>
    <row r="17815" s="158" customFormat="1"/>
    <row r="17816" s="158" customFormat="1"/>
    <row r="17817" s="158" customFormat="1"/>
    <row r="17818" s="158" customFormat="1"/>
    <row r="17819" s="158" customFormat="1"/>
    <row r="17820" s="158" customFormat="1"/>
    <row r="17821" s="158" customFormat="1"/>
    <row r="17822" s="158" customFormat="1"/>
    <row r="17823" s="158" customFormat="1"/>
    <row r="17824" s="158" customFormat="1"/>
    <row r="17825" s="158" customFormat="1"/>
    <row r="17826" s="158" customFormat="1"/>
    <row r="17827" s="158" customFormat="1"/>
    <row r="17828" s="158" customFormat="1"/>
    <row r="17829" s="158" customFormat="1"/>
    <row r="17830" s="158" customFormat="1"/>
    <row r="17831" s="158" customFormat="1"/>
    <row r="17832" s="158" customFormat="1"/>
    <row r="17833" s="158" customFormat="1"/>
    <row r="17834" s="158" customFormat="1"/>
    <row r="17835" s="158" customFormat="1"/>
    <row r="17836" s="158" customFormat="1"/>
    <row r="17837" s="158" customFormat="1"/>
    <row r="17838" s="158" customFormat="1"/>
    <row r="17839" s="158" customFormat="1"/>
    <row r="17840" s="158" customFormat="1"/>
    <row r="17841" s="158" customFormat="1"/>
    <row r="17842" s="158" customFormat="1"/>
    <row r="17843" s="158" customFormat="1"/>
    <row r="17844" s="158" customFormat="1"/>
    <row r="17845" s="158" customFormat="1"/>
    <row r="17846" s="158" customFormat="1"/>
    <row r="17847" s="158" customFormat="1"/>
    <row r="17848" s="158" customFormat="1"/>
    <row r="17849" s="158" customFormat="1"/>
    <row r="17850" s="158" customFormat="1"/>
    <row r="17851" s="158" customFormat="1"/>
    <row r="17852" s="158" customFormat="1"/>
    <row r="17853" s="158" customFormat="1"/>
    <row r="17854" s="158" customFormat="1"/>
    <row r="17855" s="158" customFormat="1"/>
    <row r="17856" s="158" customFormat="1"/>
    <row r="17857" s="158" customFormat="1"/>
    <row r="17858" s="158" customFormat="1"/>
    <row r="17859" s="158" customFormat="1"/>
    <row r="17860" s="158" customFormat="1"/>
    <row r="17861" s="158" customFormat="1"/>
    <row r="17862" s="158" customFormat="1"/>
    <row r="17863" s="158" customFormat="1"/>
    <row r="17864" s="158" customFormat="1"/>
    <row r="17865" s="158" customFormat="1"/>
    <row r="17866" s="158" customFormat="1"/>
    <row r="17867" s="158" customFormat="1"/>
    <row r="17868" s="158" customFormat="1"/>
    <row r="17869" s="158" customFormat="1"/>
    <row r="17870" s="158" customFormat="1"/>
    <row r="17871" s="158" customFormat="1"/>
    <row r="17872" s="158" customFormat="1"/>
    <row r="17873" s="158" customFormat="1"/>
    <row r="17874" s="158" customFormat="1"/>
    <row r="17875" s="158" customFormat="1"/>
    <row r="17876" s="158" customFormat="1"/>
    <row r="17877" s="158" customFormat="1"/>
    <row r="17878" s="158" customFormat="1"/>
    <row r="17879" s="158" customFormat="1"/>
    <row r="17880" s="158" customFormat="1"/>
    <row r="17881" s="158" customFormat="1"/>
    <row r="17882" s="158" customFormat="1"/>
    <row r="17883" s="158" customFormat="1"/>
    <row r="17884" s="158" customFormat="1"/>
    <row r="17885" s="158" customFormat="1"/>
    <row r="17886" s="158" customFormat="1"/>
    <row r="17887" s="158" customFormat="1"/>
    <row r="17888" s="158" customFormat="1"/>
    <row r="17889" s="158" customFormat="1"/>
    <row r="17890" s="158" customFormat="1"/>
    <row r="17891" s="158" customFormat="1"/>
    <row r="17892" s="158" customFormat="1"/>
    <row r="17893" s="158" customFormat="1"/>
    <row r="17894" s="158" customFormat="1"/>
    <row r="17895" s="158" customFormat="1"/>
    <row r="17896" s="158" customFormat="1"/>
    <row r="17897" s="158" customFormat="1"/>
    <row r="17898" s="158" customFormat="1"/>
    <row r="17899" s="158" customFormat="1"/>
    <row r="17900" s="158" customFormat="1"/>
    <row r="17901" s="158" customFormat="1"/>
    <row r="17902" s="158" customFormat="1"/>
    <row r="17903" s="158" customFormat="1"/>
    <row r="17904" s="158" customFormat="1"/>
    <row r="17905" s="158" customFormat="1"/>
    <row r="17906" s="158" customFormat="1"/>
    <row r="17907" s="158" customFormat="1"/>
    <row r="17908" s="158" customFormat="1"/>
    <row r="17909" s="158" customFormat="1"/>
    <row r="17910" s="158" customFormat="1"/>
    <row r="17911" s="158" customFormat="1"/>
    <row r="17912" s="158" customFormat="1"/>
    <row r="17913" s="158" customFormat="1"/>
    <row r="17914" s="158" customFormat="1"/>
    <row r="17915" s="158" customFormat="1"/>
    <row r="17916" s="158" customFormat="1"/>
    <row r="17917" s="158" customFormat="1"/>
    <row r="17918" s="158" customFormat="1"/>
    <row r="17919" s="158" customFormat="1"/>
    <row r="17920" s="158" customFormat="1"/>
    <row r="17921" s="158" customFormat="1"/>
    <row r="17922" s="158" customFormat="1"/>
    <row r="17923" s="158" customFormat="1"/>
    <row r="17924" s="158" customFormat="1"/>
    <row r="17925" s="158" customFormat="1"/>
    <row r="17926" s="158" customFormat="1"/>
    <row r="17927" s="158" customFormat="1"/>
    <row r="17928" s="158" customFormat="1"/>
    <row r="17929" s="158" customFormat="1"/>
    <row r="17930" s="158" customFormat="1"/>
    <row r="17931" s="158" customFormat="1"/>
    <row r="17932" s="158" customFormat="1"/>
    <row r="17933" s="158" customFormat="1"/>
    <row r="17934" s="158" customFormat="1"/>
    <row r="17935" s="158" customFormat="1"/>
    <row r="17936" s="158" customFormat="1"/>
    <row r="17937" s="158" customFormat="1"/>
    <row r="17938" s="158" customFormat="1"/>
    <row r="17939" s="158" customFormat="1"/>
    <row r="17940" s="158" customFormat="1"/>
    <row r="17941" s="158" customFormat="1"/>
    <row r="17942" s="158" customFormat="1"/>
    <row r="17943" s="158" customFormat="1"/>
    <row r="17944" s="158" customFormat="1"/>
    <row r="17945" s="158" customFormat="1"/>
    <row r="17946" s="158" customFormat="1"/>
    <row r="17947" s="158" customFormat="1"/>
    <row r="17948" s="158" customFormat="1"/>
    <row r="17949" s="158" customFormat="1"/>
    <row r="17950" s="158" customFormat="1"/>
    <row r="17951" s="158" customFormat="1"/>
    <row r="17952" s="158" customFormat="1"/>
    <row r="17953" s="158" customFormat="1"/>
    <row r="17954" s="158" customFormat="1"/>
    <row r="17955" s="158" customFormat="1"/>
    <row r="17956" s="158" customFormat="1"/>
    <row r="17957" s="158" customFormat="1"/>
    <row r="17958" s="158" customFormat="1"/>
    <row r="17959" s="158" customFormat="1"/>
    <row r="17960" s="158" customFormat="1"/>
    <row r="17961" s="158" customFormat="1"/>
    <row r="17962" s="158" customFormat="1"/>
    <row r="17963" s="158" customFormat="1"/>
    <row r="17964" s="158" customFormat="1"/>
    <row r="17965" s="158" customFormat="1"/>
    <row r="17966" s="158" customFormat="1"/>
    <row r="17967" s="158" customFormat="1"/>
    <row r="17968" s="158" customFormat="1"/>
    <row r="17969" s="158" customFormat="1"/>
    <row r="17970" s="158" customFormat="1"/>
    <row r="17971" s="158" customFormat="1"/>
    <row r="17972" s="158" customFormat="1"/>
    <row r="17973" s="158" customFormat="1"/>
    <row r="17974" s="158" customFormat="1"/>
    <row r="17975" s="158" customFormat="1"/>
    <row r="17976" s="158" customFormat="1"/>
    <row r="17977" s="158" customFormat="1"/>
    <row r="17978" s="158" customFormat="1"/>
    <row r="17979" s="158" customFormat="1"/>
    <row r="17980" s="158" customFormat="1"/>
    <row r="17981" s="158" customFormat="1"/>
    <row r="17982" s="158" customFormat="1"/>
    <row r="17983" s="158" customFormat="1"/>
    <row r="17984" s="158" customFormat="1"/>
    <row r="17985" s="158" customFormat="1"/>
    <row r="17986" s="158" customFormat="1"/>
    <row r="17987" s="158" customFormat="1"/>
    <row r="17988" s="158" customFormat="1"/>
    <row r="17989" s="158" customFormat="1"/>
    <row r="17990" s="158" customFormat="1"/>
    <row r="17991" s="158" customFormat="1"/>
    <row r="17992" s="158" customFormat="1"/>
    <row r="17993" s="158" customFormat="1"/>
    <row r="17994" s="158" customFormat="1"/>
    <row r="17995" s="158" customFormat="1"/>
    <row r="17996" s="158" customFormat="1"/>
    <row r="17997" s="158" customFormat="1"/>
    <row r="17998" s="158" customFormat="1"/>
    <row r="17999" s="158" customFormat="1"/>
    <row r="18000" s="158" customFormat="1"/>
    <row r="18001" s="158" customFormat="1"/>
    <row r="18002" s="158" customFormat="1"/>
    <row r="18003" s="158" customFormat="1"/>
    <row r="18004" s="158" customFormat="1"/>
    <row r="18005" s="158" customFormat="1"/>
    <row r="18006" s="158" customFormat="1"/>
    <row r="18007" s="158" customFormat="1"/>
    <row r="18008" s="158" customFormat="1"/>
    <row r="18009" s="158" customFormat="1"/>
    <row r="18010" s="158" customFormat="1"/>
    <row r="18011" s="158" customFormat="1"/>
    <row r="18012" s="158" customFormat="1"/>
    <row r="18013" s="158" customFormat="1"/>
    <row r="18014" s="158" customFormat="1"/>
    <row r="18015" s="158" customFormat="1"/>
    <row r="18016" s="158" customFormat="1"/>
    <row r="18017" s="158" customFormat="1"/>
    <row r="18018" s="158" customFormat="1"/>
    <row r="18019" s="158" customFormat="1"/>
    <row r="18020" s="158" customFormat="1"/>
    <row r="18021" s="158" customFormat="1"/>
    <row r="18022" s="158" customFormat="1"/>
    <row r="18023" s="158" customFormat="1"/>
    <row r="18024" s="158" customFormat="1"/>
    <row r="18025" s="158" customFormat="1"/>
    <row r="18026" s="158" customFormat="1"/>
    <row r="18027" s="158" customFormat="1"/>
    <row r="18028" s="158" customFormat="1"/>
    <row r="18029" s="158" customFormat="1"/>
    <row r="18030" s="158" customFormat="1"/>
    <row r="18031" s="158" customFormat="1"/>
    <row r="18032" s="158" customFormat="1"/>
    <row r="18033" s="158" customFormat="1"/>
    <row r="18034" s="158" customFormat="1"/>
    <row r="18035" s="158" customFormat="1"/>
    <row r="18036" s="158" customFormat="1"/>
    <row r="18037" s="158" customFormat="1"/>
    <row r="18038" s="158" customFormat="1"/>
    <row r="18039" s="158" customFormat="1"/>
    <row r="18040" s="158" customFormat="1"/>
    <row r="18041" s="158" customFormat="1"/>
    <row r="18042" s="158" customFormat="1"/>
    <row r="18043" s="158" customFormat="1"/>
    <row r="18044" s="158" customFormat="1"/>
    <row r="18045" s="158" customFormat="1"/>
    <row r="18046" s="158" customFormat="1"/>
    <row r="18047" s="158" customFormat="1"/>
    <row r="18048" s="158" customFormat="1"/>
    <row r="18049" s="158" customFormat="1"/>
    <row r="18050" s="158" customFormat="1"/>
    <row r="18051" s="158" customFormat="1"/>
    <row r="18052" s="158" customFormat="1"/>
    <row r="18053" s="158" customFormat="1"/>
    <row r="18054" s="158" customFormat="1"/>
    <row r="18055" s="158" customFormat="1"/>
    <row r="18056" s="158" customFormat="1"/>
    <row r="18057" s="158" customFormat="1"/>
    <row r="18058" s="158" customFormat="1"/>
    <row r="18059" s="158" customFormat="1"/>
    <row r="18060" s="158" customFormat="1"/>
    <row r="18061" s="158" customFormat="1"/>
    <row r="18062" s="158" customFormat="1"/>
    <row r="18063" s="158" customFormat="1"/>
    <row r="18064" s="158" customFormat="1"/>
    <row r="18065" s="158" customFormat="1"/>
    <row r="18066" s="158" customFormat="1"/>
    <row r="18067" s="158" customFormat="1"/>
    <row r="18068" s="158" customFormat="1"/>
    <row r="18069" s="158" customFormat="1"/>
    <row r="18070" s="158" customFormat="1"/>
    <row r="18071" s="158" customFormat="1"/>
    <row r="18072" s="158" customFormat="1"/>
    <row r="18073" s="158" customFormat="1"/>
    <row r="18074" s="158" customFormat="1"/>
    <row r="18075" s="158" customFormat="1"/>
    <row r="18076" s="158" customFormat="1"/>
    <row r="18077" s="158" customFormat="1"/>
    <row r="18078" s="158" customFormat="1"/>
    <row r="18079" s="158" customFormat="1"/>
    <row r="18080" s="158" customFormat="1"/>
    <row r="18081" s="158" customFormat="1"/>
    <row r="18082" s="158" customFormat="1"/>
    <row r="18083" s="158" customFormat="1"/>
    <row r="18084" s="158" customFormat="1"/>
    <row r="18085" s="158" customFormat="1"/>
    <row r="18086" s="158" customFormat="1"/>
    <row r="18087" s="158" customFormat="1"/>
    <row r="18088" s="158" customFormat="1"/>
    <row r="18089" s="158" customFormat="1"/>
    <row r="18090" s="158" customFormat="1"/>
    <row r="18091" s="158" customFormat="1"/>
    <row r="18092" s="158" customFormat="1"/>
    <row r="18093" s="158" customFormat="1"/>
    <row r="18094" s="158" customFormat="1"/>
    <row r="18095" s="158" customFormat="1"/>
    <row r="18096" s="158" customFormat="1"/>
    <row r="18097" s="158" customFormat="1"/>
    <row r="18098" s="158" customFormat="1"/>
    <row r="18099" s="158" customFormat="1"/>
    <row r="18100" s="158" customFormat="1"/>
    <row r="18101" s="158" customFormat="1"/>
    <row r="18102" s="158" customFormat="1"/>
    <row r="18103" s="158" customFormat="1"/>
    <row r="18104" s="158" customFormat="1"/>
    <row r="18105" s="158" customFormat="1"/>
    <row r="18106" s="158" customFormat="1"/>
    <row r="18107" s="158" customFormat="1"/>
    <row r="18108" s="158" customFormat="1"/>
    <row r="18109" s="158" customFormat="1"/>
    <row r="18110" s="158" customFormat="1"/>
    <row r="18111" s="158" customFormat="1"/>
    <row r="18112" s="158" customFormat="1"/>
    <row r="18113" s="158" customFormat="1"/>
    <row r="18114" s="158" customFormat="1"/>
    <row r="18115" s="158" customFormat="1"/>
    <row r="18116" s="158" customFormat="1"/>
    <row r="18117" s="158" customFormat="1"/>
    <row r="18118" s="158" customFormat="1"/>
    <row r="18119" s="158" customFormat="1"/>
    <row r="18120" s="158" customFormat="1"/>
    <row r="18121" s="158" customFormat="1"/>
    <row r="18122" s="158" customFormat="1"/>
    <row r="18123" s="158" customFormat="1"/>
    <row r="18124" s="158" customFormat="1"/>
    <row r="18125" s="158" customFormat="1"/>
    <row r="18126" s="158" customFormat="1"/>
    <row r="18127" s="158" customFormat="1"/>
    <row r="18128" s="158" customFormat="1"/>
    <row r="18129" s="158" customFormat="1"/>
    <row r="18130" s="158" customFormat="1"/>
    <row r="18131" s="158" customFormat="1"/>
    <row r="18132" s="158" customFormat="1"/>
    <row r="18133" s="158" customFormat="1"/>
    <row r="18134" s="158" customFormat="1"/>
    <row r="18135" s="158" customFormat="1"/>
    <row r="18136" s="158" customFormat="1"/>
    <row r="18137" s="158" customFormat="1"/>
    <row r="18138" s="158" customFormat="1"/>
    <row r="18139" s="158" customFormat="1"/>
    <row r="18140" s="158" customFormat="1"/>
    <row r="18141" s="158" customFormat="1"/>
    <row r="18142" s="158" customFormat="1"/>
    <row r="18143" s="158" customFormat="1"/>
    <row r="18144" s="158" customFormat="1"/>
    <row r="18145" s="158" customFormat="1"/>
    <row r="18146" s="158" customFormat="1"/>
    <row r="18147" s="158" customFormat="1"/>
    <row r="18148" s="158" customFormat="1"/>
    <row r="18149" s="158" customFormat="1"/>
    <row r="18150" s="158" customFormat="1"/>
    <row r="18151" s="158" customFormat="1"/>
    <row r="18152" s="158" customFormat="1"/>
    <row r="18153" s="158" customFormat="1"/>
    <row r="18154" s="158" customFormat="1"/>
    <row r="18155" s="158" customFormat="1"/>
    <row r="18156" s="158" customFormat="1"/>
    <row r="18157" s="158" customFormat="1"/>
    <row r="18158" s="158" customFormat="1"/>
    <row r="18159" s="158" customFormat="1"/>
    <row r="18160" s="158" customFormat="1"/>
    <row r="18161" s="158" customFormat="1"/>
    <row r="18162" s="158" customFormat="1"/>
    <row r="18163" s="158" customFormat="1"/>
    <row r="18164" s="158" customFormat="1"/>
    <row r="18165" s="158" customFormat="1"/>
    <row r="18166" s="158" customFormat="1"/>
    <row r="18167" s="158" customFormat="1"/>
    <row r="18168" s="158" customFormat="1"/>
    <row r="18169" s="158" customFormat="1"/>
    <row r="18170" s="158" customFormat="1"/>
    <row r="18171" s="158" customFormat="1"/>
    <row r="18172" s="158" customFormat="1"/>
    <row r="18173" s="158" customFormat="1"/>
    <row r="18174" s="158" customFormat="1"/>
    <row r="18175" s="158" customFormat="1"/>
    <row r="18176" s="158" customFormat="1"/>
    <row r="18177" s="158" customFormat="1"/>
    <row r="18178" s="158" customFormat="1"/>
    <row r="18179" s="158" customFormat="1"/>
    <row r="18180" s="158" customFormat="1"/>
    <row r="18181" s="158" customFormat="1"/>
    <row r="18182" s="158" customFormat="1"/>
    <row r="18183" s="158" customFormat="1"/>
    <row r="18184" s="158" customFormat="1"/>
    <row r="18185" s="158" customFormat="1"/>
    <row r="18186" s="158" customFormat="1"/>
    <row r="18187" s="158" customFormat="1"/>
    <row r="18188" s="158" customFormat="1"/>
    <row r="18189" s="158" customFormat="1"/>
    <row r="18190" s="158" customFormat="1"/>
    <row r="18191" s="158" customFormat="1"/>
    <row r="18192" s="158" customFormat="1"/>
    <row r="18193" s="158" customFormat="1"/>
    <row r="18194" s="158" customFormat="1"/>
    <row r="18195" s="158" customFormat="1"/>
    <row r="18196" s="158" customFormat="1"/>
    <row r="18197" s="158" customFormat="1"/>
    <row r="18198" s="158" customFormat="1"/>
    <row r="18199" s="158" customFormat="1"/>
    <row r="18200" s="158" customFormat="1"/>
    <row r="18201" s="158" customFormat="1"/>
    <row r="18202" s="158" customFormat="1"/>
    <row r="18203" s="158" customFormat="1"/>
    <row r="18204" s="158" customFormat="1"/>
    <row r="18205" s="158" customFormat="1"/>
    <row r="18206" s="158" customFormat="1"/>
    <row r="18207" s="158" customFormat="1"/>
    <row r="18208" s="158" customFormat="1"/>
    <row r="18209" s="158" customFormat="1"/>
    <row r="18210" s="158" customFormat="1"/>
    <row r="18211" s="158" customFormat="1"/>
    <row r="18212" s="158" customFormat="1"/>
    <row r="18213" s="158" customFormat="1"/>
    <row r="18214" s="158" customFormat="1"/>
    <row r="18215" s="158" customFormat="1"/>
    <row r="18216" s="158" customFormat="1"/>
    <row r="18217" s="158" customFormat="1"/>
    <row r="18218" s="158" customFormat="1"/>
    <row r="18219" s="158" customFormat="1"/>
    <row r="18220" s="158" customFormat="1"/>
    <row r="18221" s="158" customFormat="1"/>
    <row r="18222" s="158" customFormat="1"/>
    <row r="18223" s="158" customFormat="1"/>
    <row r="18224" s="158" customFormat="1"/>
    <row r="18225" s="158" customFormat="1"/>
    <row r="18226" s="158" customFormat="1"/>
    <row r="18227" s="158" customFormat="1"/>
    <row r="18228" s="158" customFormat="1"/>
    <row r="18229" s="158" customFormat="1"/>
    <row r="18230" s="158" customFormat="1"/>
    <row r="18231" s="158" customFormat="1"/>
    <row r="18232" s="158" customFormat="1"/>
    <row r="18233" s="158" customFormat="1"/>
    <row r="18234" s="158" customFormat="1"/>
    <row r="18235" s="158" customFormat="1"/>
    <row r="18236" s="158" customFormat="1"/>
    <row r="18237" s="158" customFormat="1"/>
    <row r="18238" s="158" customFormat="1"/>
    <row r="18239" s="158" customFormat="1"/>
    <row r="18240" s="158" customFormat="1"/>
    <row r="18241" s="158" customFormat="1"/>
    <row r="18242" s="158" customFormat="1"/>
    <row r="18243" s="158" customFormat="1"/>
    <row r="18244" s="158" customFormat="1"/>
    <row r="18245" s="158" customFormat="1"/>
    <row r="18246" s="158" customFormat="1"/>
    <row r="18247" s="158" customFormat="1"/>
    <row r="18248" s="158" customFormat="1"/>
    <row r="18249" s="158" customFormat="1"/>
    <row r="18250" s="158" customFormat="1"/>
    <row r="18251" s="158" customFormat="1"/>
    <row r="18252" s="158" customFormat="1"/>
    <row r="18253" s="158" customFormat="1"/>
    <row r="18254" s="158" customFormat="1"/>
    <row r="18255" s="158" customFormat="1"/>
    <row r="18256" s="158" customFormat="1"/>
    <row r="18257" s="158" customFormat="1"/>
    <row r="18258" s="158" customFormat="1"/>
    <row r="18259" s="158" customFormat="1"/>
    <row r="18260" s="158" customFormat="1"/>
    <row r="18261" s="158" customFormat="1"/>
    <row r="18262" s="158" customFormat="1"/>
    <row r="18263" s="158" customFormat="1"/>
    <row r="18264" s="158" customFormat="1"/>
    <row r="18265" s="158" customFormat="1"/>
    <row r="18266" s="158" customFormat="1"/>
    <row r="18267" s="158" customFormat="1"/>
    <row r="18268" s="158" customFormat="1"/>
    <row r="18269" s="158" customFormat="1"/>
    <row r="18270" s="158" customFormat="1"/>
    <row r="18271" s="158" customFormat="1"/>
    <row r="18272" s="158" customFormat="1"/>
    <row r="18273" s="158" customFormat="1"/>
    <row r="18274" s="158" customFormat="1"/>
    <row r="18275" s="158" customFormat="1"/>
    <row r="18276" s="158" customFormat="1"/>
    <row r="18277" s="158" customFormat="1"/>
    <row r="18278" s="158" customFormat="1"/>
    <row r="18279" s="158" customFormat="1"/>
    <row r="18280" s="158" customFormat="1"/>
    <row r="18281" s="158" customFormat="1"/>
    <row r="18282" s="158" customFormat="1"/>
    <row r="18283" s="158" customFormat="1"/>
    <row r="18284" s="158" customFormat="1"/>
    <row r="18285" s="158" customFormat="1"/>
    <row r="18286" s="158" customFormat="1"/>
    <row r="18287" s="158" customFormat="1"/>
    <row r="18288" s="158" customFormat="1"/>
    <row r="18289" s="158" customFormat="1"/>
    <row r="18290" s="158" customFormat="1"/>
    <row r="18291" s="158" customFormat="1"/>
    <row r="18292" s="158" customFormat="1"/>
    <row r="18293" s="158" customFormat="1"/>
    <row r="18294" s="158" customFormat="1"/>
    <row r="18295" s="158" customFormat="1"/>
    <row r="18296" s="158" customFormat="1"/>
    <row r="18297" s="158" customFormat="1"/>
    <row r="18298" s="158" customFormat="1"/>
    <row r="18299" s="158" customFormat="1"/>
    <row r="18300" s="158" customFormat="1"/>
    <row r="18301" s="158" customFormat="1"/>
    <row r="18302" s="158" customFormat="1"/>
    <row r="18303" s="158" customFormat="1"/>
    <row r="18304" s="158" customFormat="1"/>
    <row r="18305" s="158" customFormat="1"/>
    <row r="18306" s="158" customFormat="1"/>
    <row r="18307" s="158" customFormat="1"/>
    <row r="18308" s="158" customFormat="1"/>
    <row r="18309" s="158" customFormat="1"/>
    <row r="18310" s="158" customFormat="1"/>
    <row r="18311" s="158" customFormat="1"/>
    <row r="18312" s="158" customFormat="1"/>
    <row r="18313" s="158" customFormat="1"/>
    <row r="18314" s="158" customFormat="1"/>
    <row r="18315" s="158" customFormat="1"/>
    <row r="18316" s="158" customFormat="1"/>
    <row r="18317" s="158" customFormat="1"/>
    <row r="18318" s="158" customFormat="1"/>
    <row r="18319" s="158" customFormat="1"/>
    <row r="18320" s="158" customFormat="1"/>
    <row r="18321" s="158" customFormat="1"/>
    <row r="18322" s="158" customFormat="1"/>
    <row r="18323" s="158" customFormat="1"/>
    <row r="18324" s="158" customFormat="1"/>
    <row r="18325" s="158" customFormat="1"/>
    <row r="18326" s="158" customFormat="1"/>
    <row r="18327" s="158" customFormat="1"/>
    <row r="18328" s="158" customFormat="1"/>
    <row r="18329" s="158" customFormat="1"/>
    <row r="18330" s="158" customFormat="1"/>
    <row r="18331" s="158" customFormat="1"/>
    <row r="18332" s="158" customFormat="1"/>
    <row r="18333" s="158" customFormat="1"/>
    <row r="18334" s="158" customFormat="1"/>
    <row r="18335" s="158" customFormat="1"/>
    <row r="18336" s="158" customFormat="1"/>
    <row r="18337" s="158" customFormat="1"/>
    <row r="18338" s="158" customFormat="1"/>
    <row r="18339" s="158" customFormat="1"/>
    <row r="18340" s="158" customFormat="1"/>
    <row r="18341" s="158" customFormat="1"/>
    <row r="18342" s="158" customFormat="1"/>
    <row r="18343" s="158" customFormat="1"/>
    <row r="18344" s="158" customFormat="1"/>
    <row r="18345" s="158" customFormat="1"/>
    <row r="18346" s="158" customFormat="1"/>
    <row r="18347" s="158" customFormat="1"/>
    <row r="18348" s="158" customFormat="1"/>
    <row r="18349" s="158" customFormat="1"/>
    <row r="18350" s="158" customFormat="1"/>
    <row r="18351" s="158" customFormat="1"/>
    <row r="18352" s="158" customFormat="1"/>
    <row r="18353" s="158" customFormat="1"/>
    <row r="18354" s="158" customFormat="1"/>
    <row r="18355" s="158" customFormat="1"/>
    <row r="18356" s="158" customFormat="1"/>
    <row r="18357" s="158" customFormat="1"/>
    <row r="18358" s="158" customFormat="1"/>
    <row r="18359" s="158" customFormat="1"/>
    <row r="18360" s="158" customFormat="1"/>
    <row r="18361" s="158" customFormat="1"/>
    <row r="18362" s="158" customFormat="1"/>
    <row r="18363" s="158" customFormat="1"/>
    <row r="18364" s="158" customFormat="1"/>
    <row r="18365" s="158" customFormat="1"/>
    <row r="18366" s="158" customFormat="1"/>
    <row r="18367" s="158" customFormat="1"/>
    <row r="18368" s="158" customFormat="1"/>
    <row r="18369" s="158" customFormat="1"/>
    <row r="18370" s="158" customFormat="1"/>
    <row r="18371" s="158" customFormat="1"/>
    <row r="18372" s="158" customFormat="1"/>
    <row r="18373" s="158" customFormat="1"/>
    <row r="18374" s="158" customFormat="1"/>
    <row r="18375" s="158" customFormat="1"/>
    <row r="18376" s="158" customFormat="1"/>
    <row r="18377" s="158" customFormat="1"/>
    <row r="18378" s="158" customFormat="1"/>
    <row r="18379" s="158" customFormat="1"/>
    <row r="18380" s="158" customFormat="1"/>
    <row r="18381" s="158" customFormat="1"/>
    <row r="18382" s="158" customFormat="1"/>
    <row r="18383" s="158" customFormat="1"/>
    <row r="18384" s="158" customFormat="1"/>
    <row r="18385" s="158" customFormat="1"/>
    <row r="18386" s="158" customFormat="1"/>
    <row r="18387" s="158" customFormat="1"/>
    <row r="18388" s="158" customFormat="1"/>
    <row r="18389" s="158" customFormat="1"/>
    <row r="18390" s="158" customFormat="1"/>
    <row r="18391" s="158" customFormat="1"/>
    <row r="18392" s="158" customFormat="1"/>
    <row r="18393" s="158" customFormat="1"/>
    <row r="18394" s="158" customFormat="1"/>
    <row r="18395" s="158" customFormat="1"/>
    <row r="18396" s="158" customFormat="1"/>
    <row r="18397" s="158" customFormat="1"/>
    <row r="18398" s="158" customFormat="1"/>
    <row r="18399" s="158" customFormat="1"/>
    <row r="18400" s="158" customFormat="1"/>
    <row r="18401" s="158" customFormat="1"/>
    <row r="18402" s="158" customFormat="1"/>
    <row r="18403" s="158" customFormat="1"/>
    <row r="18404" s="158" customFormat="1"/>
    <row r="18405" s="158" customFormat="1"/>
    <row r="18406" s="158" customFormat="1"/>
    <row r="18407" s="158" customFormat="1"/>
    <row r="18408" s="158" customFormat="1"/>
    <row r="18409" s="158" customFormat="1"/>
    <row r="18410" s="158" customFormat="1"/>
    <row r="18411" s="158" customFormat="1"/>
    <row r="18412" s="158" customFormat="1"/>
    <row r="18413" s="158" customFormat="1"/>
    <row r="18414" s="158" customFormat="1"/>
    <row r="18415" s="158" customFormat="1"/>
    <row r="18416" s="158" customFormat="1"/>
    <row r="18417" s="158" customFormat="1"/>
    <row r="18418" s="158" customFormat="1"/>
    <row r="18419" s="158" customFormat="1"/>
    <row r="18420" s="158" customFormat="1"/>
    <row r="18421" s="158" customFormat="1"/>
    <row r="18422" s="158" customFormat="1"/>
    <row r="18423" s="158" customFormat="1"/>
    <row r="18424" s="158" customFormat="1"/>
    <row r="18425" s="158" customFormat="1"/>
    <row r="18426" s="158" customFormat="1"/>
    <row r="18427" s="158" customFormat="1"/>
    <row r="18428" s="158" customFormat="1"/>
    <row r="18429" s="158" customFormat="1"/>
    <row r="18430" s="158" customFormat="1"/>
    <row r="18431" s="158" customFormat="1"/>
    <row r="18432" s="158" customFormat="1"/>
    <row r="18433" s="158" customFormat="1"/>
    <row r="18434" s="158" customFormat="1"/>
    <row r="18435" s="158" customFormat="1"/>
    <row r="18436" s="158" customFormat="1"/>
    <row r="18437" s="158" customFormat="1"/>
    <row r="18438" s="158" customFormat="1"/>
    <row r="18439" s="158" customFormat="1"/>
    <row r="18440" s="158" customFormat="1"/>
    <row r="18441" s="158" customFormat="1"/>
    <row r="18442" s="158" customFormat="1"/>
    <row r="18443" s="158" customFormat="1"/>
    <row r="18444" s="158" customFormat="1"/>
    <row r="18445" s="158" customFormat="1"/>
    <row r="18446" s="158" customFormat="1"/>
    <row r="18447" s="158" customFormat="1"/>
    <row r="18448" s="158" customFormat="1"/>
    <row r="18449" s="158" customFormat="1"/>
    <row r="18450" s="158" customFormat="1"/>
    <row r="18451" s="158" customFormat="1"/>
    <row r="18452" s="158" customFormat="1"/>
    <row r="18453" s="158" customFormat="1"/>
    <row r="18454" s="158" customFormat="1"/>
    <row r="18455" s="158" customFormat="1"/>
    <row r="18456" s="158" customFormat="1"/>
    <row r="18457" s="158" customFormat="1"/>
    <row r="18458" s="158" customFormat="1"/>
    <row r="18459" s="158" customFormat="1"/>
    <row r="18460" s="158" customFormat="1"/>
    <row r="18461" s="158" customFormat="1"/>
    <row r="18462" s="158" customFormat="1"/>
    <row r="18463" s="158" customFormat="1"/>
    <row r="18464" s="158" customFormat="1"/>
    <row r="18465" s="158" customFormat="1"/>
    <row r="18466" s="158" customFormat="1"/>
    <row r="18467" s="158" customFormat="1"/>
    <row r="18468" s="158" customFormat="1"/>
    <row r="18469" s="158" customFormat="1"/>
    <row r="18470" s="158" customFormat="1"/>
    <row r="18471" s="158" customFormat="1"/>
    <row r="18472" s="158" customFormat="1"/>
    <row r="18473" s="158" customFormat="1"/>
    <row r="18474" s="158" customFormat="1"/>
    <row r="18475" s="158" customFormat="1"/>
    <row r="18476" s="158" customFormat="1"/>
    <row r="18477" s="158" customFormat="1"/>
    <row r="18478" s="158" customFormat="1"/>
    <row r="18479" s="158" customFormat="1"/>
    <row r="18480" s="158" customFormat="1"/>
    <row r="18481" s="158" customFormat="1"/>
    <row r="18482" s="158" customFormat="1"/>
    <row r="18483" s="158" customFormat="1"/>
    <row r="18484" s="158" customFormat="1"/>
    <row r="18485" s="158" customFormat="1"/>
    <row r="18486" s="158" customFormat="1"/>
    <row r="18487" s="158" customFormat="1"/>
    <row r="18488" s="158" customFormat="1"/>
    <row r="18489" s="158" customFormat="1"/>
    <row r="18490" s="158" customFormat="1"/>
    <row r="18491" s="158" customFormat="1"/>
    <row r="18492" s="158" customFormat="1"/>
    <row r="18493" s="158" customFormat="1"/>
    <row r="18494" s="158" customFormat="1"/>
    <row r="18495" s="158" customFormat="1"/>
    <row r="18496" s="158" customFormat="1"/>
    <row r="18497" s="158" customFormat="1"/>
    <row r="18498" s="158" customFormat="1"/>
    <row r="18499" s="158" customFormat="1"/>
    <row r="18500" s="158" customFormat="1"/>
    <row r="18501" s="158" customFormat="1"/>
    <row r="18502" s="158" customFormat="1"/>
    <row r="18503" s="158" customFormat="1"/>
    <row r="18504" s="158" customFormat="1"/>
    <row r="18505" s="158" customFormat="1"/>
    <row r="18506" s="158" customFormat="1"/>
    <row r="18507" s="158" customFormat="1"/>
    <row r="18508" s="158" customFormat="1"/>
    <row r="18509" s="158" customFormat="1"/>
    <row r="18510" s="158" customFormat="1"/>
    <row r="18511" s="158" customFormat="1"/>
    <row r="18512" s="158" customFormat="1"/>
    <row r="18513" s="158" customFormat="1"/>
    <row r="18514" s="158" customFormat="1"/>
    <row r="18515" s="158" customFormat="1"/>
    <row r="18516" s="158" customFormat="1"/>
    <row r="18517" s="158" customFormat="1"/>
    <row r="18518" s="158" customFormat="1"/>
    <row r="18519" s="158" customFormat="1"/>
    <row r="18520" s="158" customFormat="1"/>
    <row r="18521" s="158" customFormat="1"/>
    <row r="18522" s="158" customFormat="1"/>
    <row r="18523" s="158" customFormat="1"/>
    <row r="18524" s="158" customFormat="1"/>
    <row r="18525" s="158" customFormat="1"/>
    <row r="18526" s="158" customFormat="1"/>
    <row r="18527" s="158" customFormat="1"/>
    <row r="18528" s="158" customFormat="1"/>
    <row r="18529" s="158" customFormat="1"/>
    <row r="18530" s="158" customFormat="1"/>
    <row r="18531" s="158" customFormat="1"/>
    <row r="18532" s="158" customFormat="1"/>
    <row r="18533" s="158" customFormat="1"/>
    <row r="18534" s="158" customFormat="1"/>
    <row r="18535" s="158" customFormat="1"/>
    <row r="18536" s="158" customFormat="1"/>
    <row r="18537" s="158" customFormat="1"/>
    <row r="18538" s="158" customFormat="1"/>
    <row r="18539" s="158" customFormat="1"/>
    <row r="18540" s="158" customFormat="1"/>
    <row r="18541" s="158" customFormat="1"/>
    <row r="18542" s="158" customFormat="1"/>
    <row r="18543" s="158" customFormat="1"/>
    <row r="18544" s="158" customFormat="1"/>
    <row r="18545" s="158" customFormat="1"/>
    <row r="18546" s="158" customFormat="1"/>
    <row r="18547" s="158" customFormat="1"/>
    <row r="18548" s="158" customFormat="1"/>
    <row r="18549" s="158" customFormat="1"/>
    <row r="18550" s="158" customFormat="1"/>
    <row r="18551" s="158" customFormat="1"/>
    <row r="18552" s="158" customFormat="1"/>
    <row r="18553" s="158" customFormat="1"/>
    <row r="18554" s="158" customFormat="1"/>
    <row r="18555" s="158" customFormat="1"/>
    <row r="18556" s="158" customFormat="1"/>
    <row r="18557" s="158" customFormat="1"/>
    <row r="18558" s="158" customFormat="1"/>
    <row r="18559" s="158" customFormat="1"/>
    <row r="18560" s="158" customFormat="1"/>
    <row r="18561" s="158" customFormat="1"/>
    <row r="18562" s="158" customFormat="1"/>
    <row r="18563" s="158" customFormat="1"/>
    <row r="18564" s="158" customFormat="1"/>
    <row r="18565" s="158" customFormat="1"/>
    <row r="18566" s="158" customFormat="1"/>
    <row r="18567" s="158" customFormat="1"/>
    <row r="18568" s="158" customFormat="1"/>
    <row r="18569" s="158" customFormat="1"/>
    <row r="18570" s="158" customFormat="1"/>
    <row r="18571" s="158" customFormat="1"/>
    <row r="18572" s="158" customFormat="1"/>
    <row r="18573" s="158" customFormat="1"/>
    <row r="18574" s="158" customFormat="1"/>
    <row r="18575" s="158" customFormat="1"/>
    <row r="18576" s="158" customFormat="1"/>
    <row r="18577" s="158" customFormat="1"/>
    <row r="18578" s="158" customFormat="1"/>
    <row r="18579" s="158" customFormat="1"/>
    <row r="18580" s="158" customFormat="1"/>
    <row r="18581" s="158" customFormat="1"/>
    <row r="18582" s="158" customFormat="1"/>
    <row r="18583" s="158" customFormat="1"/>
    <row r="18584" s="158" customFormat="1"/>
    <row r="18585" s="158" customFormat="1"/>
    <row r="18586" s="158" customFormat="1"/>
    <row r="18587" s="158" customFormat="1"/>
    <row r="18588" s="158" customFormat="1"/>
    <row r="18589" s="158" customFormat="1"/>
    <row r="18590" s="158" customFormat="1"/>
    <row r="18591" s="158" customFormat="1"/>
    <row r="18592" s="158" customFormat="1"/>
    <row r="18593" s="158" customFormat="1"/>
    <row r="18594" s="158" customFormat="1"/>
    <row r="18595" s="158" customFormat="1"/>
    <row r="18596" s="158" customFormat="1"/>
    <row r="18597" s="158" customFormat="1"/>
    <row r="18598" s="158" customFormat="1"/>
    <row r="18599" s="158" customFormat="1"/>
    <row r="18600" s="158" customFormat="1"/>
    <row r="18601" s="158" customFormat="1"/>
    <row r="18602" s="158" customFormat="1"/>
    <row r="18603" s="158" customFormat="1"/>
    <row r="18604" s="158" customFormat="1"/>
    <row r="18605" s="158" customFormat="1"/>
    <row r="18606" s="158" customFormat="1"/>
    <row r="18607" s="158" customFormat="1"/>
    <row r="18608" s="158" customFormat="1"/>
    <row r="18609" s="158" customFormat="1"/>
    <row r="18610" s="158" customFormat="1"/>
    <row r="18611" s="158" customFormat="1"/>
    <row r="18612" s="158" customFormat="1"/>
    <row r="18613" s="158" customFormat="1"/>
    <row r="18614" s="158" customFormat="1"/>
    <row r="18615" s="158" customFormat="1"/>
    <row r="18616" s="158" customFormat="1"/>
    <row r="18617" s="158" customFormat="1"/>
    <row r="18618" s="158" customFormat="1"/>
    <row r="18619" s="158" customFormat="1"/>
    <row r="18620" s="158" customFormat="1"/>
    <row r="18621" s="158" customFormat="1"/>
    <row r="18622" s="158" customFormat="1"/>
    <row r="18623" s="158" customFormat="1"/>
    <row r="18624" s="158" customFormat="1"/>
    <row r="18625" s="158" customFormat="1"/>
    <row r="18626" s="158" customFormat="1"/>
    <row r="18627" s="158" customFormat="1"/>
    <row r="18628" s="158" customFormat="1"/>
    <row r="18629" s="158" customFormat="1"/>
    <row r="18630" s="158" customFormat="1"/>
    <row r="18631" s="158" customFormat="1"/>
    <row r="18632" s="158" customFormat="1"/>
    <row r="18633" s="158" customFormat="1"/>
    <row r="18634" s="158" customFormat="1"/>
    <row r="18635" s="158" customFormat="1"/>
    <row r="18636" s="158" customFormat="1"/>
    <row r="18637" s="158" customFormat="1"/>
    <row r="18638" s="158" customFormat="1"/>
    <row r="18639" s="158" customFormat="1"/>
    <row r="18640" s="158" customFormat="1"/>
    <row r="18641" s="158" customFormat="1"/>
    <row r="18642" s="158" customFormat="1"/>
    <row r="18643" s="158" customFormat="1"/>
    <row r="18644" s="158" customFormat="1"/>
    <row r="18645" s="158" customFormat="1"/>
    <row r="18646" s="158" customFormat="1"/>
    <row r="18647" s="158" customFormat="1"/>
    <row r="18648" s="158" customFormat="1"/>
    <row r="18649" s="158" customFormat="1"/>
    <row r="18650" s="158" customFormat="1"/>
    <row r="18651" s="158" customFormat="1"/>
    <row r="18652" s="158" customFormat="1"/>
    <row r="18653" s="158" customFormat="1"/>
    <row r="18654" s="158" customFormat="1"/>
    <row r="18655" s="158" customFormat="1"/>
    <row r="18656" s="158" customFormat="1"/>
    <row r="18657" s="158" customFormat="1"/>
    <row r="18658" s="158" customFormat="1"/>
    <row r="18659" s="158" customFormat="1"/>
    <row r="18660" s="158" customFormat="1"/>
    <row r="18661" s="158" customFormat="1"/>
    <row r="18662" s="158" customFormat="1"/>
    <row r="18663" s="158" customFormat="1"/>
    <row r="18664" s="158" customFormat="1"/>
    <row r="18665" s="158" customFormat="1"/>
    <row r="18666" s="158" customFormat="1"/>
    <row r="18667" s="158" customFormat="1"/>
    <row r="18668" s="158" customFormat="1"/>
    <row r="18669" s="158" customFormat="1"/>
    <row r="18670" s="158" customFormat="1"/>
    <row r="18671" s="158" customFormat="1"/>
    <row r="18672" s="158" customFormat="1"/>
    <row r="18673" s="158" customFormat="1"/>
    <row r="18674" s="158" customFormat="1"/>
    <row r="18675" s="158" customFormat="1"/>
    <row r="18676" s="158" customFormat="1"/>
    <row r="18677" s="158" customFormat="1"/>
    <row r="18678" s="158" customFormat="1"/>
    <row r="18679" s="158" customFormat="1"/>
    <row r="18680" s="158" customFormat="1"/>
    <row r="18681" s="158" customFormat="1"/>
    <row r="18682" s="158" customFormat="1"/>
    <row r="18683" s="158" customFormat="1"/>
    <row r="18684" s="158" customFormat="1"/>
    <row r="18685" s="158" customFormat="1"/>
    <row r="18686" s="158" customFormat="1"/>
    <row r="18687" s="158" customFormat="1"/>
    <row r="18688" s="158" customFormat="1"/>
    <row r="18689" s="158" customFormat="1"/>
    <row r="18690" s="158" customFormat="1"/>
    <row r="18691" s="158" customFormat="1"/>
    <row r="18692" s="158" customFormat="1"/>
    <row r="18693" s="158" customFormat="1"/>
    <row r="18694" s="158" customFormat="1"/>
    <row r="18695" s="158" customFormat="1"/>
    <row r="18696" s="158" customFormat="1"/>
    <row r="18697" s="158" customFormat="1"/>
    <row r="18698" s="158" customFormat="1"/>
    <row r="18699" s="158" customFormat="1"/>
    <row r="18700" s="158" customFormat="1"/>
    <row r="18701" s="158" customFormat="1"/>
    <row r="18702" s="158" customFormat="1"/>
    <row r="18703" s="158" customFormat="1"/>
    <row r="18704" s="158" customFormat="1"/>
    <row r="18705" s="158" customFormat="1"/>
    <row r="18706" s="158" customFormat="1"/>
    <row r="18707" s="158" customFormat="1"/>
    <row r="18708" s="158" customFormat="1"/>
    <row r="18709" s="158" customFormat="1"/>
    <row r="18710" s="158" customFormat="1"/>
    <row r="18711" s="158" customFormat="1"/>
    <row r="18712" s="158" customFormat="1"/>
    <row r="18713" s="158" customFormat="1"/>
    <row r="18714" s="158" customFormat="1"/>
    <row r="18715" s="158" customFormat="1"/>
    <row r="18716" s="158" customFormat="1"/>
    <row r="18717" s="158" customFormat="1"/>
    <row r="18718" s="158" customFormat="1"/>
    <row r="18719" s="158" customFormat="1"/>
    <row r="18720" s="158" customFormat="1"/>
    <row r="18721" s="158" customFormat="1"/>
    <row r="18722" s="158" customFormat="1"/>
    <row r="18723" s="158" customFormat="1"/>
    <row r="18724" s="158" customFormat="1"/>
    <row r="18725" s="158" customFormat="1"/>
    <row r="18726" s="158" customFormat="1"/>
    <row r="18727" s="158" customFormat="1"/>
    <row r="18728" s="158" customFormat="1"/>
    <row r="18729" s="158" customFormat="1"/>
    <row r="18730" s="158" customFormat="1"/>
    <row r="18731" s="158" customFormat="1"/>
    <row r="18732" s="158" customFormat="1"/>
    <row r="18733" s="158" customFormat="1"/>
    <row r="18734" s="158" customFormat="1"/>
    <row r="18735" s="158" customFormat="1"/>
    <row r="18736" s="158" customFormat="1"/>
    <row r="18737" s="158" customFormat="1"/>
    <row r="18738" s="158" customFormat="1"/>
    <row r="18739" s="158" customFormat="1"/>
    <row r="18740" s="158" customFormat="1"/>
    <row r="18741" s="158" customFormat="1"/>
    <row r="18742" s="158" customFormat="1"/>
    <row r="18743" s="158" customFormat="1"/>
    <row r="18744" s="158" customFormat="1"/>
    <row r="18745" s="158" customFormat="1"/>
    <row r="18746" s="158" customFormat="1"/>
    <row r="18747" s="158" customFormat="1"/>
    <row r="18748" s="158" customFormat="1"/>
    <row r="18749" s="158" customFormat="1"/>
    <row r="18750" s="158" customFormat="1"/>
    <row r="18751" s="158" customFormat="1"/>
    <row r="18752" s="158" customFormat="1"/>
    <row r="18753" s="158" customFormat="1"/>
    <row r="18754" s="158" customFormat="1"/>
    <row r="18755" s="158" customFormat="1"/>
    <row r="18756" s="158" customFormat="1"/>
    <row r="18757" s="158" customFormat="1"/>
    <row r="18758" s="158" customFormat="1"/>
    <row r="18759" s="158" customFormat="1"/>
    <row r="18760" s="158" customFormat="1"/>
    <row r="18761" s="158" customFormat="1"/>
    <row r="18762" s="158" customFormat="1"/>
    <row r="18763" s="158" customFormat="1"/>
    <row r="18764" s="158" customFormat="1"/>
    <row r="18765" s="158" customFormat="1"/>
    <row r="18766" s="158" customFormat="1"/>
    <row r="18767" s="158" customFormat="1"/>
    <row r="18768" s="158" customFormat="1"/>
    <row r="18769" s="158" customFormat="1"/>
    <row r="18770" s="158" customFormat="1"/>
    <row r="18771" s="158" customFormat="1"/>
    <row r="18772" s="158" customFormat="1"/>
    <row r="18773" s="158" customFormat="1"/>
    <row r="18774" s="158" customFormat="1"/>
    <row r="18775" s="158" customFormat="1"/>
    <row r="18776" s="158" customFormat="1"/>
    <row r="18777" s="158" customFormat="1"/>
    <row r="18778" s="158" customFormat="1"/>
    <row r="18779" s="158" customFormat="1"/>
    <row r="18780" s="158" customFormat="1"/>
    <row r="18781" s="158" customFormat="1"/>
    <row r="18782" s="158" customFormat="1"/>
    <row r="18783" s="158" customFormat="1"/>
    <row r="18784" s="158" customFormat="1"/>
    <row r="18785" s="158" customFormat="1"/>
    <row r="18786" s="158" customFormat="1"/>
    <row r="18787" s="158" customFormat="1"/>
    <row r="18788" s="158" customFormat="1"/>
    <row r="18789" s="158" customFormat="1"/>
    <row r="18790" s="158" customFormat="1"/>
    <row r="18791" s="158" customFormat="1"/>
    <row r="18792" s="158" customFormat="1"/>
    <row r="18793" s="158" customFormat="1"/>
    <row r="18794" s="158" customFormat="1"/>
    <row r="18795" s="158" customFormat="1"/>
    <row r="18796" s="158" customFormat="1"/>
    <row r="18797" s="158" customFormat="1"/>
    <row r="18798" s="158" customFormat="1"/>
    <row r="18799" s="158" customFormat="1"/>
    <row r="18800" s="158" customFormat="1"/>
    <row r="18801" s="158" customFormat="1"/>
    <row r="18802" s="158" customFormat="1"/>
    <row r="18803" s="158" customFormat="1"/>
    <row r="18804" s="158" customFormat="1"/>
    <row r="18805" s="158" customFormat="1"/>
    <row r="18806" s="158" customFormat="1"/>
    <row r="18807" s="158" customFormat="1"/>
    <row r="18808" s="158" customFormat="1"/>
    <row r="18809" s="158" customFormat="1"/>
    <row r="18810" s="158" customFormat="1"/>
    <row r="18811" s="158" customFormat="1"/>
    <row r="18812" s="158" customFormat="1"/>
    <row r="18813" s="158" customFormat="1"/>
    <row r="18814" s="158" customFormat="1"/>
    <row r="18815" s="158" customFormat="1"/>
    <row r="18816" s="158" customFormat="1"/>
    <row r="18817" s="158" customFormat="1"/>
    <row r="18818" s="158" customFormat="1"/>
    <row r="18819" s="158" customFormat="1"/>
    <row r="18820" s="158" customFormat="1"/>
    <row r="18821" s="158" customFormat="1"/>
    <row r="18822" s="158" customFormat="1"/>
    <row r="18823" s="158" customFormat="1"/>
    <row r="18824" s="158" customFormat="1"/>
    <row r="18825" s="158" customFormat="1"/>
    <row r="18826" s="158" customFormat="1"/>
    <row r="18827" s="158" customFormat="1"/>
    <row r="18828" s="158" customFormat="1"/>
    <row r="18829" s="158" customFormat="1"/>
    <row r="18830" s="158" customFormat="1"/>
    <row r="18831" s="158" customFormat="1"/>
    <row r="18832" s="158" customFormat="1"/>
    <row r="18833" s="158" customFormat="1"/>
    <row r="18834" s="158" customFormat="1"/>
    <row r="18835" s="158" customFormat="1"/>
    <row r="18836" s="158" customFormat="1"/>
    <row r="18837" s="158" customFormat="1"/>
    <row r="18838" s="158" customFormat="1"/>
    <row r="18839" s="158" customFormat="1"/>
    <row r="18840" s="158" customFormat="1"/>
    <row r="18841" s="158" customFormat="1"/>
    <row r="18842" s="158" customFormat="1"/>
    <row r="18843" s="158" customFormat="1"/>
    <row r="18844" s="158" customFormat="1"/>
    <row r="18845" s="158" customFormat="1"/>
    <row r="18846" s="158" customFormat="1"/>
    <row r="18847" s="158" customFormat="1"/>
    <row r="18848" s="158" customFormat="1"/>
    <row r="18849" s="158" customFormat="1"/>
    <row r="18850" s="158" customFormat="1"/>
    <row r="18851" s="158" customFormat="1"/>
    <row r="18852" s="158" customFormat="1"/>
    <row r="18853" s="158" customFormat="1"/>
    <row r="18854" s="158" customFormat="1"/>
    <row r="18855" s="158" customFormat="1"/>
    <row r="18856" s="158" customFormat="1"/>
    <row r="18857" s="158" customFormat="1"/>
    <row r="18858" s="158" customFormat="1"/>
    <row r="18859" s="158" customFormat="1"/>
    <row r="18860" s="158" customFormat="1"/>
    <row r="18861" s="158" customFormat="1"/>
    <row r="18862" s="158" customFormat="1"/>
    <row r="18863" s="158" customFormat="1"/>
    <row r="18864" s="158" customFormat="1"/>
    <row r="18865" s="158" customFormat="1"/>
    <row r="18866" s="158" customFormat="1"/>
    <row r="18867" s="158" customFormat="1"/>
    <row r="18868" s="158" customFormat="1"/>
    <row r="18869" s="158" customFormat="1"/>
    <row r="18870" s="158" customFormat="1"/>
    <row r="18871" s="158" customFormat="1"/>
    <row r="18872" s="158" customFormat="1"/>
    <row r="18873" s="158" customFormat="1"/>
    <row r="18874" s="158" customFormat="1"/>
    <row r="18875" s="158" customFormat="1"/>
    <row r="18876" s="158" customFormat="1"/>
    <row r="18877" s="158" customFormat="1"/>
    <row r="18878" s="158" customFormat="1"/>
    <row r="18879" s="158" customFormat="1"/>
    <row r="18880" s="158" customFormat="1"/>
    <row r="18881" s="158" customFormat="1"/>
    <row r="18882" s="158" customFormat="1"/>
    <row r="18883" s="158" customFormat="1"/>
    <row r="18884" s="158" customFormat="1"/>
    <row r="18885" s="158" customFormat="1"/>
    <row r="18886" s="158" customFormat="1"/>
    <row r="18887" s="158" customFormat="1"/>
    <row r="18888" s="158" customFormat="1"/>
    <row r="18889" s="158" customFormat="1"/>
    <row r="18890" s="158" customFormat="1"/>
    <row r="18891" s="158" customFormat="1"/>
    <row r="18892" s="158" customFormat="1"/>
    <row r="18893" s="158" customFormat="1"/>
    <row r="18894" s="158" customFormat="1"/>
    <row r="18895" s="158" customFormat="1"/>
    <row r="18896" s="158" customFormat="1"/>
    <row r="18897" s="158" customFormat="1"/>
    <row r="18898" s="158" customFormat="1"/>
    <row r="18899" s="158" customFormat="1"/>
    <row r="18900" s="158" customFormat="1"/>
    <row r="18901" s="158" customFormat="1"/>
    <row r="18902" s="158" customFormat="1"/>
    <row r="18903" s="158" customFormat="1"/>
    <row r="18904" s="158" customFormat="1"/>
    <row r="18905" s="158" customFormat="1"/>
    <row r="18906" s="158" customFormat="1"/>
    <row r="18907" s="158" customFormat="1"/>
    <row r="18908" s="158" customFormat="1"/>
    <row r="18909" s="158" customFormat="1"/>
    <row r="18910" s="158" customFormat="1"/>
    <row r="18911" s="158" customFormat="1"/>
    <row r="18912" s="158" customFormat="1"/>
    <row r="18913" s="158" customFormat="1"/>
    <row r="18914" s="158" customFormat="1"/>
    <row r="18915" s="158" customFormat="1"/>
    <row r="18916" s="158" customFormat="1"/>
    <row r="18917" s="158" customFormat="1"/>
    <row r="18918" s="158" customFormat="1"/>
    <row r="18919" s="158" customFormat="1"/>
    <row r="18920" s="158" customFormat="1"/>
    <row r="18921" s="158" customFormat="1"/>
    <row r="18922" s="158" customFormat="1"/>
    <row r="18923" s="158" customFormat="1"/>
    <row r="18924" s="158" customFormat="1"/>
    <row r="18925" s="158" customFormat="1"/>
    <row r="18926" s="158" customFormat="1"/>
    <row r="18927" s="158" customFormat="1"/>
    <row r="18928" s="158" customFormat="1"/>
    <row r="18929" s="158" customFormat="1"/>
    <row r="18930" s="158" customFormat="1"/>
    <row r="18931" s="158" customFormat="1"/>
    <row r="18932" s="158" customFormat="1"/>
    <row r="18933" s="158" customFormat="1"/>
    <row r="18934" s="158" customFormat="1"/>
    <row r="18935" s="158" customFormat="1"/>
    <row r="18936" s="158" customFormat="1"/>
    <row r="18937" s="158" customFormat="1"/>
    <row r="18938" s="158" customFormat="1"/>
    <row r="18939" s="158" customFormat="1"/>
    <row r="18940" s="158" customFormat="1"/>
    <row r="18941" s="158" customFormat="1"/>
    <row r="18942" s="158" customFormat="1"/>
    <row r="18943" s="158" customFormat="1"/>
    <row r="18944" s="158" customFormat="1"/>
    <row r="18945" s="158" customFormat="1"/>
    <row r="18946" s="158" customFormat="1"/>
    <row r="18947" s="158" customFormat="1"/>
    <row r="18948" s="158" customFormat="1"/>
    <row r="18949" s="158" customFormat="1"/>
    <row r="18950" s="158" customFormat="1"/>
    <row r="18951" s="158" customFormat="1"/>
    <row r="18952" s="158" customFormat="1"/>
    <row r="18953" s="158" customFormat="1"/>
    <row r="18954" s="158" customFormat="1"/>
    <row r="18955" s="158" customFormat="1"/>
    <row r="18956" s="158" customFormat="1"/>
    <row r="18957" s="158" customFormat="1"/>
    <row r="18958" s="158" customFormat="1"/>
    <row r="18959" s="158" customFormat="1"/>
    <row r="18960" s="158" customFormat="1"/>
    <row r="18961" s="158" customFormat="1"/>
    <row r="18962" s="158" customFormat="1"/>
    <row r="18963" s="158" customFormat="1"/>
    <row r="18964" s="158" customFormat="1"/>
    <row r="18965" s="158" customFormat="1"/>
    <row r="18966" s="158" customFormat="1"/>
    <row r="18967" s="158" customFormat="1"/>
    <row r="18968" s="158" customFormat="1"/>
    <row r="18969" s="158" customFormat="1"/>
    <row r="18970" s="158" customFormat="1"/>
    <row r="18971" s="158" customFormat="1"/>
    <row r="18972" s="158" customFormat="1"/>
    <row r="18973" s="158" customFormat="1"/>
    <row r="18974" s="158" customFormat="1"/>
    <row r="18975" s="158" customFormat="1"/>
    <row r="18976" s="158" customFormat="1"/>
    <row r="18977" s="158" customFormat="1"/>
    <row r="18978" s="158" customFormat="1"/>
    <row r="18979" s="158" customFormat="1"/>
    <row r="18980" s="158" customFormat="1"/>
    <row r="18981" s="158" customFormat="1"/>
    <row r="18982" s="158" customFormat="1"/>
    <row r="18983" s="158" customFormat="1"/>
    <row r="18984" s="158" customFormat="1"/>
    <row r="18985" s="158" customFormat="1"/>
    <row r="18986" s="158" customFormat="1"/>
    <row r="18987" s="158" customFormat="1"/>
    <row r="18988" s="158" customFormat="1"/>
    <row r="18989" s="158" customFormat="1"/>
    <row r="18990" s="158" customFormat="1"/>
    <row r="18991" s="158" customFormat="1"/>
    <row r="18992" s="158" customFormat="1"/>
    <row r="18993" s="158" customFormat="1"/>
    <row r="18994" s="158" customFormat="1"/>
    <row r="18995" s="158" customFormat="1"/>
    <row r="18996" s="158" customFormat="1"/>
    <row r="18997" s="158" customFormat="1"/>
    <row r="18998" s="158" customFormat="1"/>
    <row r="18999" s="158" customFormat="1"/>
    <row r="19000" s="158" customFormat="1"/>
    <row r="19001" s="158" customFormat="1"/>
    <row r="19002" s="158" customFormat="1"/>
    <row r="19003" s="158" customFormat="1"/>
    <row r="19004" s="158" customFormat="1"/>
    <row r="19005" s="158" customFormat="1"/>
    <row r="19006" s="158" customFormat="1"/>
    <row r="19007" s="158" customFormat="1"/>
    <row r="19008" s="158" customFormat="1"/>
    <row r="19009" s="158" customFormat="1"/>
    <row r="19010" s="158" customFormat="1"/>
    <row r="19011" s="158" customFormat="1"/>
    <row r="19012" s="158" customFormat="1"/>
    <row r="19013" s="158" customFormat="1"/>
    <row r="19014" s="158" customFormat="1"/>
    <row r="19015" s="158" customFormat="1"/>
    <row r="19016" s="158" customFormat="1"/>
    <row r="19017" s="158" customFormat="1"/>
    <row r="19018" s="158" customFormat="1"/>
    <row r="19019" s="158" customFormat="1"/>
    <row r="19020" s="158" customFormat="1"/>
    <row r="19021" s="158" customFormat="1"/>
    <row r="19022" s="158" customFormat="1"/>
    <row r="19023" s="158" customFormat="1"/>
    <row r="19024" s="158" customFormat="1"/>
    <row r="19025" s="158" customFormat="1"/>
    <row r="19026" s="158" customFormat="1"/>
    <row r="19027" s="158" customFormat="1"/>
    <row r="19028" s="158" customFormat="1"/>
    <row r="19029" s="158" customFormat="1"/>
    <row r="19030" s="158" customFormat="1"/>
    <row r="19031" s="158" customFormat="1"/>
    <row r="19032" s="158" customFormat="1"/>
    <row r="19033" s="158" customFormat="1"/>
    <row r="19034" s="158" customFormat="1"/>
    <row r="19035" s="158" customFormat="1"/>
    <row r="19036" s="158" customFormat="1"/>
    <row r="19037" s="158" customFormat="1"/>
    <row r="19038" s="158" customFormat="1"/>
    <row r="19039" s="158" customFormat="1"/>
    <row r="19040" s="158" customFormat="1"/>
    <row r="19041" s="158" customFormat="1"/>
    <row r="19042" s="158" customFormat="1"/>
    <row r="19043" s="158" customFormat="1"/>
    <row r="19044" s="158" customFormat="1"/>
    <row r="19045" s="158" customFormat="1"/>
    <row r="19046" s="158" customFormat="1"/>
    <row r="19047" s="158" customFormat="1"/>
    <row r="19048" s="158" customFormat="1"/>
    <row r="19049" s="158" customFormat="1"/>
    <row r="19050" s="158" customFormat="1"/>
    <row r="19051" s="158" customFormat="1"/>
    <row r="19052" s="158" customFormat="1"/>
    <row r="19053" s="158" customFormat="1"/>
    <row r="19054" s="158" customFormat="1"/>
    <row r="19055" s="158" customFormat="1"/>
    <row r="19056" s="158" customFormat="1"/>
    <row r="19057" s="158" customFormat="1"/>
    <row r="19058" s="158" customFormat="1"/>
    <row r="19059" s="158" customFormat="1"/>
    <row r="19060" s="158" customFormat="1"/>
    <row r="19061" s="158" customFormat="1"/>
    <row r="19062" s="158" customFormat="1"/>
    <row r="19063" s="158" customFormat="1"/>
    <row r="19064" s="158" customFormat="1"/>
    <row r="19065" s="158" customFormat="1"/>
    <row r="19066" s="158" customFormat="1"/>
    <row r="19067" s="158" customFormat="1"/>
    <row r="19068" s="158" customFormat="1"/>
    <row r="19069" s="158" customFormat="1"/>
    <row r="19070" s="158" customFormat="1"/>
    <row r="19071" s="158" customFormat="1"/>
    <row r="19072" s="158" customFormat="1"/>
    <row r="19073" s="158" customFormat="1"/>
    <row r="19074" s="158" customFormat="1"/>
    <row r="19075" s="158" customFormat="1"/>
    <row r="19076" s="158" customFormat="1"/>
    <row r="19077" s="158" customFormat="1"/>
    <row r="19078" s="158" customFormat="1"/>
    <row r="19079" s="158" customFormat="1"/>
    <row r="19080" s="158" customFormat="1"/>
    <row r="19081" s="158" customFormat="1"/>
    <row r="19082" s="158" customFormat="1"/>
    <row r="19083" s="158" customFormat="1"/>
    <row r="19084" s="158" customFormat="1"/>
    <row r="19085" s="158" customFormat="1"/>
    <row r="19086" s="158" customFormat="1"/>
    <row r="19087" s="158" customFormat="1"/>
    <row r="19088" s="158" customFormat="1"/>
    <row r="19089" s="158" customFormat="1"/>
    <row r="19090" s="158" customFormat="1"/>
    <row r="19091" s="158" customFormat="1"/>
    <row r="19092" s="158" customFormat="1"/>
    <row r="19093" s="158" customFormat="1"/>
    <row r="19094" s="158" customFormat="1"/>
    <row r="19095" s="158" customFormat="1"/>
    <row r="19096" s="158" customFormat="1"/>
    <row r="19097" s="158" customFormat="1"/>
    <row r="19098" s="158" customFormat="1"/>
    <row r="19099" s="158" customFormat="1"/>
    <row r="19100" s="158" customFormat="1"/>
    <row r="19101" s="158" customFormat="1"/>
    <row r="19102" s="158" customFormat="1"/>
    <row r="19103" s="158" customFormat="1"/>
    <row r="19104" s="158" customFormat="1"/>
    <row r="19105" s="158" customFormat="1"/>
    <row r="19106" s="158" customFormat="1"/>
    <row r="19107" s="158" customFormat="1"/>
    <row r="19108" s="158" customFormat="1"/>
    <row r="19109" s="158" customFormat="1"/>
    <row r="19110" s="158" customFormat="1"/>
    <row r="19111" s="158" customFormat="1"/>
    <row r="19112" s="158" customFormat="1"/>
    <row r="19113" s="158" customFormat="1"/>
    <row r="19114" s="158" customFormat="1"/>
    <row r="19115" s="158" customFormat="1"/>
    <row r="19116" s="158" customFormat="1"/>
    <row r="19117" s="158" customFormat="1"/>
    <row r="19118" s="158" customFormat="1"/>
    <row r="19119" s="158" customFormat="1"/>
    <row r="19120" s="158" customFormat="1"/>
    <row r="19121" s="158" customFormat="1"/>
    <row r="19122" s="158" customFormat="1"/>
    <row r="19123" s="158" customFormat="1"/>
    <row r="19124" s="158" customFormat="1"/>
    <row r="19125" s="158" customFormat="1"/>
    <row r="19126" s="158" customFormat="1"/>
    <row r="19127" s="158" customFormat="1"/>
    <row r="19128" s="158" customFormat="1"/>
    <row r="19129" s="158" customFormat="1"/>
    <row r="19130" s="158" customFormat="1"/>
    <row r="19131" s="158" customFormat="1"/>
    <row r="19132" s="158" customFormat="1"/>
    <row r="19133" s="158" customFormat="1"/>
    <row r="19134" s="158" customFormat="1"/>
    <row r="19135" s="158" customFormat="1"/>
    <row r="19136" s="158" customFormat="1"/>
    <row r="19137" s="158" customFormat="1"/>
    <row r="19138" s="158" customFormat="1"/>
    <row r="19139" s="158" customFormat="1"/>
    <row r="19140" s="158" customFormat="1"/>
    <row r="19141" s="158" customFormat="1"/>
    <row r="19142" s="158" customFormat="1"/>
    <row r="19143" s="158" customFormat="1"/>
    <row r="19144" s="158" customFormat="1"/>
    <row r="19145" s="158" customFormat="1"/>
    <row r="19146" s="158" customFormat="1"/>
    <row r="19147" s="158" customFormat="1"/>
    <row r="19148" s="158" customFormat="1"/>
    <row r="19149" s="158" customFormat="1"/>
    <row r="19150" s="158" customFormat="1"/>
    <row r="19151" s="158" customFormat="1"/>
    <row r="19152" s="158" customFormat="1"/>
    <row r="19153" s="158" customFormat="1"/>
    <row r="19154" s="158" customFormat="1"/>
    <row r="19155" s="158" customFormat="1"/>
    <row r="19156" s="158" customFormat="1"/>
    <row r="19157" s="158" customFormat="1"/>
    <row r="19158" s="158" customFormat="1"/>
    <row r="19159" s="158" customFormat="1"/>
    <row r="19160" s="158" customFormat="1"/>
    <row r="19161" s="158" customFormat="1"/>
    <row r="19162" s="158" customFormat="1"/>
    <row r="19163" s="158" customFormat="1"/>
    <row r="19164" s="158" customFormat="1"/>
    <row r="19165" s="158" customFormat="1"/>
    <row r="19166" s="158" customFormat="1"/>
    <row r="19167" s="158" customFormat="1"/>
    <row r="19168" s="158" customFormat="1"/>
    <row r="19169" s="158" customFormat="1"/>
    <row r="19170" s="158" customFormat="1"/>
    <row r="19171" s="158" customFormat="1"/>
    <row r="19172" s="158" customFormat="1"/>
    <row r="19173" s="158" customFormat="1"/>
    <row r="19174" s="158" customFormat="1"/>
    <row r="19175" s="158" customFormat="1"/>
    <row r="19176" s="158" customFormat="1"/>
    <row r="19177" s="158" customFormat="1"/>
    <row r="19178" s="158" customFormat="1"/>
    <row r="19179" s="158" customFormat="1"/>
    <row r="19180" s="158" customFormat="1"/>
    <row r="19181" s="158" customFormat="1"/>
    <row r="19182" s="158" customFormat="1"/>
    <row r="19183" s="158" customFormat="1"/>
    <row r="19184" s="158" customFormat="1"/>
    <row r="19185" s="158" customFormat="1"/>
    <row r="19186" s="158" customFormat="1"/>
    <row r="19187" s="158" customFormat="1"/>
    <row r="19188" s="158" customFormat="1"/>
    <row r="19189" s="158" customFormat="1"/>
    <row r="19190" s="158" customFormat="1"/>
    <row r="19191" s="158" customFormat="1"/>
    <row r="19192" s="158" customFormat="1"/>
    <row r="19193" s="158" customFormat="1"/>
    <row r="19194" s="158" customFormat="1"/>
    <row r="19195" s="158" customFormat="1"/>
    <row r="19196" s="158" customFormat="1"/>
    <row r="19197" s="158" customFormat="1"/>
    <row r="19198" s="158" customFormat="1"/>
    <row r="19199" s="158" customFormat="1"/>
    <row r="19200" s="158" customFormat="1"/>
    <row r="19201" s="158" customFormat="1"/>
    <row r="19202" s="158" customFormat="1"/>
    <row r="19203" s="158" customFormat="1"/>
    <row r="19204" s="158" customFormat="1"/>
    <row r="19205" s="158" customFormat="1"/>
    <row r="19206" s="158" customFormat="1"/>
    <row r="19207" s="158" customFormat="1"/>
    <row r="19208" s="158" customFormat="1"/>
    <row r="19209" s="158" customFormat="1"/>
    <row r="19210" s="158" customFormat="1"/>
    <row r="19211" s="158" customFormat="1"/>
    <row r="19212" s="158" customFormat="1"/>
    <row r="19213" s="158" customFormat="1"/>
    <row r="19214" s="158" customFormat="1"/>
    <row r="19215" s="158" customFormat="1"/>
    <row r="19216" s="158" customFormat="1"/>
    <row r="19217" s="158" customFormat="1"/>
    <row r="19218" s="158" customFormat="1"/>
    <row r="19219" s="158" customFormat="1"/>
    <row r="19220" s="158" customFormat="1"/>
    <row r="19221" s="158" customFormat="1"/>
    <row r="19222" s="158" customFormat="1"/>
    <row r="19223" s="158" customFormat="1"/>
    <row r="19224" s="158" customFormat="1"/>
    <row r="19225" s="158" customFormat="1"/>
    <row r="19226" s="158" customFormat="1"/>
    <row r="19227" s="158" customFormat="1"/>
    <row r="19228" s="158" customFormat="1"/>
    <row r="19229" s="158" customFormat="1"/>
    <row r="19230" s="158" customFormat="1"/>
    <row r="19231" s="158" customFormat="1"/>
    <row r="19232" s="158" customFormat="1"/>
    <row r="19233" s="158" customFormat="1"/>
    <row r="19234" s="158" customFormat="1"/>
    <row r="19235" s="158" customFormat="1"/>
    <row r="19236" s="158" customFormat="1"/>
    <row r="19237" s="158" customFormat="1"/>
    <row r="19238" s="158" customFormat="1"/>
    <row r="19239" s="158" customFormat="1"/>
    <row r="19240" s="158" customFormat="1"/>
    <row r="19241" s="158" customFormat="1"/>
    <row r="19242" s="158" customFormat="1"/>
    <row r="19243" s="158" customFormat="1"/>
    <row r="19244" s="158" customFormat="1"/>
    <row r="19245" s="158" customFormat="1"/>
    <row r="19246" s="158" customFormat="1"/>
    <row r="19247" s="158" customFormat="1"/>
    <row r="19248" s="158" customFormat="1"/>
    <row r="19249" s="158" customFormat="1"/>
    <row r="19250" s="158" customFormat="1"/>
    <row r="19251" s="158" customFormat="1"/>
    <row r="19252" s="158" customFormat="1"/>
    <row r="19253" s="158" customFormat="1"/>
    <row r="19254" s="158" customFormat="1"/>
    <row r="19255" s="158" customFormat="1"/>
    <row r="19256" s="158" customFormat="1"/>
    <row r="19257" s="158" customFormat="1"/>
    <row r="19258" s="158" customFormat="1"/>
    <row r="19259" s="158" customFormat="1"/>
    <row r="19260" s="158" customFormat="1"/>
    <row r="19261" s="158" customFormat="1"/>
    <row r="19262" s="158" customFormat="1"/>
    <row r="19263" s="158" customFormat="1"/>
    <row r="19264" s="158" customFormat="1"/>
    <row r="19265" s="158" customFormat="1"/>
    <row r="19266" s="158" customFormat="1"/>
    <row r="19267" s="158" customFormat="1"/>
    <row r="19268" s="158" customFormat="1"/>
    <row r="19269" s="158" customFormat="1"/>
    <row r="19270" s="158" customFormat="1"/>
    <row r="19271" s="158" customFormat="1"/>
    <row r="19272" s="158" customFormat="1"/>
    <row r="19273" s="158" customFormat="1"/>
    <row r="19274" s="158" customFormat="1"/>
    <row r="19275" s="158" customFormat="1"/>
    <row r="19276" s="158" customFormat="1"/>
    <row r="19277" s="158" customFormat="1"/>
    <row r="19278" s="158" customFormat="1"/>
    <row r="19279" s="158" customFormat="1"/>
    <row r="19280" s="158" customFormat="1"/>
    <row r="19281" s="158" customFormat="1"/>
    <row r="19282" s="158" customFormat="1"/>
    <row r="19283" s="158" customFormat="1"/>
    <row r="19284" s="158" customFormat="1"/>
    <row r="19285" s="158" customFormat="1"/>
    <row r="19286" s="158" customFormat="1"/>
    <row r="19287" s="158" customFormat="1"/>
    <row r="19288" s="158" customFormat="1"/>
    <row r="19289" s="158" customFormat="1"/>
    <row r="19290" s="158" customFormat="1"/>
    <row r="19291" s="158" customFormat="1"/>
    <row r="19292" s="158" customFormat="1"/>
    <row r="19293" s="158" customFormat="1"/>
    <row r="19294" s="158" customFormat="1"/>
    <row r="19295" s="158" customFormat="1"/>
    <row r="19296" s="158" customFormat="1"/>
    <row r="19297" s="158" customFormat="1"/>
    <row r="19298" s="158" customFormat="1"/>
    <row r="19299" s="158" customFormat="1"/>
    <row r="19300" s="158" customFormat="1"/>
    <row r="19301" s="158" customFormat="1"/>
    <row r="19302" s="158" customFormat="1"/>
    <row r="19303" s="158" customFormat="1"/>
    <row r="19304" s="158" customFormat="1"/>
    <row r="19305" s="158" customFormat="1"/>
    <row r="19306" s="158" customFormat="1"/>
    <row r="19307" s="158" customFormat="1"/>
    <row r="19308" s="158" customFormat="1"/>
    <row r="19309" s="158" customFormat="1"/>
    <row r="19310" s="158" customFormat="1"/>
    <row r="19311" s="158" customFormat="1"/>
    <row r="19312" s="158" customFormat="1"/>
    <row r="19313" s="158" customFormat="1"/>
    <row r="19314" s="158" customFormat="1"/>
    <row r="19315" s="158" customFormat="1"/>
    <row r="19316" s="158" customFormat="1"/>
    <row r="19317" s="158" customFormat="1"/>
    <row r="19318" s="158" customFormat="1"/>
    <row r="19319" s="158" customFormat="1"/>
    <row r="19320" s="158" customFormat="1"/>
    <row r="19321" s="158" customFormat="1"/>
    <row r="19322" s="158" customFormat="1"/>
    <row r="19323" s="158" customFormat="1"/>
    <row r="19324" s="158" customFormat="1"/>
    <row r="19325" s="158" customFormat="1"/>
    <row r="19326" s="158" customFormat="1"/>
    <row r="19327" s="158" customFormat="1"/>
    <row r="19328" s="158" customFormat="1"/>
    <row r="19329" s="158" customFormat="1"/>
    <row r="19330" s="158" customFormat="1"/>
    <row r="19331" s="158" customFormat="1"/>
    <row r="19332" s="158" customFormat="1"/>
    <row r="19333" s="158" customFormat="1"/>
    <row r="19334" s="158" customFormat="1"/>
    <row r="19335" s="158" customFormat="1"/>
    <row r="19336" s="158" customFormat="1"/>
    <row r="19337" s="158" customFormat="1"/>
    <row r="19338" s="158" customFormat="1"/>
    <row r="19339" s="158" customFormat="1"/>
    <row r="19340" s="158" customFormat="1"/>
    <row r="19341" s="158" customFormat="1"/>
    <row r="19342" s="158" customFormat="1"/>
    <row r="19343" s="158" customFormat="1"/>
    <row r="19344" s="158" customFormat="1"/>
    <row r="19345" s="158" customFormat="1"/>
    <row r="19346" s="158" customFormat="1"/>
    <row r="19347" s="158" customFormat="1"/>
    <row r="19348" s="158" customFormat="1"/>
    <row r="19349" s="158" customFormat="1"/>
    <row r="19350" s="158" customFormat="1"/>
    <row r="19351" s="158" customFormat="1"/>
    <row r="19352" s="158" customFormat="1"/>
    <row r="19353" s="158" customFormat="1"/>
    <row r="19354" s="158" customFormat="1"/>
    <row r="19355" s="158" customFormat="1"/>
    <row r="19356" s="158" customFormat="1"/>
    <row r="19357" s="158" customFormat="1"/>
    <row r="19358" s="158" customFormat="1"/>
    <row r="19359" s="158" customFormat="1"/>
    <row r="19360" s="158" customFormat="1"/>
    <row r="19361" s="158" customFormat="1"/>
    <row r="19362" s="158" customFormat="1"/>
    <row r="19363" s="158" customFormat="1"/>
    <row r="19364" s="158" customFormat="1"/>
    <row r="19365" s="158" customFormat="1"/>
    <row r="19366" s="158" customFormat="1"/>
    <row r="19367" s="158" customFormat="1"/>
    <row r="19368" s="158" customFormat="1"/>
    <row r="19369" s="158" customFormat="1"/>
    <row r="19370" s="158" customFormat="1"/>
    <row r="19371" s="158" customFormat="1"/>
    <row r="19372" s="158" customFormat="1"/>
    <row r="19373" s="158" customFormat="1"/>
    <row r="19374" s="158" customFormat="1"/>
    <row r="19375" s="158" customFormat="1"/>
    <row r="19376" s="158" customFormat="1"/>
    <row r="19377" s="158" customFormat="1"/>
    <row r="19378" s="158" customFormat="1"/>
    <row r="19379" s="158" customFormat="1"/>
    <row r="19380" s="158" customFormat="1"/>
    <row r="19381" s="158" customFormat="1"/>
    <row r="19382" s="158" customFormat="1"/>
    <row r="19383" s="158" customFormat="1"/>
    <row r="19384" s="158" customFormat="1"/>
    <row r="19385" s="158" customFormat="1"/>
    <row r="19386" s="158" customFormat="1"/>
    <row r="19387" s="158" customFormat="1"/>
    <row r="19388" s="158" customFormat="1"/>
    <row r="19389" s="158" customFormat="1"/>
    <row r="19390" s="158" customFormat="1"/>
    <row r="19391" s="158" customFormat="1"/>
    <row r="19392" s="158" customFormat="1"/>
    <row r="19393" s="158" customFormat="1"/>
    <row r="19394" s="158" customFormat="1"/>
    <row r="19395" s="158" customFormat="1"/>
    <row r="19396" s="158" customFormat="1"/>
    <row r="19397" s="158" customFormat="1"/>
    <row r="19398" s="158" customFormat="1"/>
    <row r="19399" s="158" customFormat="1"/>
    <row r="19400" s="158" customFormat="1"/>
    <row r="19401" s="158" customFormat="1"/>
    <row r="19402" s="158" customFormat="1"/>
    <row r="19403" s="158" customFormat="1"/>
    <row r="19404" s="158" customFormat="1"/>
    <row r="19405" s="158" customFormat="1"/>
    <row r="19406" s="158" customFormat="1"/>
    <row r="19407" s="158" customFormat="1"/>
    <row r="19408" s="158" customFormat="1"/>
    <row r="19409" s="158" customFormat="1"/>
    <row r="19410" s="158" customFormat="1"/>
    <row r="19411" s="158" customFormat="1"/>
    <row r="19412" s="158" customFormat="1"/>
    <row r="19413" s="158" customFormat="1"/>
    <row r="19414" s="158" customFormat="1"/>
    <row r="19415" s="158" customFormat="1"/>
    <row r="19416" s="158" customFormat="1"/>
    <row r="19417" s="158" customFormat="1"/>
    <row r="19418" s="158" customFormat="1"/>
    <row r="19419" s="158" customFormat="1"/>
    <row r="19420" s="158" customFormat="1"/>
    <row r="19421" s="158" customFormat="1"/>
    <row r="19422" s="158" customFormat="1"/>
    <row r="19423" s="158" customFormat="1"/>
    <row r="19424" s="158" customFormat="1"/>
    <row r="19425" s="158" customFormat="1"/>
    <row r="19426" s="158" customFormat="1"/>
    <row r="19427" s="158" customFormat="1"/>
    <row r="19428" s="158" customFormat="1"/>
    <row r="19429" s="158" customFormat="1"/>
    <row r="19430" s="158" customFormat="1"/>
    <row r="19431" s="158" customFormat="1"/>
    <row r="19432" s="158" customFormat="1"/>
    <row r="19433" s="158" customFormat="1"/>
    <row r="19434" s="158" customFormat="1"/>
    <row r="19435" s="158" customFormat="1"/>
    <row r="19436" s="158" customFormat="1"/>
    <row r="19437" s="158" customFormat="1"/>
    <row r="19438" s="158" customFormat="1"/>
    <row r="19439" s="158" customFormat="1"/>
    <row r="19440" s="158" customFormat="1"/>
    <row r="19441" s="158" customFormat="1"/>
    <row r="19442" s="158" customFormat="1"/>
    <row r="19443" s="158" customFormat="1"/>
    <row r="19444" s="158" customFormat="1"/>
    <row r="19445" s="158" customFormat="1"/>
    <row r="19446" s="158" customFormat="1"/>
    <row r="19447" s="158" customFormat="1"/>
    <row r="19448" s="158" customFormat="1"/>
    <row r="19449" s="158" customFormat="1"/>
    <row r="19450" s="158" customFormat="1"/>
    <row r="19451" s="158" customFormat="1"/>
    <row r="19452" s="158" customFormat="1"/>
    <row r="19453" s="158" customFormat="1"/>
    <row r="19454" s="158" customFormat="1"/>
    <row r="19455" s="158" customFormat="1"/>
    <row r="19456" s="158" customFormat="1"/>
    <row r="19457" s="158" customFormat="1"/>
    <row r="19458" s="158" customFormat="1"/>
    <row r="19459" s="158" customFormat="1"/>
    <row r="19460" s="158" customFormat="1"/>
    <row r="19461" s="158" customFormat="1"/>
    <row r="19462" s="158" customFormat="1"/>
    <row r="19463" s="158" customFormat="1"/>
    <row r="19464" s="158" customFormat="1"/>
    <row r="19465" s="158" customFormat="1"/>
    <row r="19466" s="158" customFormat="1"/>
    <row r="19467" s="158" customFormat="1"/>
    <row r="19468" s="158" customFormat="1"/>
    <row r="19469" s="158" customFormat="1"/>
    <row r="19470" s="158" customFormat="1"/>
    <row r="19471" s="158" customFormat="1"/>
    <row r="19472" s="158" customFormat="1"/>
    <row r="19473" s="158" customFormat="1"/>
    <row r="19474" s="158" customFormat="1"/>
    <row r="19475" s="158" customFormat="1"/>
    <row r="19476" s="158" customFormat="1"/>
    <row r="19477" s="158" customFormat="1"/>
    <row r="19478" s="158" customFormat="1"/>
    <row r="19479" s="158" customFormat="1"/>
    <row r="19480" s="158" customFormat="1"/>
    <row r="19481" s="158" customFormat="1"/>
    <row r="19482" s="158" customFormat="1"/>
    <row r="19483" s="158" customFormat="1"/>
    <row r="19484" s="158" customFormat="1"/>
    <row r="19485" s="158" customFormat="1"/>
    <row r="19486" s="158" customFormat="1"/>
    <row r="19487" s="158" customFormat="1"/>
    <row r="19488" s="158" customFormat="1"/>
    <row r="19489" s="158" customFormat="1"/>
    <row r="19490" s="158" customFormat="1"/>
    <row r="19491" s="158" customFormat="1"/>
    <row r="19492" s="158" customFormat="1"/>
    <row r="19493" s="158" customFormat="1"/>
    <row r="19494" s="158" customFormat="1"/>
    <row r="19495" s="158" customFormat="1"/>
    <row r="19496" s="158" customFormat="1"/>
    <row r="19497" s="158" customFormat="1"/>
    <row r="19498" s="158" customFormat="1"/>
    <row r="19499" s="158" customFormat="1"/>
    <row r="19500" s="158" customFormat="1"/>
    <row r="19501" s="158" customFormat="1"/>
    <row r="19502" s="158" customFormat="1"/>
    <row r="19503" s="158" customFormat="1"/>
    <row r="19504" s="158" customFormat="1"/>
    <row r="19505" s="158" customFormat="1"/>
    <row r="19506" s="158" customFormat="1"/>
    <row r="19507" s="158" customFormat="1"/>
    <row r="19508" s="158" customFormat="1"/>
    <row r="19509" s="158" customFormat="1"/>
    <row r="19510" s="158" customFormat="1"/>
    <row r="19511" s="158" customFormat="1"/>
    <row r="19512" s="158" customFormat="1"/>
    <row r="19513" s="158" customFormat="1"/>
    <row r="19514" s="158" customFormat="1"/>
    <row r="19515" s="158" customFormat="1"/>
    <row r="19516" s="158" customFormat="1"/>
    <row r="19517" s="158" customFormat="1"/>
    <row r="19518" s="158" customFormat="1"/>
    <row r="19519" s="158" customFormat="1"/>
    <row r="19520" s="158" customFormat="1"/>
    <row r="19521" s="158" customFormat="1"/>
    <row r="19522" s="158" customFormat="1"/>
    <row r="19523" s="158" customFormat="1"/>
    <row r="19524" s="158" customFormat="1"/>
    <row r="19525" s="158" customFormat="1"/>
    <row r="19526" s="158" customFormat="1"/>
    <row r="19527" s="158" customFormat="1"/>
    <row r="19528" s="158" customFormat="1"/>
    <row r="19529" s="158" customFormat="1"/>
    <row r="19530" s="158" customFormat="1"/>
    <row r="19531" s="158" customFormat="1"/>
    <row r="19532" s="158" customFormat="1"/>
    <row r="19533" s="158" customFormat="1"/>
    <row r="19534" s="158" customFormat="1"/>
    <row r="19535" s="158" customFormat="1"/>
    <row r="19536" s="158" customFormat="1"/>
    <row r="19537" s="158" customFormat="1"/>
    <row r="19538" s="158" customFormat="1"/>
    <row r="19539" s="158" customFormat="1"/>
    <row r="19540" s="158" customFormat="1"/>
    <row r="19541" s="158" customFormat="1"/>
    <row r="19542" s="158" customFormat="1"/>
    <row r="19543" s="158" customFormat="1"/>
    <row r="19544" s="158" customFormat="1"/>
    <row r="19545" s="158" customFormat="1"/>
    <row r="19546" s="158" customFormat="1"/>
    <row r="19547" s="158" customFormat="1"/>
    <row r="19548" s="158" customFormat="1"/>
    <row r="19549" s="158" customFormat="1"/>
    <row r="19550" s="158" customFormat="1"/>
    <row r="19551" s="158" customFormat="1"/>
    <row r="19552" s="158" customFormat="1"/>
    <row r="19553" s="158" customFormat="1"/>
    <row r="19554" s="158" customFormat="1"/>
    <row r="19555" s="158" customFormat="1"/>
    <row r="19556" s="158" customFormat="1"/>
    <row r="19557" s="158" customFormat="1"/>
    <row r="19558" s="158" customFormat="1"/>
    <row r="19559" s="158" customFormat="1"/>
    <row r="19560" s="158" customFormat="1"/>
    <row r="19561" s="158" customFormat="1"/>
    <row r="19562" s="158" customFormat="1"/>
    <row r="19563" s="158" customFormat="1"/>
    <row r="19564" s="158" customFormat="1"/>
    <row r="19565" s="158" customFormat="1"/>
    <row r="19566" s="158" customFormat="1"/>
    <row r="19567" s="158" customFormat="1"/>
    <row r="19568" s="158" customFormat="1"/>
    <row r="19569" s="158" customFormat="1"/>
    <row r="19570" s="158" customFormat="1"/>
    <row r="19571" s="158" customFormat="1"/>
    <row r="19572" s="158" customFormat="1"/>
    <row r="19573" s="158" customFormat="1"/>
    <row r="19574" s="158" customFormat="1"/>
    <row r="19575" s="158" customFormat="1"/>
    <row r="19576" s="158" customFormat="1"/>
    <row r="19577" s="158" customFormat="1"/>
    <row r="19578" s="158" customFormat="1"/>
    <row r="19579" s="158" customFormat="1"/>
    <row r="19580" s="158" customFormat="1"/>
    <row r="19581" s="158" customFormat="1"/>
    <row r="19582" s="158" customFormat="1"/>
    <row r="19583" s="158" customFormat="1"/>
    <row r="19584" s="158" customFormat="1"/>
    <row r="19585" s="158" customFormat="1"/>
    <row r="19586" s="158" customFormat="1"/>
    <row r="19587" s="158" customFormat="1"/>
    <row r="19588" s="158" customFormat="1"/>
    <row r="19589" s="158" customFormat="1"/>
    <row r="19590" s="158" customFormat="1"/>
    <row r="19591" s="158" customFormat="1"/>
    <row r="19592" s="158" customFormat="1"/>
    <row r="19593" s="158" customFormat="1"/>
    <row r="19594" s="158" customFormat="1"/>
    <row r="19595" s="158" customFormat="1"/>
    <row r="19596" s="158" customFormat="1"/>
    <row r="19597" s="158" customFormat="1"/>
    <row r="19598" s="158" customFormat="1"/>
    <row r="19599" s="158" customFormat="1"/>
    <row r="19600" s="158" customFormat="1"/>
    <row r="19601" s="158" customFormat="1"/>
    <row r="19602" s="158" customFormat="1"/>
    <row r="19603" s="158" customFormat="1"/>
    <row r="19604" s="158" customFormat="1"/>
    <row r="19605" s="158" customFormat="1"/>
    <row r="19606" s="158" customFormat="1"/>
    <row r="19607" s="158" customFormat="1"/>
    <row r="19608" s="158" customFormat="1"/>
    <row r="19609" s="158" customFormat="1"/>
    <row r="19610" s="158" customFormat="1"/>
    <row r="19611" s="158" customFormat="1"/>
    <row r="19612" s="158" customFormat="1"/>
    <row r="19613" s="158" customFormat="1"/>
    <row r="19614" s="158" customFormat="1"/>
    <row r="19615" s="158" customFormat="1"/>
    <row r="19616" s="158" customFormat="1"/>
    <row r="19617" s="158" customFormat="1"/>
    <row r="19618" s="158" customFormat="1"/>
    <row r="19619" s="158" customFormat="1"/>
    <row r="19620" s="158" customFormat="1"/>
    <row r="19621" s="158" customFormat="1"/>
    <row r="19622" s="158" customFormat="1"/>
    <row r="19623" s="158" customFormat="1"/>
    <row r="19624" s="158" customFormat="1"/>
    <row r="19625" s="158" customFormat="1"/>
    <row r="19626" s="158" customFormat="1"/>
    <row r="19627" s="158" customFormat="1"/>
    <row r="19628" s="158" customFormat="1"/>
    <row r="19629" s="158" customFormat="1"/>
    <row r="19630" s="158" customFormat="1"/>
    <row r="19631" s="158" customFormat="1"/>
    <row r="19632" s="158" customFormat="1"/>
    <row r="19633" s="158" customFormat="1"/>
    <row r="19634" s="158" customFormat="1"/>
    <row r="19635" s="158" customFormat="1"/>
    <row r="19636" s="158" customFormat="1"/>
    <row r="19637" s="158" customFormat="1"/>
    <row r="19638" s="158" customFormat="1"/>
    <row r="19639" s="158" customFormat="1"/>
    <row r="19640" s="158" customFormat="1"/>
    <row r="19641" s="158" customFormat="1"/>
    <row r="19642" s="158" customFormat="1"/>
    <row r="19643" s="158" customFormat="1"/>
    <row r="19644" s="158" customFormat="1"/>
    <row r="19645" s="158" customFormat="1"/>
    <row r="19646" s="158" customFormat="1"/>
    <row r="19647" s="158" customFormat="1"/>
    <row r="19648" s="158" customFormat="1"/>
    <row r="19649" s="158" customFormat="1"/>
    <row r="19650" s="158" customFormat="1"/>
    <row r="19651" s="158" customFormat="1"/>
    <row r="19652" s="158" customFormat="1"/>
    <row r="19653" s="158" customFormat="1"/>
    <row r="19654" s="158" customFormat="1"/>
    <row r="19655" s="158" customFormat="1"/>
    <row r="19656" s="158" customFormat="1"/>
    <row r="19657" s="158" customFormat="1"/>
    <row r="19658" s="158" customFormat="1"/>
    <row r="19659" s="158" customFormat="1"/>
    <row r="19660" s="158" customFormat="1"/>
    <row r="19661" s="158" customFormat="1"/>
    <row r="19662" s="158" customFormat="1"/>
    <row r="19663" s="158" customFormat="1"/>
    <row r="19664" s="158" customFormat="1"/>
    <row r="19665" s="158" customFormat="1"/>
    <row r="19666" s="158" customFormat="1"/>
    <row r="19667" s="158" customFormat="1"/>
    <row r="19668" s="158" customFormat="1"/>
    <row r="19669" s="158" customFormat="1"/>
    <row r="19670" s="158" customFormat="1"/>
    <row r="19671" s="158" customFormat="1"/>
    <row r="19672" s="158" customFormat="1"/>
    <row r="19673" s="158" customFormat="1"/>
    <row r="19674" s="158" customFormat="1"/>
    <row r="19675" s="158" customFormat="1"/>
    <row r="19676" s="158" customFormat="1"/>
    <row r="19677" s="158" customFormat="1"/>
    <row r="19678" s="158" customFormat="1"/>
    <row r="19679" s="158" customFormat="1"/>
    <row r="19680" s="158" customFormat="1"/>
    <row r="19681" s="158" customFormat="1"/>
    <row r="19682" s="158" customFormat="1"/>
    <row r="19683" s="158" customFormat="1"/>
    <row r="19684" s="158" customFormat="1"/>
    <row r="19685" s="158" customFormat="1"/>
    <row r="19686" s="158" customFormat="1"/>
    <row r="19687" s="158" customFormat="1"/>
    <row r="19688" s="158" customFormat="1"/>
    <row r="19689" s="158" customFormat="1"/>
    <row r="19690" s="158" customFormat="1"/>
    <row r="19691" s="158" customFormat="1"/>
    <row r="19692" s="158" customFormat="1"/>
    <row r="19693" s="158" customFormat="1"/>
    <row r="19694" s="158" customFormat="1"/>
    <row r="19695" s="158" customFormat="1"/>
    <row r="19696" s="158" customFormat="1"/>
    <row r="19697" s="158" customFormat="1"/>
    <row r="19698" s="158" customFormat="1"/>
    <row r="19699" s="158" customFormat="1"/>
    <row r="19700" s="158" customFormat="1"/>
    <row r="19701" s="158" customFormat="1"/>
    <row r="19702" s="158" customFormat="1"/>
    <row r="19703" s="158" customFormat="1"/>
    <row r="19704" s="158" customFormat="1"/>
    <row r="19705" s="158" customFormat="1"/>
    <row r="19706" s="158" customFormat="1"/>
    <row r="19707" s="158" customFormat="1"/>
    <row r="19708" s="158" customFormat="1"/>
    <row r="19709" s="158" customFormat="1"/>
    <row r="19710" s="158" customFormat="1"/>
    <row r="19711" s="158" customFormat="1"/>
    <row r="19712" s="158" customFormat="1"/>
    <row r="19713" s="158" customFormat="1"/>
    <row r="19714" s="158" customFormat="1"/>
    <row r="19715" s="158" customFormat="1"/>
    <row r="19716" s="158" customFormat="1"/>
    <row r="19717" s="158" customFormat="1"/>
    <row r="19718" s="158" customFormat="1"/>
    <row r="19719" s="158" customFormat="1"/>
    <row r="19720" s="158" customFormat="1"/>
    <row r="19721" s="158" customFormat="1"/>
    <row r="19722" s="158" customFormat="1"/>
    <row r="19723" s="158" customFormat="1"/>
    <row r="19724" s="158" customFormat="1"/>
    <row r="19725" s="158" customFormat="1"/>
    <row r="19726" s="158" customFormat="1"/>
    <row r="19727" s="158" customFormat="1"/>
    <row r="19728" s="158" customFormat="1"/>
    <row r="19729" s="158" customFormat="1"/>
    <row r="19730" s="158" customFormat="1"/>
    <row r="19731" s="158" customFormat="1"/>
    <row r="19732" s="158" customFormat="1"/>
    <row r="19733" s="158" customFormat="1"/>
    <row r="19734" s="158" customFormat="1"/>
    <row r="19735" s="158" customFormat="1"/>
    <row r="19736" s="158" customFormat="1"/>
    <row r="19737" s="158" customFormat="1"/>
    <row r="19738" s="158" customFormat="1"/>
    <row r="19739" s="158" customFormat="1"/>
    <row r="19740" s="158" customFormat="1"/>
    <row r="19741" s="158" customFormat="1"/>
    <row r="19742" s="158" customFormat="1"/>
    <row r="19743" s="158" customFormat="1"/>
    <row r="19744" s="158" customFormat="1"/>
    <row r="19745" s="158" customFormat="1"/>
    <row r="19746" s="158" customFormat="1"/>
    <row r="19747" s="158" customFormat="1"/>
    <row r="19748" s="158" customFormat="1"/>
    <row r="19749" s="158" customFormat="1"/>
    <row r="19750" s="158" customFormat="1"/>
    <row r="19751" s="158" customFormat="1"/>
    <row r="19752" s="158" customFormat="1"/>
    <row r="19753" s="158" customFormat="1"/>
    <row r="19754" s="158" customFormat="1"/>
    <row r="19755" s="158" customFormat="1"/>
    <row r="19756" s="158" customFormat="1"/>
    <row r="19757" s="158" customFormat="1"/>
    <row r="19758" s="158" customFormat="1"/>
    <row r="19759" s="158" customFormat="1"/>
    <row r="19760" s="158" customFormat="1"/>
    <row r="19761" s="158" customFormat="1"/>
    <row r="19762" s="158" customFormat="1"/>
    <row r="19763" s="158" customFormat="1"/>
    <row r="19764" s="158" customFormat="1"/>
    <row r="19765" s="158" customFormat="1"/>
    <row r="19766" s="158" customFormat="1"/>
    <row r="19767" s="158" customFormat="1"/>
    <row r="19768" s="158" customFormat="1"/>
    <row r="19769" s="158" customFormat="1"/>
    <row r="19770" s="158" customFormat="1"/>
    <row r="19771" s="158" customFormat="1"/>
    <row r="19772" s="158" customFormat="1"/>
    <row r="19773" s="158" customFormat="1"/>
    <row r="19774" s="158" customFormat="1"/>
    <row r="19775" s="158" customFormat="1"/>
    <row r="19776" s="158" customFormat="1"/>
    <row r="19777" s="158" customFormat="1"/>
    <row r="19778" s="158" customFormat="1"/>
    <row r="19779" s="158" customFormat="1"/>
    <row r="19780" s="158" customFormat="1"/>
    <row r="19781" s="158" customFormat="1"/>
    <row r="19782" s="158" customFormat="1"/>
    <row r="19783" s="158" customFormat="1"/>
    <row r="19784" s="158" customFormat="1"/>
    <row r="19785" s="158" customFormat="1"/>
    <row r="19786" s="158" customFormat="1"/>
    <row r="19787" s="158" customFormat="1"/>
    <row r="19788" s="158" customFormat="1"/>
    <row r="19789" s="158" customFormat="1"/>
    <row r="19790" s="158" customFormat="1"/>
    <row r="19791" s="158" customFormat="1"/>
    <row r="19792" s="158" customFormat="1"/>
    <row r="19793" s="158" customFormat="1"/>
    <row r="19794" s="158" customFormat="1"/>
    <row r="19795" s="158" customFormat="1"/>
    <row r="19796" s="158" customFormat="1"/>
    <row r="19797" s="158" customFormat="1"/>
    <row r="19798" s="158" customFormat="1"/>
    <row r="19799" s="158" customFormat="1"/>
    <row r="19800" s="158" customFormat="1"/>
    <row r="19801" s="158" customFormat="1"/>
    <row r="19802" s="158" customFormat="1"/>
    <row r="19803" s="158" customFormat="1"/>
    <row r="19804" s="158" customFormat="1"/>
    <row r="19805" s="158" customFormat="1"/>
    <row r="19806" s="158" customFormat="1"/>
    <row r="19807" s="158" customFormat="1"/>
    <row r="19808" s="158" customFormat="1"/>
    <row r="19809" s="158" customFormat="1"/>
    <row r="19810" s="158" customFormat="1"/>
    <row r="19811" s="158" customFormat="1"/>
    <row r="19812" s="158" customFormat="1"/>
    <row r="19813" s="158" customFormat="1"/>
    <row r="19814" s="158" customFormat="1"/>
    <row r="19815" s="158" customFormat="1"/>
    <row r="19816" s="158" customFormat="1"/>
    <row r="19817" s="158" customFormat="1"/>
    <row r="19818" s="158" customFormat="1"/>
    <row r="19819" s="158" customFormat="1"/>
    <row r="19820" s="158" customFormat="1"/>
    <row r="19821" s="158" customFormat="1"/>
    <row r="19822" s="158" customFormat="1"/>
    <row r="19823" s="158" customFormat="1"/>
    <row r="19824" s="158" customFormat="1"/>
    <row r="19825" s="158" customFormat="1"/>
    <row r="19826" s="158" customFormat="1"/>
    <row r="19827" s="158" customFormat="1"/>
    <row r="19828" s="158" customFormat="1"/>
    <row r="19829" s="158" customFormat="1"/>
    <row r="19830" s="158" customFormat="1"/>
    <row r="19831" s="158" customFormat="1"/>
    <row r="19832" s="158" customFormat="1"/>
    <row r="19833" s="158" customFormat="1"/>
    <row r="19834" s="158" customFormat="1"/>
    <row r="19835" s="158" customFormat="1"/>
    <row r="19836" s="158" customFormat="1"/>
    <row r="19837" s="158" customFormat="1"/>
    <row r="19838" s="158" customFormat="1"/>
    <row r="19839" s="158" customFormat="1"/>
    <row r="19840" s="158" customFormat="1"/>
    <row r="19841" s="158" customFormat="1"/>
    <row r="19842" s="158" customFormat="1"/>
    <row r="19843" s="158" customFormat="1"/>
    <row r="19844" s="158" customFormat="1"/>
    <row r="19845" s="158" customFormat="1"/>
    <row r="19846" s="158" customFormat="1"/>
    <row r="19847" s="158" customFormat="1"/>
    <row r="19848" s="158" customFormat="1"/>
    <row r="19849" s="158" customFormat="1"/>
    <row r="19850" s="158" customFormat="1"/>
    <row r="19851" s="158" customFormat="1"/>
    <row r="19852" s="158" customFormat="1"/>
    <row r="19853" s="158" customFormat="1"/>
    <row r="19854" s="158" customFormat="1"/>
    <row r="19855" s="158" customFormat="1"/>
    <row r="19856" s="158" customFormat="1"/>
    <row r="19857" s="158" customFormat="1"/>
    <row r="19858" s="158" customFormat="1"/>
    <row r="19859" s="158" customFormat="1"/>
    <row r="19860" s="158" customFormat="1"/>
    <row r="19861" s="158" customFormat="1"/>
    <row r="19862" s="158" customFormat="1"/>
    <row r="19863" s="158" customFormat="1"/>
    <row r="19864" s="158" customFormat="1"/>
    <row r="19865" s="158" customFormat="1"/>
    <row r="19866" s="158" customFormat="1"/>
    <row r="19867" s="158" customFormat="1"/>
    <row r="19868" s="158" customFormat="1"/>
    <row r="19869" s="158" customFormat="1"/>
    <row r="19870" s="158" customFormat="1"/>
    <row r="19871" s="158" customFormat="1"/>
    <row r="19872" s="158" customFormat="1"/>
    <row r="19873" s="158" customFormat="1"/>
    <row r="19874" s="158" customFormat="1"/>
    <row r="19875" s="158" customFormat="1"/>
    <row r="19876" s="158" customFormat="1"/>
    <row r="19877" s="158" customFormat="1"/>
    <row r="19878" s="158" customFormat="1"/>
    <row r="19879" s="158" customFormat="1"/>
    <row r="19880" s="158" customFormat="1"/>
    <row r="19881" s="158" customFormat="1"/>
    <row r="19882" s="158" customFormat="1"/>
    <row r="19883" s="158" customFormat="1"/>
    <row r="19884" s="158" customFormat="1"/>
    <row r="19885" s="158" customFormat="1"/>
    <row r="19886" s="158" customFormat="1"/>
    <row r="19887" s="158" customFormat="1"/>
    <row r="19888" s="158" customFormat="1"/>
    <row r="19889" s="158" customFormat="1"/>
    <row r="19890" s="158" customFormat="1"/>
    <row r="19891" s="158" customFormat="1"/>
    <row r="19892" s="158" customFormat="1"/>
    <row r="19893" s="158" customFormat="1"/>
    <row r="19894" s="158" customFormat="1"/>
    <row r="19895" s="158" customFormat="1"/>
    <row r="19896" s="158" customFormat="1"/>
    <row r="19897" s="158" customFormat="1"/>
    <row r="19898" s="158" customFormat="1"/>
    <row r="19899" s="158" customFormat="1"/>
    <row r="19900" s="158" customFormat="1"/>
    <row r="19901" s="158" customFormat="1"/>
    <row r="19902" s="158" customFormat="1"/>
    <row r="19903" s="158" customFormat="1"/>
    <row r="19904" s="158" customFormat="1"/>
    <row r="19905" s="158" customFormat="1"/>
    <row r="19906" s="158" customFormat="1"/>
    <row r="19907" s="158" customFormat="1"/>
    <row r="19908" s="158" customFormat="1"/>
    <row r="19909" s="158" customFormat="1"/>
    <row r="19910" s="158" customFormat="1"/>
    <row r="19911" s="158" customFormat="1"/>
    <row r="19912" s="158" customFormat="1"/>
    <row r="19913" s="158" customFormat="1"/>
    <row r="19914" s="158" customFormat="1"/>
    <row r="19915" s="158" customFormat="1"/>
    <row r="19916" s="158" customFormat="1"/>
    <row r="19917" s="158" customFormat="1"/>
    <row r="19918" s="158" customFormat="1"/>
    <row r="19919" s="158" customFormat="1"/>
    <row r="19920" s="158" customFormat="1"/>
    <row r="19921" s="158" customFormat="1"/>
    <row r="19922" s="158" customFormat="1"/>
    <row r="19923" s="158" customFormat="1"/>
    <row r="19924" s="158" customFormat="1"/>
    <row r="19925" s="158" customFormat="1"/>
    <row r="19926" s="158" customFormat="1"/>
    <row r="19927" s="158" customFormat="1"/>
    <row r="19928" s="158" customFormat="1"/>
    <row r="19929" s="158" customFormat="1"/>
    <row r="19930" s="158" customFormat="1"/>
    <row r="19931" s="158" customFormat="1"/>
    <row r="19932" s="158" customFormat="1"/>
    <row r="19933" s="158" customFormat="1"/>
    <row r="19934" s="158" customFormat="1"/>
    <row r="19935" s="158" customFormat="1"/>
    <row r="19936" s="158" customFormat="1"/>
    <row r="19937" s="158" customFormat="1"/>
    <row r="19938" s="158" customFormat="1"/>
    <row r="19939" s="158" customFormat="1"/>
    <row r="19940" s="158" customFormat="1"/>
    <row r="19941" s="158" customFormat="1"/>
    <row r="19942" s="158" customFormat="1"/>
    <row r="19943" s="158" customFormat="1"/>
    <row r="19944" s="158" customFormat="1"/>
    <row r="19945" s="158" customFormat="1"/>
    <row r="19946" s="158" customFormat="1"/>
    <row r="19947" s="158" customFormat="1"/>
    <row r="19948" s="158" customFormat="1"/>
    <row r="19949" s="158" customFormat="1"/>
    <row r="19950" s="158" customFormat="1"/>
    <row r="19951" s="158" customFormat="1"/>
    <row r="19952" s="158" customFormat="1"/>
    <row r="19953" s="158" customFormat="1"/>
    <row r="19954" s="158" customFormat="1"/>
    <row r="19955" s="158" customFormat="1"/>
    <row r="19956" s="158" customFormat="1"/>
    <row r="19957" s="158" customFormat="1"/>
    <row r="19958" s="158" customFormat="1"/>
    <row r="19959" s="158" customFormat="1"/>
    <row r="19960" s="158" customFormat="1"/>
    <row r="19961" s="158" customFormat="1"/>
    <row r="19962" s="158" customFormat="1"/>
    <row r="19963" s="158" customFormat="1"/>
    <row r="19964" s="158" customFormat="1"/>
    <row r="19965" s="158" customFormat="1"/>
    <row r="19966" s="158" customFormat="1"/>
    <row r="19967" s="158" customFormat="1"/>
    <row r="19968" s="158" customFormat="1"/>
    <row r="19969" s="158" customFormat="1"/>
    <row r="19970" s="158" customFormat="1"/>
    <row r="19971" s="158" customFormat="1"/>
    <row r="19972" s="158" customFormat="1"/>
    <row r="19973" s="158" customFormat="1"/>
    <row r="19974" s="158" customFormat="1"/>
    <row r="19975" s="158" customFormat="1"/>
    <row r="19976" s="158" customFormat="1"/>
    <row r="19977" s="158" customFormat="1"/>
    <row r="19978" s="158" customFormat="1"/>
    <row r="19979" s="158" customFormat="1"/>
    <row r="19980" s="158" customFormat="1"/>
    <row r="19981" s="158" customFormat="1"/>
    <row r="19982" s="158" customFormat="1"/>
    <row r="19983" s="158" customFormat="1"/>
    <row r="19984" s="158" customFormat="1"/>
    <row r="19985" s="158" customFormat="1"/>
    <row r="19986" s="158" customFormat="1"/>
    <row r="19987" s="158" customFormat="1"/>
    <row r="19988" s="158" customFormat="1"/>
    <row r="19989" s="158" customFormat="1"/>
    <row r="19990" s="158" customFormat="1"/>
    <row r="19991" s="158" customFormat="1"/>
    <row r="19992" s="158" customFormat="1"/>
    <row r="19993" s="158" customFormat="1"/>
    <row r="19994" s="158" customFormat="1"/>
    <row r="19995" s="158" customFormat="1"/>
    <row r="19996" s="158" customFormat="1"/>
    <row r="19997" s="158" customFormat="1"/>
    <row r="19998" s="158" customFormat="1"/>
    <row r="19999" s="158" customFormat="1"/>
    <row r="20000" s="158" customFormat="1"/>
    <row r="20001" s="158" customFormat="1"/>
    <row r="20002" s="158" customFormat="1"/>
    <row r="20003" s="158" customFormat="1"/>
    <row r="20004" s="158" customFormat="1"/>
  </sheetData>
  <sheetProtection algorithmName="SHA-512" hashValue="Fvz9smnF2qPVtEO6PFHByYqkr0rYQfp16SbyS9gPFcLW598dKR/q8zSo//AvuciD+HXn9D6MW522mqBzVnAwxQ==" saltValue="+wmo+4kkjD09Q62j4lzovA==" spinCount="100000" sheet="1" scenarios="1"/>
  <mergeCells count="15">
    <mergeCell ref="B29:J31"/>
    <mergeCell ref="C8:D8"/>
    <mergeCell ref="E8:F8"/>
    <mergeCell ref="G8:H8"/>
    <mergeCell ref="I8:J8"/>
    <mergeCell ref="I13:J13"/>
    <mergeCell ref="C13:D13"/>
    <mergeCell ref="E13:F13"/>
    <mergeCell ref="G12:H12"/>
    <mergeCell ref="I12:J12"/>
    <mergeCell ref="C12:D12"/>
    <mergeCell ref="C9:D9"/>
    <mergeCell ref="E9:F9"/>
    <mergeCell ref="G9:H9"/>
    <mergeCell ref="I9:J9"/>
  </mergeCells>
  <phoneticPr fontId="3" type="noConversion"/>
  <conditionalFormatting sqref="D10:D11 D18 C8 F10:F12 E8 H10:H11 J10:J11 F14:F15 H14:H15 J14:J15 D14:D15 D26:D28 F26:F28 H26:H28 J26:J28">
    <cfRule type="expression" dxfId="206" priority="7" stopIfTrue="1">
      <formula>C8="PASS"</formula>
    </cfRule>
    <cfRule type="expression" dxfId="205" priority="8" stopIfTrue="1">
      <formula>C8="FAIL"</formula>
    </cfRule>
  </conditionalFormatting>
  <conditionalFormatting sqref="G8:J8">
    <cfRule type="expression" dxfId="204" priority="9" stopIfTrue="1">
      <formula>G8="PASS"</formula>
    </cfRule>
    <cfRule type="expression" dxfId="203" priority="10" stopIfTrue="1">
      <formula>G8="FAIL"</formula>
    </cfRule>
    <cfRule type="expression" dxfId="202" priority="11" stopIfTrue="1">
      <formula>G8="N/A"</formula>
    </cfRule>
  </conditionalFormatting>
  <conditionalFormatting sqref="F18">
    <cfRule type="expression" dxfId="201" priority="5" stopIfTrue="1">
      <formula>F18="PASS"</formula>
    </cfRule>
    <cfRule type="expression" dxfId="200" priority="6" stopIfTrue="1">
      <formula>F18="FAIL"</formula>
    </cfRule>
  </conditionalFormatting>
  <conditionalFormatting sqref="H18">
    <cfRule type="expression" dxfId="199" priority="3" stopIfTrue="1">
      <formula>H18="PASS"</formula>
    </cfRule>
    <cfRule type="expression" dxfId="198" priority="4" stopIfTrue="1">
      <formula>H18="FAIL"</formula>
    </cfRule>
  </conditionalFormatting>
  <conditionalFormatting sqref="J18">
    <cfRule type="expression" dxfId="197" priority="1" stopIfTrue="1">
      <formula>J18="PASS"</formula>
    </cfRule>
    <cfRule type="expression" dxfId="196" priority="2" stopIfTrue="1">
      <formula>J18="FAIL"</formula>
    </cfRule>
  </conditionalFormatting>
  <dataValidations count="2">
    <dataValidation type="list" allowBlank="1" showInputMessage="1" showErrorMessage="1" sqref="C3" xr:uid="{00000000-0002-0000-1700-000000000000}">
      <formula1>"2,3,4"</formula1>
    </dataValidation>
    <dataValidation type="list" allowBlank="1" showInputMessage="1" showErrorMessage="1" sqref="G21 I21 E21 C21" xr:uid="{3C208AB9-C3D8-4DBF-A483-29772B54F588}">
      <formula1>Material</formula1>
    </dataValidation>
  </dataValidations>
  <hyperlinks>
    <hyperlink ref="B33" location="'Monocoque Attachments Guidance'!A1" display="Link to guidance notes" xr:uid="{00000000-0004-0000-1700-000000000000}"/>
    <hyperlink ref="K3" location="'Cover Sheet'!A1" display="BACK to COVER SHEET" xr:uid="{00000000-0004-0000-1700-000001000000}"/>
    <hyperlink ref="K3:M3" location="'Cover Sheet'!A1" display="BACK to COVER SHEET" xr:uid="{00000000-0004-0000-1700-000002000000}"/>
  </hyperlinks>
  <pageMargins left="0.75" right="0.75" top="1" bottom="1" header="0.5" footer="0.5"/>
  <pageSetup paperSize="9"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3" tint="0.79998168889431442"/>
  </sheetPr>
  <dimension ref="B1:AC10006"/>
  <sheetViews>
    <sheetView showGridLines="0" workbookViewId="0">
      <selection activeCell="I23" sqref="I23"/>
    </sheetView>
  </sheetViews>
  <sheetFormatPr defaultColWidth="11.42578125" defaultRowHeight="12.75"/>
  <cols>
    <col min="1" max="1" width="4.28515625" customWidth="1"/>
    <col min="2" max="2" width="29" customWidth="1"/>
    <col min="3" max="3" width="12.7109375" customWidth="1"/>
    <col min="4" max="4" width="10" customWidth="1"/>
    <col min="5" max="5" width="12.7109375" customWidth="1"/>
    <col min="6" max="6" width="10" customWidth="1"/>
    <col min="7" max="7" width="12.7109375" customWidth="1"/>
    <col min="8" max="8" width="6.140625" bestFit="1" customWidth="1"/>
    <col min="9" max="9" width="12.7109375" customWidth="1"/>
    <col min="10" max="10" width="6.140625" bestFit="1" customWidth="1"/>
  </cols>
  <sheetData>
    <row r="1" spans="2:29" ht="15.75">
      <c r="B1" s="2" t="s">
        <v>198</v>
      </c>
    </row>
    <row r="2" spans="2:29">
      <c r="B2" s="69"/>
      <c r="C2" s="73"/>
      <c r="D2" s="73"/>
      <c r="E2" s="53"/>
      <c r="F2" s="53"/>
    </row>
    <row r="3" spans="2:29">
      <c r="B3" t="s">
        <v>188</v>
      </c>
      <c r="C3" s="157">
        <v>2</v>
      </c>
      <c r="D3" s="71"/>
      <c r="E3" s="53"/>
      <c r="F3" s="53"/>
      <c r="K3" s="264" t="s">
        <v>485</v>
      </c>
      <c r="L3" s="264"/>
      <c r="M3" s="264"/>
    </row>
    <row r="4" spans="2:29">
      <c r="B4" t="s">
        <v>199</v>
      </c>
      <c r="C4" s="157" t="s">
        <v>17</v>
      </c>
      <c r="D4" s="71"/>
      <c r="E4" s="53"/>
      <c r="F4" s="53"/>
    </row>
    <row r="5" spans="2:29">
      <c r="B5" t="s">
        <v>201</v>
      </c>
      <c r="C5" s="157" t="s">
        <v>200</v>
      </c>
      <c r="D5" s="71"/>
      <c r="E5" s="53"/>
      <c r="F5" s="53"/>
    </row>
    <row r="6" spans="2:29">
      <c r="C6" s="617"/>
      <c r="D6" s="618"/>
      <c r="E6" s="215"/>
      <c r="F6" s="228"/>
      <c r="G6" s="619" t="s">
        <v>682</v>
      </c>
      <c r="H6" s="620"/>
      <c r="I6" s="623" t="s">
        <v>682</v>
      </c>
      <c r="J6" s="624"/>
    </row>
    <row r="7" spans="2:29">
      <c r="C7" s="621" t="s">
        <v>680</v>
      </c>
      <c r="D7" s="622"/>
      <c r="E7" s="457" t="s">
        <v>681</v>
      </c>
      <c r="F7" s="105"/>
      <c r="G7" s="458" t="s">
        <v>178</v>
      </c>
      <c r="H7" s="459"/>
      <c r="I7" s="621" t="s">
        <v>584</v>
      </c>
      <c r="J7" s="556"/>
    </row>
    <row r="8" spans="2:29" ht="12.75" customHeight="1">
      <c r="B8" s="78" t="s">
        <v>353</v>
      </c>
      <c r="C8" s="1236" t="str">
        <f>IF(C3=0,"LAMINATED",IF(AND(D10="PASS",D11="PASS",D14="PASS",D15="PASS",D26="PASS",D18="PASS",D27="PASS",D28="pass"),"PASS","FAIL"))</f>
        <v>FAIL</v>
      </c>
      <c r="D8" s="1235"/>
      <c r="E8" s="1236" t="str">
        <f>IF(C3=0,"LAMINATED",IF(AND(F10="PASS",F11="PASS",F12="PASS",F14="PASS",F15="PASS",F26="PASS",F18="PASS",F27="PASS",F28="pass"),"PASS","FAIL"))</f>
        <v>FAIL</v>
      </c>
      <c r="F8" s="1235"/>
      <c r="G8" s="1236" t="str">
        <f>IF($C$3&lt;=2,"N/A",IF(AND(H10="PASS",H11="PASS",H14="PASS",H15="PASS",H26="PASS",H18="PASS",H27="PASS",H28="pass"),"PASS","FAIL"))</f>
        <v>N/A</v>
      </c>
      <c r="H8" s="1235"/>
      <c r="I8" s="1236" t="str">
        <f>IF($C$3&lt;=3,"N/A",IF(AND(J10="PASS",J11="PASS",J14="PASS",J15="PASS",J26="PASS",J18="PASS",J27="PASS",J28="pass"),"PASS","FAIL"))</f>
        <v>N/A</v>
      </c>
      <c r="J8" s="1235"/>
      <c r="K8" s="25"/>
      <c r="L8" s="25"/>
      <c r="M8" s="25"/>
      <c r="N8" s="25"/>
      <c r="O8" s="25"/>
      <c r="P8" s="25"/>
      <c r="Q8" s="25"/>
      <c r="R8" s="25"/>
      <c r="S8" s="25"/>
      <c r="T8" s="25"/>
      <c r="U8" s="25"/>
      <c r="V8" s="25"/>
      <c r="W8" s="25"/>
      <c r="X8" s="25"/>
      <c r="Y8" s="25"/>
      <c r="Z8" s="25"/>
      <c r="AA8" s="25"/>
      <c r="AB8" s="25"/>
      <c r="AC8" s="26"/>
    </row>
    <row r="9" spans="2:29" ht="12.75" customHeight="1">
      <c r="B9" s="74"/>
      <c r="C9" s="1242"/>
      <c r="D9" s="1243"/>
      <c r="E9" s="1242"/>
      <c r="F9" s="1243"/>
      <c r="G9" s="1242"/>
      <c r="H9" s="1243"/>
      <c r="I9" s="1237"/>
      <c r="J9" s="1238"/>
      <c r="K9" s="31"/>
      <c r="L9" s="31"/>
      <c r="M9" s="31"/>
      <c r="N9" s="31"/>
      <c r="O9" s="31"/>
      <c r="P9" s="31"/>
      <c r="Q9" s="31"/>
      <c r="R9" s="31"/>
      <c r="S9" s="31"/>
      <c r="T9" s="31"/>
      <c r="U9" s="31"/>
      <c r="V9" s="31"/>
      <c r="W9" s="31"/>
      <c r="X9" s="31"/>
      <c r="Y9" s="31"/>
      <c r="Z9" s="31"/>
      <c r="AA9" s="31"/>
      <c r="AB9" s="31"/>
      <c r="AC9" s="32"/>
    </row>
    <row r="10" spans="2:29" ht="12.75" customHeight="1">
      <c r="B10" s="215" t="s">
        <v>181</v>
      </c>
      <c r="C10" s="152">
        <v>0</v>
      </c>
      <c r="D10" s="81" t="str">
        <f>IF(C10&gt;=8,"PASS","FAIL")</f>
        <v>FAIL</v>
      </c>
      <c r="E10" s="154">
        <v>0</v>
      </c>
      <c r="F10" s="80" t="str">
        <f>IF(E10&gt;=8,"PASS","FAIL")</f>
        <v>FAIL</v>
      </c>
      <c r="G10" s="154">
        <v>0</v>
      </c>
      <c r="H10" s="80" t="str">
        <f>IF(G10&gt;=8,"PASS","FAIL")</f>
        <v>FAIL</v>
      </c>
      <c r="I10" s="154">
        <v>0</v>
      </c>
      <c r="J10" s="80" t="str">
        <f>IF(I10&gt;=8,"PASS","FAIL")</f>
        <v>FAIL</v>
      </c>
      <c r="K10" s="31"/>
      <c r="L10" s="31"/>
      <c r="M10" s="31"/>
      <c r="N10" s="31"/>
      <c r="O10" s="31"/>
      <c r="P10" s="31"/>
      <c r="Q10" s="31"/>
      <c r="R10" s="31"/>
      <c r="S10" s="31"/>
      <c r="T10" s="31"/>
      <c r="U10" s="31"/>
      <c r="V10" s="31"/>
      <c r="W10" s="31"/>
      <c r="X10" s="31"/>
      <c r="Y10" s="31"/>
      <c r="Z10" s="31"/>
      <c r="AA10" s="31"/>
      <c r="AB10" s="31"/>
      <c r="AC10" s="32"/>
    </row>
    <row r="11" spans="2:29" ht="12.75" customHeight="1">
      <c r="B11" s="82" t="s">
        <v>179</v>
      </c>
      <c r="C11" s="153">
        <v>0</v>
      </c>
      <c r="D11" s="83" t="str">
        <f>IF(C11&gt;=2,"PASS","FAIL")</f>
        <v>FAIL</v>
      </c>
      <c r="E11" s="155">
        <v>0</v>
      </c>
      <c r="F11" s="706" t="str">
        <f>IF(E11&gt;=2,"PASS","FAIL")</f>
        <v>FAIL</v>
      </c>
      <c r="G11" s="155">
        <v>0</v>
      </c>
      <c r="H11" s="706" t="str">
        <f>IF(G11&gt;=2,"PASS","FAIL")</f>
        <v>FAIL</v>
      </c>
      <c r="I11" s="155">
        <v>0</v>
      </c>
      <c r="J11" s="706" t="str">
        <f>IF(I11&gt;=2,"PASS","FAIL")</f>
        <v>FAIL</v>
      </c>
      <c r="K11" s="31"/>
      <c r="L11" s="31"/>
      <c r="M11" s="31"/>
      <c r="N11" s="31"/>
      <c r="O11" s="31"/>
      <c r="P11" s="31"/>
      <c r="Q11" s="31"/>
      <c r="R11" s="31"/>
      <c r="S11" s="31"/>
      <c r="T11" s="31"/>
      <c r="U11" s="31"/>
      <c r="V11" s="31"/>
      <c r="W11" s="31"/>
      <c r="X11" s="31"/>
      <c r="Y11" s="31"/>
      <c r="Z11" s="31"/>
      <c r="AA11" s="31"/>
      <c r="AB11" s="31"/>
      <c r="AC11" s="32"/>
    </row>
    <row r="12" spans="2:29" ht="12.75" customHeight="1">
      <c r="B12" s="235" t="s">
        <v>639</v>
      </c>
      <c r="C12" s="1252"/>
      <c r="D12" s="1253"/>
      <c r="E12" s="364"/>
      <c r="F12" s="81" t="str">
        <f>IF(OR(E12&gt;=50,E12=""),"FAIL","PASS")</f>
        <v>FAIL</v>
      </c>
      <c r="G12" s="1252"/>
      <c r="H12" s="1253"/>
      <c r="I12" s="1252"/>
      <c r="J12" s="1253"/>
      <c r="K12" s="31"/>
      <c r="L12" s="31"/>
      <c r="M12" s="31"/>
      <c r="N12" s="31"/>
      <c r="O12" s="31"/>
      <c r="P12" s="31"/>
      <c r="Q12" s="31"/>
      <c r="R12" s="31"/>
      <c r="S12" s="31"/>
      <c r="T12" s="31"/>
      <c r="U12" s="31"/>
      <c r="V12" s="31"/>
      <c r="W12" s="31"/>
      <c r="X12" s="31"/>
      <c r="Y12" s="31"/>
      <c r="Z12" s="31"/>
      <c r="AA12" s="31"/>
      <c r="AB12" s="31"/>
      <c r="AC12" s="32"/>
    </row>
    <row r="13" spans="2:29" ht="12.75" customHeight="1">
      <c r="B13" s="515"/>
      <c r="C13" s="1244"/>
      <c r="D13" s="1245"/>
      <c r="E13" s="1244"/>
      <c r="F13" s="1245"/>
      <c r="G13" s="1244"/>
      <c r="H13" s="1245"/>
      <c r="I13" s="1244"/>
      <c r="J13" s="1245"/>
      <c r="K13" s="31"/>
      <c r="L13" s="31"/>
      <c r="M13" s="31"/>
      <c r="N13" s="31"/>
      <c r="O13" s="31"/>
      <c r="P13" s="31"/>
      <c r="Q13" s="31"/>
      <c r="R13" s="31"/>
      <c r="S13" s="31"/>
      <c r="T13" s="31"/>
      <c r="U13" s="31"/>
      <c r="V13" s="31"/>
      <c r="W13" s="31"/>
      <c r="X13" s="31"/>
      <c r="Y13" s="31"/>
      <c r="Z13" s="31"/>
      <c r="AA13" s="31"/>
      <c r="AB13" s="31"/>
      <c r="AC13" s="32"/>
    </row>
    <row r="14" spans="2:29" ht="12.75" customHeight="1">
      <c r="B14" s="84" t="s">
        <v>184</v>
      </c>
      <c r="C14" s="156">
        <v>0</v>
      </c>
      <c r="D14" s="83" t="str">
        <f>IF(OR(AND($C$4="steel",C14&gt;(PI()*25.4)),AND($C$4="alu.",C14&gt;(PI()*30.5))),"PASS","FAIL")</f>
        <v>FAIL</v>
      </c>
      <c r="E14" s="156">
        <v>0</v>
      </c>
      <c r="F14" s="83" t="str">
        <f>IF(OR(AND($C$4="steel",E14&gt;(PI()*25.4)),AND($C$4="alu.",E14&gt;(PI()*30.5))),"PASS","FAIL")</f>
        <v>FAIL</v>
      </c>
      <c r="G14" s="156">
        <v>0</v>
      </c>
      <c r="H14" s="83" t="str">
        <f>IF(OR(AND($C$4="steel",G14&gt;(PI()*25.4)),AND($C$4="alu.",G14&gt;(PI()*30.5))),"PASS","FAIL")</f>
        <v>FAIL</v>
      </c>
      <c r="I14" s="156">
        <v>0</v>
      </c>
      <c r="J14" s="83" t="str">
        <f>IF(OR(AND($C$4="steel",I14&gt;(PI()*25.4)),AND($C$4="alu.",I14&gt;(PI()*30.5))),"PASS","FAIL")</f>
        <v>FAIL</v>
      </c>
      <c r="K14" s="31"/>
      <c r="L14" s="31"/>
      <c r="M14" s="31"/>
      <c r="N14" s="31"/>
      <c r="O14" s="31"/>
      <c r="P14" s="31"/>
      <c r="Q14" s="31"/>
      <c r="R14" s="31"/>
      <c r="S14" s="31"/>
      <c r="T14" s="31"/>
      <c r="U14" s="31"/>
      <c r="V14" s="31"/>
      <c r="W14" s="31"/>
      <c r="X14" s="31"/>
      <c r="Y14" s="31"/>
      <c r="Z14" s="31"/>
      <c r="AA14" s="31"/>
      <c r="AB14" s="31"/>
      <c r="AC14" s="32"/>
    </row>
    <row r="15" spans="2:29" ht="12.75" customHeight="1">
      <c r="B15" s="82" t="s">
        <v>182</v>
      </c>
      <c r="C15" s="156">
        <v>0</v>
      </c>
      <c r="D15" s="83" t="str">
        <f>IF(C15&gt;=2,"PASS","FAIL")</f>
        <v>FAIL</v>
      </c>
      <c r="E15" s="156">
        <v>0</v>
      </c>
      <c r="F15" s="706" t="str">
        <f>IF(E15&gt;=2,"PASS","FAIL")</f>
        <v>FAIL</v>
      </c>
      <c r="G15" s="156">
        <v>0</v>
      </c>
      <c r="H15" s="706" t="str">
        <f>IF(G15&gt;=2,"PASS","FAIL")</f>
        <v>FAIL</v>
      </c>
      <c r="I15" s="156">
        <v>0</v>
      </c>
      <c r="J15" s="706" t="str">
        <f>IF(I15&gt;=2,"PASS","FAIL")</f>
        <v>FAIL</v>
      </c>
      <c r="K15" s="31"/>
      <c r="L15" s="31"/>
      <c r="M15" s="31"/>
      <c r="N15" s="31"/>
      <c r="O15" s="31"/>
      <c r="P15" s="31"/>
      <c r="Q15" s="31"/>
      <c r="R15" s="31"/>
      <c r="S15" s="31"/>
      <c r="T15" s="31"/>
      <c r="U15" s="31"/>
      <c r="V15" s="31"/>
      <c r="W15" s="31"/>
      <c r="X15" s="31"/>
      <c r="Y15" s="31"/>
      <c r="Z15" s="31"/>
      <c r="AA15" s="31"/>
      <c r="AB15" s="31"/>
      <c r="AC15" s="32"/>
    </row>
    <row r="16" spans="2:29" ht="12.75" customHeight="1">
      <c r="B16" s="84" t="s">
        <v>183</v>
      </c>
      <c r="C16" s="156">
        <v>0</v>
      </c>
      <c r="D16" s="83"/>
      <c r="E16" s="156">
        <v>0</v>
      </c>
      <c r="F16" s="706"/>
      <c r="G16" s="156">
        <v>0</v>
      </c>
      <c r="H16" s="706"/>
      <c r="I16" s="156">
        <v>0</v>
      </c>
      <c r="J16" s="706"/>
      <c r="K16" s="31"/>
      <c r="L16" s="31"/>
      <c r="M16" s="31"/>
      <c r="N16" s="31"/>
      <c r="O16" s="31"/>
      <c r="P16" s="31"/>
      <c r="Q16" s="31"/>
      <c r="R16" s="31"/>
      <c r="S16" s="31"/>
      <c r="T16" s="31"/>
      <c r="U16" s="31"/>
      <c r="V16" s="31"/>
      <c r="W16" s="31"/>
      <c r="X16" s="31"/>
      <c r="Y16" s="31"/>
      <c r="Z16" s="31"/>
      <c r="AA16" s="31"/>
      <c r="AB16" s="31"/>
      <c r="AC16" s="32"/>
    </row>
    <row r="17" spans="2:29" ht="12.75" customHeight="1">
      <c r="B17" s="84" t="s">
        <v>352</v>
      </c>
      <c r="C17" s="156">
        <v>0</v>
      </c>
      <c r="D17" s="83"/>
      <c r="E17" s="156">
        <v>0</v>
      </c>
      <c r="F17" s="706"/>
      <c r="G17" s="156">
        <v>0</v>
      </c>
      <c r="H17" s="706"/>
      <c r="I17" s="156">
        <v>0</v>
      </c>
      <c r="J17" s="706"/>
      <c r="K17" s="31"/>
      <c r="L17" s="31"/>
      <c r="M17" s="31"/>
      <c r="N17" s="31"/>
      <c r="O17" s="31"/>
      <c r="P17" s="31"/>
      <c r="Q17" s="31"/>
      <c r="R17" s="31"/>
      <c r="S17" s="31"/>
      <c r="T17" s="31"/>
      <c r="U17" s="31"/>
      <c r="V17" s="31"/>
      <c r="W17" s="31"/>
      <c r="X17" s="31"/>
      <c r="Y17" s="31"/>
      <c r="Z17" s="31"/>
      <c r="AA17" s="31"/>
      <c r="AB17" s="31"/>
      <c r="AC17" s="32"/>
    </row>
    <row r="18" spans="2:29" ht="12.75" customHeight="1">
      <c r="B18" s="113" t="s">
        <v>185</v>
      </c>
      <c r="C18" s="22">
        <v>0</v>
      </c>
      <c r="D18" s="83" t="str">
        <f>IF(C18&gt;=2,"PASS","FAIL")</f>
        <v>FAIL</v>
      </c>
      <c r="E18" s="22">
        <v>0</v>
      </c>
      <c r="F18" s="706" t="str">
        <f>IF(E18&gt;=2,"PASS","FAIL")</f>
        <v>FAIL</v>
      </c>
      <c r="G18" s="22">
        <v>0</v>
      </c>
      <c r="H18" s="706" t="str">
        <f>IF(G18&gt;=2,"PASS","FAIL")</f>
        <v>FAIL</v>
      </c>
      <c r="I18" s="22">
        <v>0</v>
      </c>
      <c r="J18" s="706" t="str">
        <f>IF(I18&gt;=2,"PASS","FAIL")</f>
        <v>FAIL</v>
      </c>
      <c r="K18" s="31"/>
      <c r="L18" s="31"/>
      <c r="M18" s="31"/>
      <c r="N18" s="31"/>
      <c r="O18" s="31"/>
      <c r="P18" s="31"/>
      <c r="Q18" s="31"/>
      <c r="R18" s="31"/>
      <c r="S18" s="31"/>
      <c r="T18" s="31"/>
      <c r="U18" s="31"/>
      <c r="V18" s="31"/>
      <c r="W18" s="31"/>
      <c r="X18" s="31"/>
      <c r="Y18" s="31"/>
      <c r="Z18" s="31"/>
      <c r="AA18" s="31"/>
      <c r="AB18" s="31"/>
      <c r="AC18" s="32"/>
    </row>
    <row r="19" spans="2:29" ht="12.75" customHeight="1">
      <c r="B19" s="113" t="s">
        <v>186</v>
      </c>
      <c r="C19" s="22">
        <v>0</v>
      </c>
      <c r="D19" s="734"/>
      <c r="E19" s="22">
        <v>0</v>
      </c>
      <c r="F19" s="514"/>
      <c r="G19" s="22">
        <v>0</v>
      </c>
      <c r="H19" s="514"/>
      <c r="I19" s="22">
        <v>0</v>
      </c>
      <c r="J19" s="514"/>
      <c r="K19" s="31"/>
      <c r="L19" s="31"/>
      <c r="M19" s="31"/>
      <c r="N19" s="31"/>
      <c r="O19" s="31"/>
      <c r="P19" s="31"/>
      <c r="Q19" s="31"/>
      <c r="R19" s="31"/>
      <c r="S19" s="31"/>
      <c r="T19" s="31"/>
      <c r="U19" s="31"/>
      <c r="V19" s="31"/>
      <c r="W19" s="31"/>
      <c r="X19" s="31"/>
      <c r="Y19" s="31"/>
      <c r="Z19" s="31"/>
      <c r="AA19" s="31"/>
      <c r="AB19" s="31"/>
      <c r="AC19" s="32"/>
    </row>
    <row r="20" spans="2:29" ht="12.75" customHeight="1">
      <c r="B20" s="84" t="s">
        <v>429</v>
      </c>
      <c r="C20" s="151">
        <v>0</v>
      </c>
      <c r="D20" s="83"/>
      <c r="E20" s="156">
        <v>0</v>
      </c>
      <c r="F20" s="706"/>
      <c r="G20" s="156">
        <v>0</v>
      </c>
      <c r="H20" s="706"/>
      <c r="I20" s="156">
        <v>0</v>
      </c>
      <c r="J20" s="706"/>
      <c r="K20" s="626"/>
      <c r="L20" s="31"/>
      <c r="M20" s="31"/>
      <c r="N20" s="31"/>
      <c r="O20" s="31"/>
      <c r="P20" s="31"/>
      <c r="Q20" s="31"/>
      <c r="R20" s="31"/>
      <c r="S20" s="31"/>
      <c r="T20" s="31"/>
      <c r="U20" s="31"/>
      <c r="V20" s="31"/>
      <c r="W20" s="31"/>
      <c r="X20" s="31"/>
      <c r="Y20" s="31"/>
      <c r="Z20" s="31"/>
      <c r="AA20" s="31"/>
      <c r="AB20" s="31"/>
      <c r="AC20" s="32"/>
    </row>
    <row r="21" spans="2:29" ht="12.75" customHeight="1">
      <c r="B21" s="728" t="s">
        <v>735</v>
      </c>
      <c r="C21" s="671" t="s">
        <v>284</v>
      </c>
      <c r="D21" s="729"/>
      <c r="E21" s="671" t="s">
        <v>284</v>
      </c>
      <c r="F21" s="729"/>
      <c r="G21" s="671" t="s">
        <v>284</v>
      </c>
      <c r="H21" s="729"/>
      <c r="I21" s="671" t="s">
        <v>284</v>
      </c>
      <c r="J21" s="729"/>
      <c r="K21" s="732" t="s">
        <v>668</v>
      </c>
      <c r="L21" s="40"/>
      <c r="M21" s="40"/>
      <c r="N21" s="40"/>
      <c r="O21" s="40"/>
      <c r="P21" s="40"/>
      <c r="Q21" s="40"/>
      <c r="R21" s="40"/>
      <c r="S21" s="40"/>
      <c r="T21" s="40"/>
      <c r="U21" s="40"/>
      <c r="V21" s="40"/>
      <c r="W21" s="40"/>
      <c r="X21" s="40"/>
      <c r="Y21" s="40"/>
      <c r="Z21" s="40"/>
      <c r="AA21" s="40"/>
      <c r="AB21" s="40"/>
      <c r="AC21" s="32"/>
    </row>
    <row r="22" spans="2:29" ht="12.75" customHeight="1">
      <c r="B22" s="728" t="s">
        <v>736</v>
      </c>
      <c r="C22" s="730" t="str">
        <f>HLOOKUP(C21,MaterialData!$C$3:$O$4,2,FALSE)</f>
        <v>T3.5_Laminate</v>
      </c>
      <c r="D22" s="706"/>
      <c r="E22" s="730" t="str">
        <f>HLOOKUP(E21,MaterialData!$C$3:$O$4,2,FALSE)</f>
        <v>T3.5_Laminate</v>
      </c>
      <c r="F22" s="706"/>
      <c r="G22" s="730" t="str">
        <f>HLOOKUP(G21,MaterialData!$C$3:$O$4,2,FALSE)</f>
        <v>T3.5_Laminate</v>
      </c>
      <c r="H22" s="706"/>
      <c r="I22" s="730" t="str">
        <f>HLOOKUP(I21,MaterialData!$C$3:$O$4,2,FALSE)</f>
        <v>T3.5_Laminate</v>
      </c>
      <c r="J22" s="729"/>
      <c r="K22" s="732"/>
      <c r="L22" s="40"/>
      <c r="M22" s="40"/>
      <c r="N22" s="40"/>
      <c r="O22" s="40"/>
      <c r="P22" s="40"/>
      <c r="Q22" s="40"/>
      <c r="R22" s="40"/>
      <c r="S22" s="40"/>
      <c r="T22" s="40"/>
      <c r="U22" s="40"/>
      <c r="V22" s="40"/>
      <c r="W22" s="40"/>
      <c r="X22" s="40"/>
      <c r="Y22" s="40"/>
      <c r="Z22" s="40"/>
      <c r="AA22" s="40"/>
      <c r="AB22" s="40"/>
      <c r="AC22" s="32"/>
    </row>
    <row r="23" spans="2:29" ht="12.75" customHeight="1">
      <c r="B23" s="84" t="s">
        <v>189</v>
      </c>
      <c r="C23" s="731">
        <f>'T3.5.9 Shear Tests'!$W$54</f>
        <v>0</v>
      </c>
      <c r="D23" s="83"/>
      <c r="E23" s="731">
        <f>'T3.5.9 Shear Tests'!$W$54</f>
        <v>0</v>
      </c>
      <c r="F23" s="706"/>
      <c r="G23" s="731">
        <f>'T3.5.9 Shear Tests'!$W$54</f>
        <v>0</v>
      </c>
      <c r="H23" s="706"/>
      <c r="I23" s="731">
        <f>'T3.5.9 Shear Tests'!$W$54</f>
        <v>0</v>
      </c>
      <c r="J23" s="706"/>
      <c r="K23" s="733" t="s">
        <v>667</v>
      </c>
      <c r="L23" s="31"/>
      <c r="M23" s="31"/>
      <c r="N23" s="31"/>
      <c r="O23" s="31"/>
      <c r="P23" s="31"/>
      <c r="Q23" s="31"/>
      <c r="R23" s="31"/>
      <c r="S23" s="31"/>
      <c r="T23" s="31"/>
      <c r="U23" s="31"/>
      <c r="V23" s="31"/>
      <c r="W23" s="31"/>
      <c r="X23" s="31"/>
      <c r="Y23" s="31"/>
      <c r="Z23" s="31"/>
      <c r="AA23" s="31"/>
      <c r="AB23" s="31"/>
      <c r="AC23" s="32"/>
    </row>
    <row r="24" spans="2:29" ht="12.75" customHeight="1">
      <c r="B24" s="84" t="s">
        <v>192</v>
      </c>
      <c r="C24" s="72">
        <f>'T3.5 FBHS'!$C$56</f>
        <v>1</v>
      </c>
      <c r="D24" s="83"/>
      <c r="E24" s="72">
        <f>'T3.5 FBHS'!$C$56</f>
        <v>1</v>
      </c>
      <c r="F24" s="706"/>
      <c r="G24" s="72">
        <f>'T3.5 FBHS'!$C$56</f>
        <v>1</v>
      </c>
      <c r="H24" s="706"/>
      <c r="I24" s="72">
        <f>'T3.5 FBHS'!$C$56</f>
        <v>1</v>
      </c>
      <c r="J24" s="706"/>
      <c r="K24" s="732" t="s">
        <v>669</v>
      </c>
      <c r="L24" s="31"/>
      <c r="M24" s="31"/>
      <c r="N24" s="31"/>
      <c r="O24" s="31"/>
      <c r="P24" s="31"/>
      <c r="Q24" s="31"/>
      <c r="R24" s="31"/>
      <c r="S24" s="31"/>
      <c r="T24" s="31"/>
      <c r="U24" s="31"/>
      <c r="V24" s="31"/>
      <c r="W24" s="31"/>
      <c r="X24" s="31"/>
      <c r="Y24" s="31"/>
      <c r="Z24" s="31"/>
      <c r="AA24" s="31"/>
      <c r="AB24" s="31"/>
      <c r="AC24" s="32"/>
    </row>
    <row r="25" spans="2:29" ht="12.75" customHeight="1">
      <c r="B25" s="84" t="s">
        <v>192</v>
      </c>
      <c r="C25" s="72">
        <f>'T3.5 FBHS'!$C$57</f>
        <v>1</v>
      </c>
      <c r="D25" s="83"/>
      <c r="E25" s="72">
        <f>'T3.5 FBHS'!$C$57</f>
        <v>1</v>
      </c>
      <c r="F25" s="706"/>
      <c r="G25" s="72">
        <f>'T3.5 FBHS'!$C$57</f>
        <v>1</v>
      </c>
      <c r="H25" s="706"/>
      <c r="I25" s="72">
        <f>'T3.5 FBHS'!$C$57</f>
        <v>1</v>
      </c>
      <c r="J25" s="706"/>
      <c r="K25" s="732" t="s">
        <v>669</v>
      </c>
      <c r="L25" s="31"/>
      <c r="M25" s="31"/>
      <c r="N25" s="31"/>
      <c r="O25" s="31"/>
      <c r="P25" s="31"/>
      <c r="Q25" s="31"/>
      <c r="R25" s="31"/>
      <c r="S25" s="31"/>
      <c r="T25" s="31"/>
      <c r="U25" s="31"/>
      <c r="V25" s="31"/>
      <c r="W25" s="31"/>
      <c r="X25" s="31"/>
      <c r="Y25" s="31"/>
      <c r="Z25" s="31"/>
      <c r="AA25" s="31"/>
      <c r="AB25" s="31"/>
      <c r="AC25" s="32"/>
    </row>
    <row r="26" spans="2:29" ht="12.75" customHeight="1">
      <c r="B26" s="84" t="s">
        <v>187</v>
      </c>
      <c r="C26" s="730">
        <f>((C16*C24)+(C17*C25))*C23*0.001</f>
        <v>0</v>
      </c>
      <c r="D26" s="83" t="str">
        <f>IF(C26&gt;=30,"PASS","FAIL")</f>
        <v>FAIL</v>
      </c>
      <c r="E26" s="730">
        <f>((E16*E24)+(E17*E25))*E23*0.001</f>
        <v>0</v>
      </c>
      <c r="F26" s="706" t="str">
        <f>IF(E26&gt;=30,"PASS","FAIL")</f>
        <v>FAIL</v>
      </c>
      <c r="G26" s="730">
        <f>((G16*G24)+(G17*G25))*G23*0.001</f>
        <v>0</v>
      </c>
      <c r="H26" s="706" t="str">
        <f>IF(G26&gt;=30,"PASS","FAIL")</f>
        <v>FAIL</v>
      </c>
      <c r="I26" s="730">
        <f>((I16*I24)+(I17*I25))*I23*0.001</f>
        <v>0</v>
      </c>
      <c r="J26" s="706" t="str">
        <f>IF(I26&gt;=30,"PASS","FAIL")</f>
        <v>FAIL</v>
      </c>
      <c r="K26" s="31"/>
      <c r="L26" s="31"/>
      <c r="M26" s="31"/>
      <c r="N26" s="31"/>
      <c r="O26" s="31"/>
      <c r="P26" s="31"/>
      <c r="Q26" s="31"/>
      <c r="R26" s="31"/>
      <c r="S26" s="31"/>
      <c r="T26" s="31"/>
      <c r="U26" s="31"/>
      <c r="V26" s="31"/>
      <c r="W26" s="31"/>
      <c r="X26" s="31"/>
      <c r="Y26" s="31"/>
      <c r="Z26" s="31"/>
      <c r="AA26" s="31"/>
      <c r="AB26" s="31"/>
      <c r="AC26" s="32"/>
    </row>
    <row r="27" spans="2:29" ht="12.75" customHeight="1">
      <c r="B27" s="113" t="s">
        <v>187</v>
      </c>
      <c r="C27" s="730">
        <f>((C24*C17)+(C25*C19))*C23*0.001</f>
        <v>0</v>
      </c>
      <c r="D27" s="83" t="str">
        <f>IF(C27&gt;=30,"PASS","FAIL")</f>
        <v>FAIL</v>
      </c>
      <c r="E27" s="730">
        <f>((E24*E17)+(E25*E19))*E23*0.001</f>
        <v>0</v>
      </c>
      <c r="F27" s="706" t="str">
        <f>IF(E27&gt;=30,"PASS","FAIL")</f>
        <v>FAIL</v>
      </c>
      <c r="G27" s="730">
        <f>((G24*G17)+(G25*G19))*G23*0.001</f>
        <v>0</v>
      </c>
      <c r="H27" s="706" t="str">
        <f>IF(G27&gt;=30,"PASS","FAIL")</f>
        <v>FAIL</v>
      </c>
      <c r="I27" s="730">
        <f>((I24*I17)+(I25*I19))*I23*0.001</f>
        <v>0</v>
      </c>
      <c r="J27" s="706" t="str">
        <f>IF(I27&gt;=30,"PASS","FAIL")</f>
        <v>FAIL</v>
      </c>
      <c r="K27" s="31"/>
      <c r="L27" s="31"/>
      <c r="M27" s="31"/>
      <c r="N27" s="31"/>
      <c r="O27" s="31"/>
      <c r="P27" s="31"/>
      <c r="Q27" s="31"/>
      <c r="R27" s="31"/>
      <c r="S27" s="31"/>
      <c r="T27" s="31"/>
      <c r="U27" s="31"/>
      <c r="V27" s="31"/>
      <c r="W27" s="31"/>
      <c r="X27" s="31"/>
      <c r="Y27" s="31"/>
      <c r="Z27" s="31"/>
      <c r="AA27" s="31"/>
      <c r="AB27" s="31"/>
      <c r="AC27" s="32"/>
    </row>
    <row r="28" spans="2:29" ht="12.75" customHeight="1">
      <c r="B28" s="259" t="s">
        <v>428</v>
      </c>
      <c r="C28" s="730">
        <f>C23*2*C20*(C24+C25)*0.001</f>
        <v>0</v>
      </c>
      <c r="D28" s="83" t="str">
        <f>IF(C28&gt;=30,"PASS","FAIL")</f>
        <v>FAIL</v>
      </c>
      <c r="E28" s="730">
        <f>E23*2*E20*(E24+E25)*0.001</f>
        <v>0</v>
      </c>
      <c r="F28" s="706" t="str">
        <f>IF(E28&gt;=30,"PASS","FAIL")</f>
        <v>FAIL</v>
      </c>
      <c r="G28" s="730">
        <f>G23*2*G20*(G24+G25)*0.001</f>
        <v>0</v>
      </c>
      <c r="H28" s="706" t="str">
        <f>IF(G28&gt;=30,"PASS","FAIL")</f>
        <v>FAIL</v>
      </c>
      <c r="I28" s="730">
        <f>I23*2*I20*(I24+I25)*0.001</f>
        <v>0</v>
      </c>
      <c r="J28" s="706" t="str">
        <f>IF(I28&gt;=30,"PASS","FAIL")</f>
        <v>FAIL</v>
      </c>
      <c r="K28" s="31"/>
      <c r="L28" s="31"/>
      <c r="M28" s="31"/>
      <c r="N28" s="31"/>
      <c r="O28" s="31"/>
      <c r="P28" s="31"/>
      <c r="Q28" s="31"/>
      <c r="R28" s="31"/>
      <c r="S28" s="31"/>
      <c r="T28" s="31"/>
      <c r="U28" s="31"/>
      <c r="V28" s="31"/>
      <c r="W28" s="31"/>
      <c r="X28" s="31"/>
      <c r="Y28" s="31"/>
      <c r="Z28" s="31"/>
      <c r="AA28" s="31"/>
      <c r="AB28" s="31"/>
      <c r="AC28" s="32"/>
    </row>
    <row r="29" spans="2:29" ht="12.75" customHeight="1">
      <c r="B29" s="1225" t="s">
        <v>462</v>
      </c>
      <c r="C29" s="1226"/>
      <c r="D29" s="1226"/>
      <c r="E29" s="1226"/>
      <c r="F29" s="1226"/>
      <c r="G29" s="1226"/>
      <c r="H29" s="1226"/>
      <c r="I29" s="1226"/>
      <c r="J29" s="1227"/>
      <c r="K29" s="30"/>
      <c r="L29" s="31"/>
      <c r="M29" s="31"/>
      <c r="N29" s="31"/>
      <c r="O29" s="31"/>
      <c r="P29" s="31"/>
      <c r="Q29" s="31"/>
      <c r="R29" s="31"/>
      <c r="S29" s="31"/>
      <c r="T29" s="31"/>
      <c r="U29" s="31"/>
      <c r="V29" s="31"/>
      <c r="W29" s="31"/>
      <c r="X29" s="31"/>
      <c r="Y29" s="31"/>
      <c r="Z29" s="31"/>
      <c r="AA29" s="31"/>
      <c r="AB29" s="31"/>
      <c r="AC29" s="32"/>
    </row>
    <row r="30" spans="2:29">
      <c r="B30" s="1228"/>
      <c r="C30" s="1229"/>
      <c r="D30" s="1229"/>
      <c r="E30" s="1229"/>
      <c r="F30" s="1229"/>
      <c r="G30" s="1229"/>
      <c r="H30" s="1229"/>
      <c r="I30" s="1229"/>
      <c r="J30" s="1230"/>
      <c r="K30" s="30"/>
      <c r="L30" s="31"/>
      <c r="M30" s="31"/>
      <c r="N30" s="31"/>
      <c r="O30" s="31"/>
      <c r="P30" s="31"/>
      <c r="Q30" s="31"/>
      <c r="R30" s="31"/>
      <c r="S30" s="31"/>
      <c r="T30" s="31"/>
      <c r="U30" s="31"/>
      <c r="V30" s="31"/>
      <c r="W30" s="31"/>
      <c r="X30" s="31"/>
      <c r="Y30" s="31"/>
      <c r="Z30" s="31"/>
      <c r="AA30" s="31"/>
      <c r="AB30" s="31"/>
      <c r="AC30" s="32"/>
    </row>
    <row r="31" spans="2:29">
      <c r="B31" s="1231"/>
      <c r="C31" s="1232"/>
      <c r="D31" s="1232"/>
      <c r="E31" s="1232"/>
      <c r="F31" s="1232"/>
      <c r="G31" s="1232"/>
      <c r="H31" s="1232"/>
      <c r="I31" s="1232"/>
      <c r="J31" s="1233"/>
      <c r="K31" s="31"/>
      <c r="L31" s="31"/>
      <c r="M31" s="31"/>
      <c r="N31" s="31"/>
      <c r="O31" s="31"/>
      <c r="P31" s="31"/>
      <c r="Q31" s="31"/>
      <c r="R31" s="31"/>
      <c r="S31" s="31"/>
      <c r="T31" s="31"/>
      <c r="U31" s="31"/>
      <c r="V31" s="31"/>
      <c r="W31" s="31"/>
      <c r="X31" s="31"/>
      <c r="Y31" s="31"/>
      <c r="Z31" s="31"/>
      <c r="AA31" s="31"/>
      <c r="AB31" s="31"/>
      <c r="AC31" s="32"/>
    </row>
    <row r="32" spans="2:29" s="158" customFormat="1">
      <c r="B32" s="1225" t="s">
        <v>737</v>
      </c>
      <c r="C32" s="1226"/>
      <c r="D32" s="1226"/>
      <c r="E32" s="1226"/>
      <c r="F32" s="1226"/>
      <c r="G32" s="1226"/>
      <c r="H32" s="1226"/>
      <c r="I32" s="1226"/>
      <c r="J32" s="1227"/>
      <c r="K32" s="31"/>
      <c r="L32" s="31"/>
      <c r="M32" s="31"/>
      <c r="N32" s="31"/>
      <c r="O32" s="31"/>
      <c r="P32" s="31"/>
      <c r="Q32" s="31"/>
      <c r="R32" s="31"/>
      <c r="S32" s="31"/>
      <c r="T32" s="31"/>
      <c r="U32" s="31"/>
      <c r="V32" s="31"/>
      <c r="W32" s="31"/>
      <c r="X32" s="31"/>
      <c r="Y32" s="31"/>
      <c r="Z32" s="31"/>
      <c r="AA32" s="31"/>
      <c r="AB32" s="31"/>
      <c r="AC32" s="32"/>
    </row>
    <row r="33" spans="2:29" s="158" customFormat="1">
      <c r="B33" s="1231"/>
      <c r="C33" s="1232"/>
      <c r="D33" s="1232"/>
      <c r="E33" s="1232"/>
      <c r="F33" s="1232"/>
      <c r="G33" s="1232"/>
      <c r="H33" s="1232"/>
      <c r="I33" s="1232"/>
      <c r="J33" s="1233"/>
      <c r="K33" s="31"/>
      <c r="L33" s="31"/>
      <c r="M33" s="31"/>
      <c r="N33" s="31"/>
      <c r="O33" s="31"/>
      <c r="P33" s="31"/>
      <c r="Q33" s="31"/>
      <c r="R33" s="31"/>
      <c r="S33" s="31"/>
      <c r="T33" s="31"/>
      <c r="U33" s="31"/>
      <c r="V33" s="31"/>
      <c r="W33" s="31"/>
      <c r="X33" s="31"/>
      <c r="Y33" s="31"/>
      <c r="Z33" s="31"/>
      <c r="AA33" s="31"/>
      <c r="AB33" s="31"/>
      <c r="AC33" s="32"/>
    </row>
    <row r="34" spans="2:29" s="158" customFormat="1">
      <c r="B34" s="1246" t="s">
        <v>684</v>
      </c>
      <c r="C34" s="1247"/>
      <c r="D34" s="1247"/>
      <c r="E34" s="1247"/>
      <c r="F34" s="1247"/>
      <c r="G34" s="1247"/>
      <c r="H34" s="1247"/>
      <c r="I34" s="1247"/>
      <c r="J34" s="1248"/>
      <c r="K34" s="40"/>
      <c r="L34" s="40"/>
      <c r="M34" s="40"/>
      <c r="N34" s="40"/>
      <c r="O34" s="40"/>
      <c r="P34" s="40"/>
      <c r="Q34" s="40"/>
      <c r="R34" s="40"/>
      <c r="S34" s="40"/>
      <c r="T34" s="40"/>
      <c r="U34" s="40"/>
      <c r="V34" s="40"/>
      <c r="W34" s="40"/>
      <c r="X34" s="40"/>
      <c r="Y34" s="40"/>
      <c r="Z34" s="40"/>
      <c r="AA34" s="40"/>
      <c r="AB34" s="40"/>
      <c r="AC34" s="32"/>
    </row>
    <row r="35" spans="2:29" s="158" customFormat="1">
      <c r="B35" s="1249"/>
      <c r="C35" s="1250"/>
      <c r="D35" s="1250"/>
      <c r="E35" s="1250"/>
      <c r="F35" s="1250"/>
      <c r="G35" s="1250"/>
      <c r="H35" s="1250"/>
      <c r="I35" s="1250"/>
      <c r="J35" s="1251"/>
      <c r="K35" s="40"/>
      <c r="L35" s="40"/>
      <c r="M35" s="40"/>
      <c r="N35" s="40"/>
      <c r="O35" s="40"/>
      <c r="P35" s="40"/>
      <c r="Q35" s="40"/>
      <c r="R35" s="40"/>
      <c r="S35" s="40"/>
      <c r="T35" s="40"/>
      <c r="U35" s="40"/>
      <c r="V35" s="40"/>
      <c r="W35" s="40"/>
      <c r="X35" s="40"/>
      <c r="Y35" s="40"/>
      <c r="Z35" s="40"/>
      <c r="AA35" s="40"/>
      <c r="AB35" s="40"/>
      <c r="AC35" s="32"/>
    </row>
    <row r="36" spans="2:29" s="158" customFormat="1">
      <c r="B36" s="712"/>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32"/>
    </row>
    <row r="37" spans="2:29" s="158" customFormat="1">
      <c r="B37" s="442" t="s">
        <v>723</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32"/>
    </row>
    <row r="38" spans="2:29" s="158" customFormat="1">
      <c r="B38" s="616" t="s">
        <v>724</v>
      </c>
      <c r="C38" s="40"/>
      <c r="D38" s="40"/>
      <c r="E38" s="40"/>
      <c r="F38" s="40"/>
      <c r="G38" s="31"/>
      <c r="H38" s="31"/>
      <c r="I38" s="31"/>
      <c r="J38" s="31"/>
      <c r="K38" s="31"/>
      <c r="L38" s="31"/>
      <c r="M38" s="31"/>
      <c r="N38" s="31"/>
      <c r="O38" s="31"/>
      <c r="P38" s="31"/>
      <c r="Q38" s="31"/>
      <c r="R38" s="31"/>
      <c r="S38" s="31"/>
      <c r="T38" s="31"/>
      <c r="U38" s="31"/>
      <c r="V38" s="31"/>
      <c r="W38" s="31"/>
      <c r="X38" s="31"/>
      <c r="Y38" s="31"/>
      <c r="Z38" s="31"/>
      <c r="AA38" s="31"/>
      <c r="AB38" s="31"/>
      <c r="AC38" s="32"/>
    </row>
    <row r="39" spans="2:29" s="158" customFormat="1">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2"/>
    </row>
    <row r="40" spans="2:29" s="158" customFormat="1">
      <c r="B40" s="30"/>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2"/>
    </row>
    <row r="41" spans="2:29" s="158" customFormat="1">
      <c r="B41" s="30"/>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2"/>
    </row>
    <row r="42" spans="2:29" s="158" customFormat="1">
      <c r="B42" s="30"/>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2"/>
    </row>
    <row r="43" spans="2:29" s="158" customFormat="1">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2"/>
    </row>
    <row r="44" spans="2:29" s="158" customFormat="1">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2"/>
    </row>
    <row r="45" spans="2:29" s="158" customFormat="1">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2"/>
    </row>
    <row r="46" spans="2:29" s="158" customFormat="1">
      <c r="B46" s="30"/>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2"/>
    </row>
    <row r="47" spans="2:29" s="158" customFormat="1">
      <c r="B47" s="30"/>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2"/>
    </row>
    <row r="48" spans="2:29" s="158" customFormat="1">
      <c r="B48" s="30"/>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2"/>
    </row>
    <row r="49" spans="2:29" s="158" customFormat="1">
      <c r="B49" s="30"/>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2"/>
    </row>
    <row r="50" spans="2:29" s="158" customFormat="1">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2"/>
    </row>
    <row r="51" spans="2:29" s="158" customFormat="1">
      <c r="B51" s="30"/>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2"/>
    </row>
    <row r="52" spans="2:29" s="158" customFormat="1">
      <c r="B52" s="30"/>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2"/>
    </row>
    <row r="53" spans="2:29" s="158" customFormat="1">
      <c r="B53" s="30"/>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2"/>
    </row>
    <row r="54" spans="2:29" s="158" customFormat="1">
      <c r="B54" s="30"/>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2"/>
    </row>
    <row r="55" spans="2:29" s="158" customFormat="1">
      <c r="B55" s="30"/>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2"/>
    </row>
    <row r="56" spans="2:29" s="158" customFormat="1">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2"/>
    </row>
    <row r="57" spans="2:29" s="158" customFormat="1">
      <c r="B57" s="30"/>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2"/>
    </row>
    <row r="58" spans="2:29" s="158" customFormat="1">
      <c r="B58" s="30"/>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2"/>
    </row>
    <row r="59" spans="2:29" s="158" customFormat="1">
      <c r="B59" s="30"/>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2"/>
    </row>
    <row r="60" spans="2:29" s="158" customFormat="1">
      <c r="B60" s="38"/>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9"/>
    </row>
    <row r="61" spans="2:29" s="158" customFormat="1"/>
    <row r="62" spans="2:29" s="158" customFormat="1"/>
    <row r="63" spans="2:29" s="158" customFormat="1"/>
    <row r="64" spans="2:29"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row r="9993" s="158" customFormat="1"/>
    <row r="9994" s="158" customFormat="1"/>
    <row r="9995" s="158" customFormat="1"/>
    <row r="9996" s="158" customFormat="1"/>
    <row r="9997" s="158" customFormat="1"/>
    <row r="9998" s="158" customFormat="1"/>
    <row r="9999" s="158" customFormat="1"/>
    <row r="10000" s="158" customFormat="1"/>
    <row r="10001" spans="2:10" s="158" customFormat="1"/>
    <row r="10002" spans="2:10" s="158" customFormat="1"/>
    <row r="10003" spans="2:10" s="158" customFormat="1"/>
    <row r="10004" spans="2:10" s="158" customFormat="1"/>
    <row r="10005" spans="2:10">
      <c r="B10005" s="158"/>
      <c r="C10005" s="158"/>
      <c r="D10005" s="158"/>
      <c r="E10005" s="158"/>
      <c r="F10005" s="158"/>
      <c r="G10005" s="158"/>
      <c r="H10005" s="158"/>
      <c r="I10005" s="158"/>
      <c r="J10005" s="158"/>
    </row>
    <row r="10006" spans="2:10">
      <c r="B10006" s="158"/>
      <c r="C10006" s="158"/>
      <c r="D10006" s="158"/>
      <c r="E10006" s="158"/>
      <c r="F10006" s="158"/>
      <c r="G10006" s="158"/>
      <c r="H10006" s="158"/>
      <c r="I10006" s="158"/>
      <c r="J10006" s="158"/>
    </row>
  </sheetData>
  <sheetProtection algorithmName="SHA-512" hashValue="+S1/7U1v4BbxerZTcPC0v+gcdXl/9z845T5QCXPmtdYpoN/b/P9g+3pVu/X35nm7uDBexCd9NNaPiGqyZNz3ug==" saltValue="lfNWuqtF7xoO0+02cK6JWQ==" spinCount="100000" sheet="1" scenarios="1"/>
  <mergeCells count="18">
    <mergeCell ref="B34:J35"/>
    <mergeCell ref="G9:H9"/>
    <mergeCell ref="E9:F9"/>
    <mergeCell ref="C9:D9"/>
    <mergeCell ref="C12:D12"/>
    <mergeCell ref="I12:J12"/>
    <mergeCell ref="G12:H12"/>
    <mergeCell ref="I9:J9"/>
    <mergeCell ref="I13:J13"/>
    <mergeCell ref="G13:H13"/>
    <mergeCell ref="B29:J31"/>
    <mergeCell ref="B32:J33"/>
    <mergeCell ref="C8:D8"/>
    <mergeCell ref="E8:F8"/>
    <mergeCell ref="G8:H8"/>
    <mergeCell ref="I8:J8"/>
    <mergeCell ref="E13:F13"/>
    <mergeCell ref="C13:D13"/>
  </mergeCells>
  <phoneticPr fontId="3" type="noConversion"/>
  <conditionalFormatting sqref="D10:D11 D18 C8 J18 F18 E8 F10:F12 H18 H10:H11 J10:J11 D26:D28 F26:F28 H26:H28 J26:J28 D14:D15 J14:J15 H14:H15 F14:F15">
    <cfRule type="expression" dxfId="195" priority="5" stopIfTrue="1">
      <formula>C8="PASS"</formula>
    </cfRule>
    <cfRule type="expression" dxfId="194" priority="6" stopIfTrue="1">
      <formula>C8="FAIL"</formula>
    </cfRule>
  </conditionalFormatting>
  <conditionalFormatting sqref="G8:J8">
    <cfRule type="expression" dxfId="193" priority="7" stopIfTrue="1">
      <formula>G8="PASS"</formula>
    </cfRule>
    <cfRule type="expression" dxfId="192" priority="8" stopIfTrue="1">
      <formula>G8="FAIL"</formula>
    </cfRule>
    <cfRule type="expression" dxfId="191" priority="9" stopIfTrue="1">
      <formula>G8="N/A"</formula>
    </cfRule>
  </conditionalFormatting>
  <conditionalFormatting sqref="C8:D8">
    <cfRule type="cellIs" dxfId="190" priority="4" stopIfTrue="1" operator="equal">
      <formula>"laminated"</formula>
    </cfRule>
  </conditionalFormatting>
  <conditionalFormatting sqref="E8:F8">
    <cfRule type="cellIs" dxfId="189" priority="3" stopIfTrue="1" operator="equal">
      <formula>"laminated"</formula>
    </cfRule>
  </conditionalFormatting>
  <dataValidations count="4">
    <dataValidation type="list" allowBlank="1" showInputMessage="1" showErrorMessage="1" sqref="C4" xr:uid="{00000000-0002-0000-1800-000000000000}">
      <formula1>"Steel, Alu."</formula1>
    </dataValidation>
    <dataValidation type="list" allowBlank="1" showInputMessage="1" showErrorMessage="1" sqref="C5" xr:uid="{00000000-0002-0000-1800-000001000000}">
      <formula1>"SIS, FBHS"</formula1>
    </dataValidation>
    <dataValidation type="list" allowBlank="1" showInputMessage="1" showErrorMessage="1" sqref="C3" xr:uid="{00000000-0002-0000-1800-000002000000}">
      <formula1>"0,2,3,4"</formula1>
    </dataValidation>
    <dataValidation type="list" allowBlank="1" showInputMessage="1" showErrorMessage="1" sqref="I21 C21 E21 G21" xr:uid="{B982ED9B-8B5D-412E-85A5-3ECD23CD7991}">
      <formula1>Material</formula1>
    </dataValidation>
  </dataValidations>
  <hyperlinks>
    <hyperlink ref="K3" location="'Cover Sheet'!A1" display="BACK to COVER SHEET" xr:uid="{00000000-0004-0000-1800-000000000000}"/>
    <hyperlink ref="K3:M3" location="'Cover Sheet'!A1" display="BACK to COVER SHEET" xr:uid="{00000000-0004-0000-1800-000001000000}"/>
    <hyperlink ref="B37" location="'Monocoque Attachments Guidance'!A1" display="Link to guidance notes" xr:uid="{00000000-0004-0000-1800-000002000000}"/>
    <hyperlink ref="B38" location="'Front Hoop Attachment Guidance'!A1" display="Link to guidance notes: Front Hoop attachments" xr:uid="{00000000-0004-0000-1800-000003000000}"/>
  </hyperlinks>
  <pageMargins left="0.75" right="0.75" top="1" bottom="1" header="0.5" footer="0.5"/>
  <pageSetup paperSize="9" orientation="portrait" r:id="rId1"/>
  <headerFooter alignWithMargins="0"/>
  <ignoredErrors>
    <ignoredError sqref="I24:I25 G24:G25 E24:E25 C24:C25" unlockedFormula="1"/>
    <ignoredError sqref="D26:D28 F26:F28 H27 I26:I28 G26:G28 E26:E28"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3" tint="0.79998168889431442"/>
  </sheetPr>
  <dimension ref="B1:AC10003"/>
  <sheetViews>
    <sheetView showGridLines="0" zoomScaleNormal="100" workbookViewId="0">
      <selection activeCell="E23" sqref="E23"/>
    </sheetView>
  </sheetViews>
  <sheetFormatPr defaultColWidth="11.42578125" defaultRowHeight="12.75"/>
  <cols>
    <col min="1" max="1" width="4.28515625" customWidth="1"/>
    <col min="2" max="2" width="29" customWidth="1"/>
    <col min="3" max="3" width="12.7109375" customWidth="1"/>
    <col min="4" max="4" width="7" customWidth="1"/>
    <col min="5" max="5" width="12.7109375" customWidth="1"/>
    <col min="6" max="6" width="6.140625" bestFit="1" customWidth="1"/>
    <col min="7" max="7" width="7.42578125" customWidth="1"/>
    <col min="8" max="8" width="6.140625" bestFit="1" customWidth="1"/>
  </cols>
  <sheetData>
    <row r="1" spans="2:29" ht="15.75">
      <c r="B1" s="2" t="s">
        <v>204</v>
      </c>
    </row>
    <row r="3" spans="2:29">
      <c r="B3" t="s">
        <v>205</v>
      </c>
      <c r="C3" s="708" t="s">
        <v>665</v>
      </c>
      <c r="D3" s="71"/>
      <c r="E3" s="53"/>
      <c r="F3" s="53"/>
      <c r="G3" s="264" t="s">
        <v>485</v>
      </c>
      <c r="H3" s="264"/>
      <c r="I3" s="264"/>
    </row>
    <row r="4" spans="2:29">
      <c r="B4" t="s">
        <v>208</v>
      </c>
      <c r="C4" s="708" t="s">
        <v>666</v>
      </c>
      <c r="D4" s="71"/>
      <c r="E4" s="53"/>
      <c r="F4" s="53"/>
    </row>
    <row r="5" spans="2:29">
      <c r="B5" t="s">
        <v>201</v>
      </c>
      <c r="C5" s="708" t="s">
        <v>200</v>
      </c>
      <c r="D5" s="71"/>
      <c r="E5" s="53"/>
      <c r="F5" s="53"/>
    </row>
    <row r="6" spans="2:29">
      <c r="B6" t="s">
        <v>206</v>
      </c>
      <c r="C6" s="708" t="s">
        <v>665</v>
      </c>
      <c r="D6" s="71"/>
      <c r="E6" s="53"/>
      <c r="F6" s="53"/>
    </row>
    <row r="7" spans="2:29" ht="15">
      <c r="B7" s="53"/>
      <c r="C7" s="367"/>
      <c r="D7" s="71"/>
      <c r="E7" s="53"/>
      <c r="F7" s="53"/>
      <c r="H7" s="1256" t="s">
        <v>585</v>
      </c>
      <c r="I7" s="1257"/>
      <c r="J7" s="1257"/>
      <c r="K7" s="1257"/>
      <c r="L7" s="1257"/>
      <c r="M7" s="1257"/>
      <c r="N7" s="1257"/>
      <c r="O7" s="1257"/>
      <c r="P7" s="1257"/>
      <c r="Q7" s="1257"/>
      <c r="R7" s="1257"/>
      <c r="S7" s="1257"/>
      <c r="T7" s="1257"/>
      <c r="U7" s="1258"/>
    </row>
    <row r="8" spans="2:29">
      <c r="B8" s="53"/>
      <c r="C8" s="1254" t="s">
        <v>356</v>
      </c>
      <c r="D8" s="1255"/>
      <c r="E8" s="1138" t="s">
        <v>357</v>
      </c>
      <c r="F8" s="1140"/>
    </row>
    <row r="9" spans="2:29">
      <c r="B9" s="78" t="s">
        <v>353</v>
      </c>
      <c r="C9" s="1236" t="str">
        <f>IF(C3="YES",IF(AND(D11="PASS",D12="PASS",D14="PASS",D15="PASS",D26="PASS",D18="PASS",D27="PASS",D28="pass"),"PASS","FAIL"),"N/A")</f>
        <v>FAIL</v>
      </c>
      <c r="D9" s="1235"/>
      <c r="E9" s="1236" t="str">
        <f>IF(C6="YES",IF(AND(F11="PASS",F12="PASS",F14="PASS",F15="PASS",F26="PASS",F18="PASS",F27="PASS"),"PASS","FAIL"),"N/A")</f>
        <v>FAIL</v>
      </c>
      <c r="F9" s="1235"/>
      <c r="G9" s="1259"/>
      <c r="H9" s="1259"/>
      <c r="I9" s="25"/>
      <c r="J9" s="25"/>
      <c r="K9" s="25"/>
      <c r="L9" s="25"/>
      <c r="M9" s="25"/>
      <c r="N9" s="25"/>
      <c r="O9" s="25"/>
      <c r="P9" s="25"/>
      <c r="Q9" s="25"/>
      <c r="R9" s="25"/>
      <c r="S9" s="25"/>
      <c r="T9" s="25"/>
      <c r="U9" s="25"/>
      <c r="V9" s="25"/>
      <c r="W9" s="25"/>
      <c r="X9" s="25"/>
      <c r="Y9" s="25"/>
      <c r="Z9" s="25"/>
      <c r="AA9" s="25"/>
      <c r="AB9" s="25"/>
      <c r="AC9" s="26"/>
    </row>
    <row r="10" spans="2:29" ht="12.75" customHeight="1">
      <c r="B10" s="74"/>
      <c r="C10" s="1242"/>
      <c r="D10" s="1243"/>
      <c r="E10" s="1242"/>
      <c r="F10" s="1243"/>
      <c r="G10" s="31"/>
      <c r="H10" s="239"/>
      <c r="I10" s="239"/>
      <c r="J10" s="239"/>
      <c r="K10" s="239"/>
      <c r="L10" s="239"/>
      <c r="M10" s="239"/>
      <c r="N10" s="239"/>
      <c r="O10" s="239"/>
      <c r="P10" s="239"/>
      <c r="Q10" s="239"/>
      <c r="R10" s="239"/>
      <c r="S10" s="239"/>
      <c r="T10" s="31"/>
      <c r="U10" s="31"/>
      <c r="V10" s="31"/>
      <c r="W10" s="31"/>
      <c r="X10" s="31"/>
      <c r="Y10" s="31"/>
      <c r="Z10" s="31"/>
      <c r="AA10" s="31"/>
      <c r="AB10" s="31"/>
      <c r="AC10" s="32"/>
    </row>
    <row r="11" spans="2:29" ht="12.75" customHeight="1">
      <c r="B11" s="215" t="s">
        <v>181</v>
      </c>
      <c r="C11" s="159">
        <v>0</v>
      </c>
      <c r="D11" s="81" t="str">
        <f>IF(C11&gt;=8,"PASS","FAIL")</f>
        <v>FAIL</v>
      </c>
      <c r="E11" s="160">
        <v>0</v>
      </c>
      <c r="F11" s="81" t="str">
        <f>IF(E11&gt;=8,"PASS","FAIL")</f>
        <v>FAIL</v>
      </c>
      <c r="G11" s="360"/>
      <c r="H11" s="363"/>
      <c r="I11" s="31"/>
      <c r="J11" s="31"/>
      <c r="K11" s="31"/>
      <c r="L11" s="31"/>
      <c r="M11" s="31"/>
      <c r="N11" s="31"/>
      <c r="O11" s="31"/>
      <c r="P11" s="31"/>
      <c r="Q11" s="31"/>
      <c r="R11" s="31"/>
      <c r="S11" s="31"/>
      <c r="T11" s="31"/>
      <c r="U11" s="31"/>
      <c r="V11" s="31"/>
      <c r="W11" s="31"/>
      <c r="X11" s="31"/>
      <c r="Y11" s="31"/>
      <c r="Z11" s="31"/>
      <c r="AA11" s="31"/>
      <c r="AB11" s="31"/>
      <c r="AC11" s="32"/>
    </row>
    <row r="12" spans="2:29" ht="12.75" customHeight="1">
      <c r="B12" s="82" t="s">
        <v>179</v>
      </c>
      <c r="C12" s="153">
        <v>0</v>
      </c>
      <c r="D12" s="83" t="str">
        <f>IF(OR(AND(C11&gt;=8,C11&lt;10,C12&gt;=2),AND(C11&gt;=10,C12&gt;=1)),"PASS","FAIL")</f>
        <v>FAIL</v>
      </c>
      <c r="E12" s="155">
        <v>0</v>
      </c>
      <c r="F12" s="83" t="str">
        <f>IF(OR(AND(E11&gt;=8,E11&lt;10,E12&gt;=2),AND(E11&gt;=10,E12&gt;=1)),"PASS","FAIL")</f>
        <v>FAIL</v>
      </c>
      <c r="G12" s="365"/>
      <c r="H12" s="363"/>
      <c r="I12" s="31"/>
      <c r="J12" s="31"/>
      <c r="K12" s="31"/>
      <c r="L12" s="31"/>
      <c r="M12" s="31"/>
      <c r="N12" s="31"/>
      <c r="O12" s="31"/>
      <c r="P12" s="31"/>
      <c r="Q12" s="31"/>
      <c r="R12" s="31"/>
      <c r="S12" s="31"/>
      <c r="T12" s="31"/>
      <c r="U12" s="31"/>
      <c r="V12" s="31"/>
      <c r="W12" s="31"/>
      <c r="X12" s="31"/>
      <c r="Y12" s="31"/>
      <c r="Z12" s="31"/>
      <c r="AA12" s="31"/>
      <c r="AB12" s="31"/>
      <c r="AC12" s="32"/>
    </row>
    <row r="13" spans="2:29" ht="12.75" customHeight="1">
      <c r="B13" s="112"/>
      <c r="C13" s="1237"/>
      <c r="D13" s="1238"/>
      <c r="E13" s="1237"/>
      <c r="F13" s="1238"/>
      <c r="G13" s="31"/>
      <c r="H13" s="366"/>
      <c r="I13" s="31"/>
      <c r="J13" s="31"/>
      <c r="K13" s="31"/>
      <c r="L13" s="31"/>
      <c r="M13" s="31"/>
      <c r="N13" s="31"/>
      <c r="O13" s="31"/>
      <c r="P13" s="31"/>
      <c r="Q13" s="31"/>
      <c r="R13" s="31"/>
      <c r="S13" s="31"/>
      <c r="T13" s="31"/>
      <c r="U13" s="31"/>
      <c r="V13" s="31"/>
      <c r="W13" s="31"/>
      <c r="X13" s="31"/>
      <c r="Y13" s="31"/>
      <c r="Z13" s="31"/>
      <c r="AA13" s="31"/>
      <c r="AB13" s="31"/>
      <c r="AC13" s="32"/>
    </row>
    <row r="14" spans="2:29" ht="12.75" customHeight="1">
      <c r="B14" s="84" t="s">
        <v>207</v>
      </c>
      <c r="C14" s="151">
        <v>0</v>
      </c>
      <c r="D14" s="83" t="str">
        <f>IF(OR(AND($C$4="steel",C14&gt;(PI()*25.4)),AND($C$4="alu.",C14&gt;(PI()*30.5))),"PASS","FAIL")</f>
        <v>FAIL</v>
      </c>
      <c r="E14" s="156">
        <v>0</v>
      </c>
      <c r="F14" s="83" t="str">
        <f>IF(E14&gt;(PI()*25.4),"PASS","FAIL")</f>
        <v>FAIL</v>
      </c>
      <c r="G14" s="360"/>
      <c r="H14" s="363"/>
      <c r="I14" s="31"/>
      <c r="J14" s="31"/>
      <c r="K14" s="31"/>
      <c r="L14" s="31"/>
      <c r="M14" s="31"/>
      <c r="N14" s="31"/>
      <c r="O14" s="31"/>
      <c r="P14" s="31"/>
      <c r="Q14" s="31"/>
      <c r="R14" s="31"/>
      <c r="S14" s="31"/>
      <c r="T14" s="31"/>
      <c r="U14" s="31"/>
      <c r="V14" s="31"/>
      <c r="W14" s="31"/>
      <c r="X14" s="31"/>
      <c r="Y14" s="31"/>
      <c r="Z14" s="31"/>
      <c r="AA14" s="31"/>
      <c r="AB14" s="31"/>
      <c r="AC14" s="32"/>
    </row>
    <row r="15" spans="2:29" ht="12.75" customHeight="1">
      <c r="B15" s="82" t="s">
        <v>182</v>
      </c>
      <c r="C15" s="151">
        <v>0</v>
      </c>
      <c r="D15" s="83" t="str">
        <f>IF(C15&gt;=2,"PASS","FAIL")</f>
        <v>FAIL</v>
      </c>
      <c r="E15" s="156">
        <v>0</v>
      </c>
      <c r="F15" s="706" t="str">
        <f>IF(E15&gt;=2,"PASS","FAIL")</f>
        <v>FAIL</v>
      </c>
      <c r="G15" s="360"/>
      <c r="H15" s="363"/>
      <c r="I15" s="31"/>
      <c r="J15" s="31"/>
      <c r="K15" s="31"/>
      <c r="L15" s="31"/>
      <c r="M15" s="31"/>
      <c r="N15" s="31"/>
      <c r="O15" s="31"/>
      <c r="P15" s="31"/>
      <c r="Q15" s="31"/>
      <c r="R15" s="31"/>
      <c r="S15" s="31"/>
      <c r="T15" s="31"/>
      <c r="U15" s="31"/>
      <c r="V15" s="31"/>
      <c r="W15" s="31"/>
      <c r="X15" s="31"/>
      <c r="Y15" s="31"/>
      <c r="Z15" s="31"/>
      <c r="AA15" s="31"/>
      <c r="AB15" s="31"/>
      <c r="AC15" s="32"/>
    </row>
    <row r="16" spans="2:29" ht="12.75" customHeight="1">
      <c r="B16" s="84" t="s">
        <v>183</v>
      </c>
      <c r="C16" s="151">
        <v>0</v>
      </c>
      <c r="D16" s="83"/>
      <c r="E16" s="156">
        <v>0</v>
      </c>
      <c r="F16" s="706"/>
      <c r="G16" s="360"/>
      <c r="H16" s="363"/>
      <c r="I16" s="31"/>
      <c r="J16" s="31"/>
      <c r="K16" s="31"/>
      <c r="L16" s="31"/>
      <c r="M16" s="31"/>
      <c r="N16" s="31"/>
      <c r="O16" s="31"/>
      <c r="P16" s="31"/>
      <c r="Q16" s="31"/>
      <c r="R16" s="31"/>
      <c r="S16" s="31"/>
      <c r="T16" s="31"/>
      <c r="U16" s="31"/>
      <c r="V16" s="31"/>
      <c r="W16" s="31"/>
      <c r="X16" s="31"/>
      <c r="Y16" s="31"/>
      <c r="Z16" s="31"/>
      <c r="AA16" s="31"/>
      <c r="AB16" s="31"/>
      <c r="AC16" s="32"/>
    </row>
    <row r="17" spans="2:29" ht="12.75" customHeight="1">
      <c r="B17" s="84" t="s">
        <v>352</v>
      </c>
      <c r="C17" s="151">
        <v>0</v>
      </c>
      <c r="D17" s="83"/>
      <c r="E17" s="156">
        <v>0</v>
      </c>
      <c r="F17" s="706"/>
      <c r="G17" s="360"/>
      <c r="H17" s="363"/>
      <c r="I17" s="31"/>
      <c r="J17" s="31"/>
      <c r="K17" s="31"/>
      <c r="L17" s="31"/>
      <c r="M17" s="31"/>
      <c r="N17" s="31"/>
      <c r="O17" s="31"/>
      <c r="P17" s="31"/>
      <c r="Q17" s="31"/>
      <c r="R17" s="31"/>
      <c r="S17" s="31"/>
      <c r="T17" s="31"/>
      <c r="U17" s="31"/>
      <c r="V17" s="31"/>
      <c r="W17" s="31"/>
      <c r="X17" s="31"/>
      <c r="Y17" s="31"/>
      <c r="Z17" s="31"/>
      <c r="AA17" s="31"/>
      <c r="AB17" s="31"/>
      <c r="AC17" s="32"/>
    </row>
    <row r="18" spans="2:29" ht="12.75" customHeight="1">
      <c r="B18" s="113" t="s">
        <v>185</v>
      </c>
      <c r="C18" s="109">
        <v>0</v>
      </c>
      <c r="D18" s="83" t="str">
        <f>IF(C18&gt;=2,"PASS","FAIL")</f>
        <v>FAIL</v>
      </c>
      <c r="E18" s="22">
        <v>0</v>
      </c>
      <c r="F18" s="706" t="str">
        <f>IF(E18&gt;=2,"PASS","FAIL")</f>
        <v>FAIL</v>
      </c>
      <c r="G18" s="40"/>
      <c r="H18" s="363"/>
      <c r="I18" s="31"/>
      <c r="J18" s="31"/>
      <c r="K18" s="31"/>
      <c r="L18" s="31"/>
      <c r="M18" s="31"/>
      <c r="N18" s="31"/>
      <c r="O18" s="31"/>
      <c r="P18" s="31"/>
      <c r="Q18" s="31"/>
      <c r="R18" s="31"/>
      <c r="S18" s="31"/>
      <c r="T18" s="31"/>
      <c r="U18" s="31"/>
      <c r="V18" s="31"/>
      <c r="W18" s="31"/>
      <c r="X18" s="31"/>
      <c r="Y18" s="31"/>
      <c r="Z18" s="31"/>
      <c r="AA18" s="31"/>
      <c r="AB18" s="31"/>
      <c r="AC18" s="32"/>
    </row>
    <row r="19" spans="2:29" ht="12.75" customHeight="1">
      <c r="B19" s="113" t="s">
        <v>186</v>
      </c>
      <c r="C19" s="109">
        <v>0</v>
      </c>
      <c r="D19" s="734"/>
      <c r="E19" s="22">
        <v>0</v>
      </c>
      <c r="F19" s="514"/>
      <c r="G19" s="360"/>
      <c r="H19" s="363"/>
      <c r="I19" s="31"/>
      <c r="J19" s="31"/>
      <c r="K19" s="31"/>
      <c r="L19" s="31"/>
      <c r="M19" s="31"/>
      <c r="N19" s="31"/>
      <c r="O19" s="31"/>
      <c r="P19" s="31"/>
      <c r="Q19" s="31"/>
      <c r="R19" s="31"/>
      <c r="S19" s="31"/>
      <c r="T19" s="31"/>
      <c r="U19" s="31"/>
      <c r="V19" s="31"/>
      <c r="W19" s="31"/>
      <c r="X19" s="31"/>
      <c r="Y19" s="31"/>
      <c r="Z19" s="31"/>
      <c r="AA19" s="31"/>
      <c r="AB19" s="31"/>
      <c r="AC19" s="32"/>
    </row>
    <row r="20" spans="2:29" ht="12.75" customHeight="1">
      <c r="B20" s="84" t="s">
        <v>429</v>
      </c>
      <c r="C20" s="151">
        <v>0</v>
      </c>
      <c r="D20" s="83"/>
      <c r="E20" s="156">
        <v>0</v>
      </c>
      <c r="F20" s="706"/>
      <c r="G20" s="360"/>
      <c r="H20" s="363"/>
      <c r="I20" s="31"/>
      <c r="J20" s="31"/>
      <c r="K20" s="602"/>
      <c r="L20" s="40"/>
      <c r="M20" s="31"/>
      <c r="N20" s="31"/>
      <c r="O20" s="31"/>
      <c r="P20" s="31"/>
      <c r="Q20" s="31"/>
      <c r="R20" s="31"/>
      <c r="S20" s="31"/>
      <c r="T20" s="31"/>
      <c r="U20" s="31"/>
      <c r="V20" s="31"/>
      <c r="W20" s="31"/>
      <c r="X20" s="31"/>
      <c r="Y20" s="31"/>
      <c r="Z20" s="31"/>
      <c r="AA20" s="31"/>
      <c r="AB20" s="31"/>
      <c r="AC20" s="32"/>
    </row>
    <row r="21" spans="2:29" ht="12.75" customHeight="1">
      <c r="B21" s="728" t="s">
        <v>735</v>
      </c>
      <c r="C21" s="671" t="s">
        <v>491</v>
      </c>
      <c r="D21" s="729"/>
      <c r="E21" s="671" t="s">
        <v>217</v>
      </c>
      <c r="F21" s="729"/>
      <c r="G21" s="732" t="s">
        <v>668</v>
      </c>
      <c r="H21" s="363"/>
      <c r="I21" s="31"/>
      <c r="J21" s="31"/>
      <c r="K21" s="626"/>
      <c r="L21" s="40"/>
      <c r="M21" s="40"/>
      <c r="N21" s="40"/>
      <c r="O21" s="40"/>
      <c r="P21" s="40"/>
      <c r="Q21" s="40"/>
      <c r="R21" s="40"/>
      <c r="S21" s="40"/>
      <c r="T21" s="40"/>
      <c r="U21" s="40"/>
      <c r="V21" s="40"/>
      <c r="W21" s="40"/>
      <c r="X21" s="40"/>
      <c r="Y21" s="40"/>
      <c r="Z21" s="40"/>
      <c r="AA21" s="40"/>
      <c r="AB21" s="40"/>
      <c r="AC21" s="32"/>
    </row>
    <row r="22" spans="2:29" ht="12.75" customHeight="1">
      <c r="B22" s="728" t="s">
        <v>736</v>
      </c>
      <c r="C22" s="730" t="str">
        <f>HLOOKUP(C21,MaterialData!$C$3:$O$4,2,FALSE)</f>
        <v>FHB</v>
      </c>
      <c r="D22" s="706"/>
      <c r="E22" s="730" t="str">
        <f>HLOOKUP(E21,MaterialData!$C$3:$O$4,2,FALSE)</f>
        <v>MHBS</v>
      </c>
      <c r="F22" s="706"/>
      <c r="G22" s="735"/>
      <c r="H22" s="363"/>
      <c r="I22" s="31"/>
      <c r="J22" s="31"/>
      <c r="K22" s="602"/>
      <c r="L22" s="40"/>
      <c r="M22" s="40"/>
      <c r="N22" s="40"/>
      <c r="O22" s="40"/>
      <c r="P22" s="40"/>
      <c r="Q22" s="40"/>
      <c r="R22" s="40"/>
      <c r="S22" s="40"/>
      <c r="T22" s="40"/>
      <c r="U22" s="40"/>
      <c r="V22" s="40"/>
      <c r="W22" s="40"/>
      <c r="X22" s="40"/>
      <c r="Y22" s="40"/>
      <c r="Z22" s="40"/>
      <c r="AA22" s="40"/>
      <c r="AB22" s="40"/>
      <c r="AC22" s="32"/>
    </row>
    <row r="23" spans="2:29" ht="12.75" customHeight="1">
      <c r="B23" s="84" t="s">
        <v>189</v>
      </c>
      <c r="C23" s="731">
        <f>'T3.5.9 Shear Tests'!$W$54</f>
        <v>0</v>
      </c>
      <c r="D23" s="83"/>
      <c r="E23" s="731">
        <f>'T3.5.9 Shear Tests'!$W$54</f>
        <v>0</v>
      </c>
      <c r="F23" s="706"/>
      <c r="G23" s="732" t="s">
        <v>667</v>
      </c>
      <c r="H23" s="363"/>
      <c r="I23" s="31"/>
      <c r="J23" s="31"/>
      <c r="K23" s="31"/>
      <c r="L23" s="31"/>
      <c r="M23" s="31"/>
      <c r="N23" s="31"/>
      <c r="O23" s="31"/>
      <c r="P23" s="31"/>
      <c r="Q23" s="31"/>
      <c r="R23" s="31"/>
      <c r="S23" s="31"/>
      <c r="T23" s="31"/>
      <c r="U23" s="31"/>
      <c r="V23" s="31"/>
      <c r="W23" s="31"/>
      <c r="X23" s="31"/>
      <c r="Y23" s="31"/>
      <c r="Z23" s="31"/>
      <c r="AA23" s="31"/>
      <c r="AB23" s="31"/>
      <c r="AC23" s="32"/>
    </row>
    <row r="24" spans="2:29" ht="12.75" customHeight="1">
      <c r="B24" s="84" t="s">
        <v>192</v>
      </c>
      <c r="C24" s="348">
        <v>0</v>
      </c>
      <c r="D24" s="83"/>
      <c r="E24" s="72">
        <v>0</v>
      </c>
      <c r="F24" s="706"/>
      <c r="G24" s="732" t="s">
        <v>669</v>
      </c>
      <c r="H24" s="363"/>
      <c r="I24" s="31"/>
      <c r="J24" s="31"/>
      <c r="K24" s="31"/>
      <c r="L24" s="31"/>
      <c r="M24" s="31"/>
      <c r="N24" s="31"/>
      <c r="O24" s="31"/>
      <c r="P24" s="31"/>
      <c r="Q24" s="31"/>
      <c r="R24" s="31"/>
      <c r="S24" s="31"/>
      <c r="T24" s="31"/>
      <c r="U24" s="31"/>
      <c r="V24" s="31"/>
      <c r="W24" s="31"/>
      <c r="X24" s="31"/>
      <c r="Y24" s="31"/>
      <c r="Z24" s="31"/>
      <c r="AA24" s="31"/>
      <c r="AB24" s="31"/>
      <c r="AC24" s="32"/>
    </row>
    <row r="25" spans="2:29" ht="12.75" customHeight="1">
      <c r="B25" s="84" t="s">
        <v>192</v>
      </c>
      <c r="C25" s="348">
        <v>0</v>
      </c>
      <c r="D25" s="83"/>
      <c r="E25" s="72">
        <v>0</v>
      </c>
      <c r="F25" s="706"/>
      <c r="G25" s="732" t="s">
        <v>669</v>
      </c>
      <c r="H25" s="363"/>
      <c r="I25" s="31"/>
      <c r="J25" s="31"/>
      <c r="K25" s="31"/>
      <c r="L25" s="31"/>
      <c r="M25" s="31"/>
      <c r="N25" s="31"/>
      <c r="O25" s="31"/>
      <c r="P25" s="31"/>
      <c r="Q25" s="31"/>
      <c r="R25" s="31"/>
      <c r="S25" s="31"/>
      <c r="T25" s="31"/>
      <c r="U25" s="31"/>
      <c r="V25" s="31"/>
      <c r="W25" s="31"/>
      <c r="X25" s="31"/>
      <c r="Y25" s="31"/>
      <c r="Z25" s="31"/>
      <c r="AA25" s="31"/>
      <c r="AB25" s="31"/>
      <c r="AC25" s="32"/>
    </row>
    <row r="26" spans="2:29" ht="12.75" customHeight="1">
      <c r="B26" s="84" t="s">
        <v>187</v>
      </c>
      <c r="C26" s="85">
        <f>((C16*C24)+(C17*C25))*C23*0.001</f>
        <v>0</v>
      </c>
      <c r="D26" s="83" t="str">
        <f>IF(C26&gt;=30,"PASS","FAIL")</f>
        <v>FAIL</v>
      </c>
      <c r="E26" s="730">
        <f>((E16*E24)+(E17*E25))*E23*0.001</f>
        <v>0</v>
      </c>
      <c r="F26" s="706" t="str">
        <f>IF(E26&gt;=30,"PASS","FAIL")</f>
        <v>FAIL</v>
      </c>
      <c r="G26" s="359"/>
      <c r="H26" s="363"/>
      <c r="I26" s="31"/>
      <c r="J26" s="31"/>
      <c r="K26" s="31"/>
      <c r="L26" s="31"/>
      <c r="M26" s="31"/>
      <c r="N26" s="31"/>
      <c r="O26" s="31"/>
      <c r="P26" s="31"/>
      <c r="Q26" s="31"/>
      <c r="R26" s="31"/>
      <c r="S26" s="31"/>
      <c r="T26" s="31"/>
      <c r="U26" s="31"/>
      <c r="V26" s="31"/>
      <c r="W26" s="31"/>
      <c r="X26" s="31"/>
      <c r="Y26" s="31"/>
      <c r="Z26" s="31"/>
      <c r="AA26" s="31"/>
      <c r="AB26" s="31"/>
      <c r="AC26" s="32"/>
    </row>
    <row r="27" spans="2:29" ht="12.75" customHeight="1">
      <c r="B27" s="113" t="s">
        <v>187</v>
      </c>
      <c r="C27" s="85">
        <f>((C24*C17)+(C25*C19))*C23*0.001</f>
        <v>0</v>
      </c>
      <c r="D27" s="83" t="str">
        <f>IF(C27&gt;=30,"PASS","FAIL")</f>
        <v>FAIL</v>
      </c>
      <c r="E27" s="730">
        <f>((E24*E17)+(E25*E19))*E23*0.001</f>
        <v>0</v>
      </c>
      <c r="F27" s="706" t="str">
        <f>IF(E27&gt;=30,"PASS","FAIL")</f>
        <v>FAIL</v>
      </c>
      <c r="G27" s="359"/>
      <c r="H27" s="363"/>
      <c r="I27" s="31"/>
      <c r="J27" s="31"/>
      <c r="K27" s="31"/>
      <c r="L27" s="31"/>
      <c r="M27" s="31"/>
      <c r="N27" s="31"/>
      <c r="O27" s="31"/>
      <c r="P27" s="31"/>
      <c r="Q27" s="31"/>
      <c r="R27" s="31"/>
      <c r="S27" s="31"/>
      <c r="T27" s="31"/>
      <c r="U27" s="31"/>
      <c r="V27" s="31"/>
      <c r="W27" s="31"/>
      <c r="X27" s="31"/>
      <c r="Y27" s="31"/>
      <c r="Z27" s="31"/>
      <c r="AA27" s="31"/>
      <c r="AB27" s="31"/>
      <c r="AC27" s="32"/>
    </row>
    <row r="28" spans="2:29" ht="12.75" customHeight="1">
      <c r="B28" s="259" t="s">
        <v>428</v>
      </c>
      <c r="C28" s="730">
        <f>C23*2*C20*(C24+C25)*0.001</f>
        <v>0</v>
      </c>
      <c r="D28" s="83" t="str">
        <f>IF(C28&gt;=30,"PASS","FAIL")</f>
        <v>FAIL</v>
      </c>
      <c r="E28" s="730">
        <f>E23*2*E20*(E24+E25)*0.001</f>
        <v>0</v>
      </c>
      <c r="F28" s="706" t="str">
        <f>IF(E28&gt;=30,"PASS","FAIL")</f>
        <v>FAIL</v>
      </c>
      <c r="G28" s="359"/>
      <c r="H28" s="363"/>
      <c r="I28" s="360"/>
      <c r="J28" s="363"/>
      <c r="K28" s="31"/>
      <c r="L28" s="31"/>
      <c r="M28" s="31"/>
      <c r="N28" s="31"/>
      <c r="O28" s="31"/>
      <c r="P28" s="31"/>
      <c r="Q28" s="31"/>
      <c r="R28" s="31"/>
      <c r="S28" s="31"/>
      <c r="T28" s="31"/>
      <c r="U28" s="31"/>
      <c r="V28" s="31"/>
      <c r="W28" s="31"/>
      <c r="X28" s="31"/>
      <c r="Y28" s="31"/>
      <c r="Z28" s="31"/>
      <c r="AA28" s="31"/>
      <c r="AB28" s="31"/>
      <c r="AC28" s="32"/>
    </row>
    <row r="29" spans="2:29" ht="12.75" customHeight="1">
      <c r="B29" s="1260" t="s">
        <v>463</v>
      </c>
      <c r="C29" s="1261"/>
      <c r="D29" s="1261"/>
      <c r="E29" s="1261"/>
      <c r="F29" s="1261"/>
      <c r="G29" s="30"/>
      <c r="H29" s="31"/>
      <c r="I29" s="31"/>
      <c r="J29" s="31"/>
      <c r="K29" s="31"/>
      <c r="L29" s="31"/>
      <c r="M29" s="31"/>
      <c r="N29" s="31"/>
      <c r="O29" s="31"/>
      <c r="P29" s="31"/>
      <c r="Q29" s="31"/>
      <c r="R29" s="31"/>
      <c r="S29" s="31"/>
      <c r="T29" s="31"/>
      <c r="U29" s="31"/>
      <c r="V29" s="31"/>
      <c r="W29" s="31"/>
      <c r="X29" s="31"/>
      <c r="Y29" s="31"/>
      <c r="Z29" s="31"/>
      <c r="AA29" s="31"/>
      <c r="AB29" s="31"/>
      <c r="AC29" s="32"/>
    </row>
    <row r="30" spans="2:29">
      <c r="B30" s="1262"/>
      <c r="C30" s="1263"/>
      <c r="D30" s="1263"/>
      <c r="E30" s="1263"/>
      <c r="F30" s="1263"/>
      <c r="G30" s="30"/>
      <c r="H30" s="31"/>
      <c r="I30" s="31"/>
      <c r="J30" s="31"/>
      <c r="K30" s="31"/>
      <c r="L30" s="31"/>
      <c r="M30" s="31"/>
      <c r="N30" s="31"/>
      <c r="O30" s="31"/>
      <c r="P30" s="31"/>
      <c r="Q30" s="31"/>
      <c r="R30" s="31"/>
      <c r="S30" s="31"/>
      <c r="T30" s="31"/>
      <c r="U30" s="31"/>
      <c r="V30" s="31"/>
      <c r="W30" s="31"/>
      <c r="X30" s="31"/>
      <c r="Y30" s="31"/>
      <c r="Z30" s="31"/>
      <c r="AA30" s="31"/>
      <c r="AB30" s="31"/>
      <c r="AC30" s="32"/>
    </row>
    <row r="31" spans="2:29">
      <c r="B31" s="1264"/>
      <c r="C31" s="1265"/>
      <c r="D31" s="1265"/>
      <c r="E31" s="1265"/>
      <c r="F31" s="1265"/>
      <c r="G31" s="30"/>
      <c r="H31" s="31"/>
      <c r="I31" s="31"/>
      <c r="J31" s="31"/>
      <c r="K31" s="31"/>
      <c r="L31" s="31"/>
      <c r="M31" s="31"/>
      <c r="N31" s="31"/>
      <c r="O31" s="31"/>
      <c r="P31" s="31"/>
      <c r="Q31" s="31"/>
      <c r="R31" s="31"/>
      <c r="S31" s="31"/>
      <c r="T31" s="31"/>
      <c r="U31" s="31"/>
      <c r="V31" s="31"/>
      <c r="W31" s="31"/>
      <c r="X31" s="31"/>
      <c r="Y31" s="31"/>
      <c r="Z31" s="31"/>
      <c r="AA31" s="31"/>
      <c r="AB31" s="31"/>
      <c r="AC31" s="32"/>
    </row>
    <row r="32" spans="2:29" s="158" customFormat="1">
      <c r="B32" s="736"/>
      <c r="C32" s="25"/>
      <c r="D32" s="25"/>
      <c r="E32" s="25"/>
      <c r="F32" s="25"/>
      <c r="G32" s="31"/>
      <c r="H32" s="31"/>
      <c r="I32" s="31"/>
      <c r="J32" s="31"/>
      <c r="K32" s="31"/>
      <c r="L32" s="31"/>
      <c r="M32" s="31"/>
      <c r="N32" s="31"/>
      <c r="O32" s="31"/>
      <c r="P32" s="31"/>
      <c r="Q32" s="31"/>
      <c r="R32" s="31"/>
      <c r="S32" s="31"/>
      <c r="T32" s="31"/>
      <c r="U32" s="31"/>
      <c r="V32" s="31"/>
      <c r="W32" s="31"/>
      <c r="X32" s="31"/>
      <c r="Y32" s="31"/>
      <c r="Z32" s="31"/>
      <c r="AA32" s="31"/>
      <c r="AB32" s="31"/>
      <c r="AC32" s="32"/>
    </row>
    <row r="33" spans="2:29" s="158" customFormat="1">
      <c r="B33" s="616" t="s">
        <v>723</v>
      </c>
      <c r="C33" s="40"/>
      <c r="D33" s="40"/>
      <c r="E33" s="40"/>
      <c r="F33" s="40"/>
      <c r="G33" s="31"/>
      <c r="H33" s="31"/>
      <c r="I33" s="31"/>
      <c r="J33" s="31"/>
      <c r="K33" s="31"/>
      <c r="L33" s="31"/>
      <c r="M33" s="31"/>
      <c r="N33" s="31"/>
      <c r="O33" s="31"/>
      <c r="P33" s="31"/>
      <c r="Q33" s="31"/>
      <c r="R33" s="31"/>
      <c r="S33" s="31"/>
      <c r="T33" s="31"/>
      <c r="U33" s="31"/>
      <c r="V33" s="31"/>
      <c r="W33" s="31"/>
      <c r="X33" s="31"/>
      <c r="Y33" s="31"/>
      <c r="Z33" s="31"/>
      <c r="AA33" s="31"/>
      <c r="AB33" s="31"/>
      <c r="AC33" s="32"/>
    </row>
    <row r="34" spans="2:29" s="158" customFormat="1">
      <c r="B34" s="616" t="s">
        <v>724</v>
      </c>
      <c r="C34" s="40"/>
      <c r="D34" s="40"/>
      <c r="E34" s="40"/>
      <c r="F34" s="40"/>
      <c r="G34" s="31"/>
      <c r="H34" s="31"/>
      <c r="I34" s="31"/>
      <c r="J34" s="31"/>
      <c r="K34" s="31"/>
      <c r="L34" s="31"/>
      <c r="M34" s="31"/>
      <c r="N34" s="31"/>
      <c r="O34" s="31"/>
      <c r="P34" s="31"/>
      <c r="Q34" s="31"/>
      <c r="R34" s="31"/>
      <c r="S34" s="31"/>
      <c r="T34" s="31"/>
      <c r="U34" s="31"/>
      <c r="V34" s="31"/>
      <c r="W34" s="31"/>
      <c r="X34" s="31"/>
      <c r="Y34" s="31"/>
      <c r="Z34" s="31"/>
      <c r="AA34" s="31"/>
      <c r="AB34" s="31"/>
      <c r="AC34" s="32"/>
    </row>
    <row r="35" spans="2:29" s="158" customFormat="1">
      <c r="B35" s="592"/>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2"/>
    </row>
    <row r="36" spans="2:29" s="158" customFormat="1">
      <c r="B36" s="30"/>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2"/>
    </row>
    <row r="37" spans="2:29" s="158" customFormat="1">
      <c r="B37" s="30"/>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2"/>
    </row>
    <row r="38" spans="2:29" s="158" customFormat="1">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2"/>
    </row>
    <row r="39" spans="2:29" s="158" customFormat="1">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2"/>
    </row>
    <row r="40" spans="2:29" s="158" customFormat="1">
      <c r="B40" s="30"/>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2"/>
    </row>
    <row r="41" spans="2:29" s="158" customFormat="1">
      <c r="B41" s="30"/>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2"/>
    </row>
    <row r="42" spans="2:29" s="158" customFormat="1">
      <c r="B42" s="30"/>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2"/>
    </row>
    <row r="43" spans="2:29" s="158" customFormat="1">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2"/>
    </row>
    <row r="44" spans="2:29" s="158" customFormat="1">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2"/>
    </row>
    <row r="45" spans="2:29" s="158" customFormat="1">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2"/>
    </row>
    <row r="46" spans="2:29" s="158" customFormat="1">
      <c r="B46" s="30"/>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2"/>
    </row>
    <row r="47" spans="2:29" s="158" customFormat="1">
      <c r="B47" s="30"/>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2"/>
    </row>
    <row r="48" spans="2:29" s="158" customFormat="1">
      <c r="B48" s="30"/>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2"/>
    </row>
    <row r="49" spans="2:29" s="158" customFormat="1">
      <c r="B49" s="30"/>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2"/>
    </row>
    <row r="50" spans="2:29" s="158" customFormat="1">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2"/>
    </row>
    <row r="51" spans="2:29" s="158" customFormat="1">
      <c r="B51" s="30"/>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2"/>
    </row>
    <row r="52" spans="2:29" s="158" customFormat="1">
      <c r="B52" s="30"/>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2"/>
    </row>
    <row r="53" spans="2:29" s="158" customFormat="1">
      <c r="B53" s="30"/>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2"/>
    </row>
    <row r="54" spans="2:29" s="158" customFormat="1">
      <c r="B54" s="30"/>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2"/>
    </row>
    <row r="55" spans="2:29" s="158" customFormat="1">
      <c r="B55" s="30"/>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2"/>
    </row>
    <row r="56" spans="2:29" s="158" customFormat="1">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2"/>
    </row>
    <row r="57" spans="2:29" s="158" customFormat="1">
      <c r="B57" s="38"/>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9"/>
    </row>
    <row r="58" spans="2:29" s="158" customFormat="1"/>
    <row r="59" spans="2:29" s="158" customFormat="1"/>
    <row r="60" spans="2:29" s="158" customFormat="1"/>
    <row r="61" spans="2:29" s="158" customFormat="1"/>
    <row r="62" spans="2:29" s="158" customFormat="1"/>
    <row r="63" spans="2:29" s="158" customFormat="1"/>
    <row r="64" spans="2:29"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row r="9993" s="158" customFormat="1"/>
    <row r="9994" s="158" customFormat="1"/>
    <row r="9995" s="158" customFormat="1"/>
    <row r="9996" s="158" customFormat="1"/>
    <row r="9997" s="158" customFormat="1"/>
    <row r="9998" s="158" customFormat="1"/>
    <row r="9999" s="158" customFormat="1"/>
    <row r="10000" s="158" customFormat="1"/>
    <row r="10001" s="158" customFormat="1"/>
    <row r="10002" s="158" customFormat="1"/>
    <row r="10003" s="158" customFormat="1"/>
  </sheetData>
  <sheetProtection algorithmName="SHA-512" hashValue="kxTOw1wmKzZXeas4+069q4msBCGZacfsYnzdiELi+MY0ALsOw9ZUc11kQGs/8kn2uUi6+gIGFQqPbOXOH7SR3Q==" saltValue="KAVZXmPmRnbe76osRalSCw==" spinCount="100000" sheet="1" scenarios="1"/>
  <mergeCells count="11">
    <mergeCell ref="B29:F31"/>
    <mergeCell ref="C13:D13"/>
    <mergeCell ref="C10:D10"/>
    <mergeCell ref="E10:F10"/>
    <mergeCell ref="E13:F13"/>
    <mergeCell ref="E8:F8"/>
    <mergeCell ref="C8:D8"/>
    <mergeCell ref="H7:U7"/>
    <mergeCell ref="C9:D9"/>
    <mergeCell ref="E9:F9"/>
    <mergeCell ref="G9:H9"/>
  </mergeCells>
  <phoneticPr fontId="3" type="noConversion"/>
  <conditionalFormatting sqref="D11:D12 D14:D15 D18 F11:F12 F14:F15 F18 D26:D28 F26:F28">
    <cfRule type="expression" dxfId="188" priority="3" stopIfTrue="1">
      <formula>D11="PASS"</formula>
    </cfRule>
    <cfRule type="expression" dxfId="187" priority="4" stopIfTrue="1">
      <formula>D11="FAIL"</formula>
    </cfRule>
  </conditionalFormatting>
  <conditionalFormatting sqref="C9:F9">
    <cfRule type="expression" dxfId="186" priority="5" stopIfTrue="1">
      <formula>C9="PASS"</formula>
    </cfRule>
    <cfRule type="expression" dxfId="185" priority="6" stopIfTrue="1">
      <formula>C9="FAIL"</formula>
    </cfRule>
    <cfRule type="expression" dxfId="184" priority="7" stopIfTrue="1">
      <formula>C9="N/A"</formula>
    </cfRule>
  </conditionalFormatting>
  <dataValidations count="4">
    <dataValidation type="list" allowBlank="1" showInputMessage="1" showErrorMessage="1" sqref="C3 C6" xr:uid="{00000000-0002-0000-1900-000000000000}">
      <formula1>"YES, NO"</formula1>
    </dataValidation>
    <dataValidation type="list" allowBlank="1" showInputMessage="1" showErrorMessage="1" sqref="C5" xr:uid="{00000000-0002-0000-1900-000001000000}">
      <formula1>"SIS, FBHS"</formula1>
    </dataValidation>
    <dataValidation type="list" allowBlank="1" showInputMessage="1" showErrorMessage="1" sqref="C4" xr:uid="{00000000-0002-0000-1900-000002000000}">
      <formula1>"Steel, Alu."</formula1>
    </dataValidation>
    <dataValidation type="list" allowBlank="1" showInputMessage="1" showErrorMessage="1" sqref="E21 C21" xr:uid="{95B189CB-B74E-44E5-8C08-50CFA0384120}">
      <formula1>Material</formula1>
    </dataValidation>
  </dataValidations>
  <hyperlinks>
    <hyperlink ref="G3" location="'Cover Sheet'!A1" display="BACK to COVER SHEET" xr:uid="{00000000-0004-0000-1900-000000000000}"/>
    <hyperlink ref="G3:I3" location="'Cover Sheet'!A1" display="BACK to COVER SHEET" xr:uid="{00000000-0004-0000-1900-000001000000}"/>
    <hyperlink ref="B33" location="'Monocoque Attachments Guidance'!A1" display="Link to guidance notes: Monocoque attachments" xr:uid="{00000000-0004-0000-1900-000002000000}"/>
    <hyperlink ref="B34" location="'Front Hoop Attachment Guidance'!A1" display="Link to guidance notes: Front Hoop attachments" xr:uid="{00000000-0004-0000-1900-000003000000}"/>
  </hyperlinks>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3" tint="0.79998168889431442"/>
  </sheetPr>
  <dimension ref="B1:AB9998"/>
  <sheetViews>
    <sheetView showGridLines="0" workbookViewId="0">
      <selection activeCell="B1" sqref="B1"/>
    </sheetView>
  </sheetViews>
  <sheetFormatPr defaultColWidth="11.42578125" defaultRowHeight="12.75"/>
  <cols>
    <col min="1" max="1" width="4.28515625" customWidth="1"/>
    <col min="2" max="2" width="29.5703125" customWidth="1"/>
    <col min="3" max="4" width="7" customWidth="1"/>
    <col min="5" max="5" width="7.42578125" customWidth="1"/>
    <col min="6" max="6" width="6.140625" bestFit="1" customWidth="1"/>
    <col min="7" max="7" width="7.42578125" customWidth="1"/>
    <col min="8" max="8" width="6.140625" bestFit="1" customWidth="1"/>
  </cols>
  <sheetData>
    <row r="1" spans="2:28" ht="15.75">
      <c r="B1" s="2" t="s">
        <v>363</v>
      </c>
    </row>
    <row r="2" spans="2:28" ht="15.75">
      <c r="B2" s="2"/>
      <c r="G2" s="264" t="s">
        <v>485</v>
      </c>
      <c r="H2" s="264"/>
      <c r="I2" s="264"/>
    </row>
    <row r="4" spans="2:28">
      <c r="B4" s="78" t="s">
        <v>353</v>
      </c>
      <c r="C4" s="1236" t="str">
        <f>IF('T3.13 T3.5 Ft Bulkhead'!F2="tubing only","N/A",IF(AND(D6="PASS",D7="PASS",D8="PASS",D18="PASS",D14="PASS",D19="PASS",D20="pass"),"PASS","FAIL"))</f>
        <v>N/A</v>
      </c>
      <c r="D4" s="1235"/>
      <c r="E4" s="1266"/>
      <c r="F4" s="1259"/>
      <c r="G4" s="1259"/>
      <c r="H4" s="1259"/>
      <c r="I4" s="25"/>
      <c r="J4" s="25"/>
      <c r="K4" s="25"/>
      <c r="L4" s="25"/>
      <c r="M4" s="25"/>
      <c r="N4" s="25"/>
      <c r="O4" s="25"/>
      <c r="P4" s="25"/>
      <c r="Q4" s="25"/>
      <c r="R4" s="25"/>
      <c r="S4" s="25"/>
      <c r="T4" s="25"/>
      <c r="U4" s="25"/>
      <c r="V4" s="25"/>
      <c r="W4" s="25"/>
      <c r="X4" s="25"/>
      <c r="Y4" s="25"/>
      <c r="Z4" s="25"/>
      <c r="AA4" s="25"/>
      <c r="AB4" s="26"/>
    </row>
    <row r="5" spans="2:28">
      <c r="B5" s="74"/>
      <c r="C5" s="77"/>
      <c r="D5" s="76"/>
      <c r="E5" s="361"/>
      <c r="F5" s="31"/>
      <c r="G5" s="31"/>
      <c r="H5" s="31"/>
      <c r="I5" s="31"/>
      <c r="J5" s="31"/>
      <c r="K5" s="31"/>
      <c r="L5" s="31"/>
      <c r="M5" s="31"/>
      <c r="N5" s="31"/>
      <c r="O5" s="31"/>
      <c r="P5" s="31"/>
      <c r="Q5" s="31"/>
      <c r="R5" s="31"/>
      <c r="S5" s="31"/>
      <c r="T5" s="31"/>
      <c r="U5" s="31"/>
      <c r="V5" s="31"/>
      <c r="W5" s="31"/>
      <c r="X5" s="31"/>
      <c r="Y5" s="31"/>
      <c r="Z5" s="31"/>
      <c r="AA5" s="31"/>
      <c r="AB5" s="32"/>
    </row>
    <row r="6" spans="2:28">
      <c r="B6" s="79" t="s">
        <v>181</v>
      </c>
      <c r="C6" s="159">
        <v>0</v>
      </c>
      <c r="D6" s="81" t="str">
        <f>IF(C6&gt;=8,"PASS","FAIL")</f>
        <v>FAIL</v>
      </c>
      <c r="E6" s="362"/>
      <c r="F6" s="363"/>
      <c r="G6" s="360"/>
      <c r="H6" s="363"/>
      <c r="I6" s="31"/>
      <c r="J6" s="31"/>
      <c r="K6" s="31"/>
      <c r="L6" s="31"/>
      <c r="M6" s="31"/>
      <c r="N6" s="31"/>
      <c r="O6" s="31"/>
      <c r="P6" s="31"/>
      <c r="Q6" s="31"/>
      <c r="R6" s="31"/>
      <c r="S6" s="31"/>
      <c r="T6" s="31"/>
      <c r="U6" s="31"/>
      <c r="V6" s="31"/>
      <c r="W6" s="31"/>
      <c r="X6" s="31"/>
      <c r="Y6" s="31"/>
      <c r="Z6" s="31"/>
      <c r="AA6" s="31"/>
      <c r="AB6" s="32"/>
    </row>
    <row r="7" spans="2:28">
      <c r="B7" s="82" t="s">
        <v>179</v>
      </c>
      <c r="C7" s="153">
        <v>0</v>
      </c>
      <c r="D7" s="83" t="str">
        <f>IF(C7&gt;=8,"PASS","FAIL")</f>
        <v>FAIL</v>
      </c>
      <c r="E7" s="364"/>
      <c r="F7" s="363"/>
      <c r="G7" s="365"/>
      <c r="H7" s="363"/>
      <c r="I7" s="31"/>
      <c r="J7" s="31"/>
      <c r="K7" s="31"/>
      <c r="L7" s="31"/>
      <c r="M7" s="31"/>
      <c r="N7" s="31"/>
      <c r="O7" s="31"/>
      <c r="P7" s="31"/>
      <c r="Q7" s="31"/>
      <c r="R7" s="31"/>
      <c r="S7" s="31"/>
      <c r="T7" s="31"/>
      <c r="U7" s="31"/>
      <c r="V7" s="31"/>
      <c r="W7" s="31"/>
      <c r="X7" s="31"/>
      <c r="Y7" s="31"/>
      <c r="Z7" s="31"/>
      <c r="AA7" s="31"/>
      <c r="AB7" s="32"/>
    </row>
    <row r="8" spans="2:28">
      <c r="B8" s="347" t="s">
        <v>464</v>
      </c>
      <c r="C8" s="22">
        <v>0</v>
      </c>
      <c r="D8" s="83" t="str">
        <f>IF(C8&gt;=50,"PASS","FAIL")</f>
        <v>FAIL</v>
      </c>
      <c r="E8" s="31"/>
      <c r="F8" s="366"/>
      <c r="G8" s="31"/>
      <c r="H8" s="366"/>
      <c r="I8" s="31"/>
      <c r="J8" s="31"/>
      <c r="K8" s="31"/>
      <c r="L8" s="31"/>
      <c r="M8" s="31"/>
      <c r="N8" s="31"/>
      <c r="O8" s="31"/>
      <c r="P8" s="31"/>
      <c r="Q8" s="31"/>
      <c r="R8" s="31"/>
      <c r="S8" s="31"/>
      <c r="T8" s="31"/>
      <c r="U8" s="31"/>
      <c r="V8" s="31"/>
      <c r="W8" s="31"/>
      <c r="X8" s="31"/>
      <c r="Y8" s="31"/>
      <c r="Z8" s="31"/>
      <c r="AA8" s="31"/>
      <c r="AB8" s="32"/>
    </row>
    <row r="9" spans="2:28">
      <c r="B9" s="84" t="s">
        <v>364</v>
      </c>
      <c r="C9" s="285">
        <f>'T3.17.3 IA AI Plate'!D15</f>
        <v>1.5</v>
      </c>
      <c r="D9" s="83"/>
      <c r="E9" s="359"/>
      <c r="F9" s="363"/>
      <c r="G9" s="360"/>
      <c r="H9" s="363"/>
      <c r="I9" s="31"/>
      <c r="J9" s="31"/>
      <c r="K9" s="31"/>
      <c r="L9" s="31"/>
      <c r="M9" s="31"/>
      <c r="N9" s="31"/>
      <c r="O9" s="31"/>
      <c r="P9" s="31"/>
      <c r="Q9" s="31"/>
      <c r="R9" s="31"/>
      <c r="S9" s="31"/>
      <c r="T9" s="31"/>
      <c r="U9" s="31"/>
      <c r="V9" s="31"/>
      <c r="W9" s="31"/>
      <c r="X9" s="31"/>
      <c r="Y9" s="31"/>
      <c r="Z9" s="31"/>
      <c r="AA9" s="31"/>
      <c r="AB9" s="32"/>
    </row>
    <row r="10" spans="2:28">
      <c r="B10" s="84" t="s">
        <v>365</v>
      </c>
      <c r="C10" s="151">
        <v>0</v>
      </c>
      <c r="D10" s="83"/>
      <c r="E10" s="359"/>
      <c r="F10" s="363"/>
      <c r="G10" s="360"/>
      <c r="H10" s="363"/>
      <c r="I10" s="31"/>
      <c r="J10" s="31"/>
      <c r="K10" s="31"/>
      <c r="L10" s="31"/>
      <c r="M10" s="31"/>
      <c r="N10" s="31"/>
      <c r="O10" s="31"/>
      <c r="P10" s="31"/>
      <c r="Q10" s="31"/>
      <c r="R10" s="31"/>
      <c r="S10" s="31"/>
      <c r="T10" s="31"/>
      <c r="U10" s="31"/>
      <c r="V10" s="31"/>
      <c r="W10" s="31"/>
      <c r="X10" s="31"/>
      <c r="Y10" s="31"/>
      <c r="Z10" s="31"/>
      <c r="AA10" s="31"/>
      <c r="AB10" s="32"/>
    </row>
    <row r="11" spans="2:28">
      <c r="B11" s="84" t="s">
        <v>192</v>
      </c>
      <c r="C11" s="284">
        <f>'T3.13 T3.5 Ft Bulkhead'!$F$24</f>
        <v>2</v>
      </c>
      <c r="D11" s="83"/>
      <c r="E11" s="359"/>
      <c r="F11" s="363"/>
      <c r="G11" s="360"/>
      <c r="H11" s="363"/>
      <c r="I11" s="31"/>
      <c r="J11" s="31"/>
      <c r="K11" s="31"/>
      <c r="L11" s="31"/>
      <c r="M11" s="31"/>
      <c r="N11" s="31"/>
      <c r="O11" s="31"/>
      <c r="P11" s="31"/>
      <c r="Q11" s="31"/>
      <c r="R11" s="31"/>
      <c r="S11" s="31"/>
      <c r="T11" s="31"/>
      <c r="U11" s="31"/>
      <c r="V11" s="31"/>
      <c r="W11" s="31"/>
      <c r="X11" s="31"/>
      <c r="Y11" s="31"/>
      <c r="Z11" s="31"/>
      <c r="AA11" s="31"/>
      <c r="AB11" s="32"/>
    </row>
    <row r="12" spans="2:28">
      <c r="B12" s="84" t="s">
        <v>352</v>
      </c>
      <c r="C12" s="151">
        <v>0</v>
      </c>
      <c r="D12" s="83"/>
      <c r="E12" s="359"/>
      <c r="F12" s="363"/>
      <c r="G12" s="360"/>
      <c r="H12" s="363"/>
      <c r="I12" s="31"/>
      <c r="J12" s="31"/>
      <c r="K12" s="31"/>
      <c r="L12" s="31"/>
      <c r="M12" s="31"/>
      <c r="N12" s="31"/>
      <c r="O12" s="31"/>
      <c r="P12" s="31"/>
      <c r="Q12" s="31"/>
      <c r="R12" s="31"/>
      <c r="S12" s="31"/>
      <c r="T12" s="31"/>
      <c r="U12" s="31"/>
      <c r="V12" s="31"/>
      <c r="W12" s="31"/>
      <c r="X12" s="31"/>
      <c r="Y12" s="31"/>
      <c r="Z12" s="31"/>
      <c r="AA12" s="31"/>
      <c r="AB12" s="32"/>
    </row>
    <row r="13" spans="2:28">
      <c r="B13" s="84" t="s">
        <v>192</v>
      </c>
      <c r="C13" s="284">
        <f>'T3.13 T3.5 Ft Bulkhead'!$F$23</f>
        <v>2</v>
      </c>
      <c r="D13" s="83"/>
      <c r="E13" s="359"/>
      <c r="F13" s="363"/>
      <c r="G13" s="360"/>
      <c r="H13" s="363"/>
      <c r="I13" s="31"/>
      <c r="J13" s="31"/>
      <c r="K13" s="31"/>
      <c r="L13" s="31"/>
      <c r="M13" s="31"/>
      <c r="N13" s="31"/>
      <c r="O13" s="31"/>
      <c r="P13" s="31"/>
      <c r="Q13" s="31"/>
      <c r="R13" s="31"/>
      <c r="S13" s="31"/>
      <c r="T13" s="31"/>
      <c r="U13" s="31"/>
      <c r="V13" s="31"/>
      <c r="W13" s="31"/>
      <c r="X13" s="31"/>
      <c r="Y13" s="31"/>
      <c r="Z13" s="31"/>
      <c r="AA13" s="31"/>
      <c r="AB13" s="32"/>
    </row>
    <row r="14" spans="2:28">
      <c r="B14" s="50" t="s">
        <v>185</v>
      </c>
      <c r="C14" s="109">
        <v>0</v>
      </c>
      <c r="D14" s="83" t="str">
        <f>IF(C14&gt;=2,"PASS","FAIL")</f>
        <v>FAIL</v>
      </c>
      <c r="E14" s="30"/>
      <c r="F14" s="363"/>
      <c r="G14" s="31"/>
      <c r="H14" s="363"/>
      <c r="I14" s="31"/>
      <c r="J14" s="31"/>
      <c r="K14" s="31"/>
      <c r="L14" s="31"/>
      <c r="M14" s="31"/>
      <c r="N14" s="31"/>
      <c r="O14" s="31"/>
      <c r="P14" s="31"/>
      <c r="Q14" s="31"/>
      <c r="R14" s="31"/>
      <c r="S14" s="31"/>
      <c r="T14" s="31"/>
      <c r="U14" s="31"/>
      <c r="V14" s="31"/>
      <c r="W14" s="31"/>
      <c r="X14" s="31"/>
      <c r="Y14" s="31"/>
      <c r="Z14" s="31"/>
      <c r="AA14" s="31"/>
      <c r="AB14" s="32"/>
    </row>
    <row r="15" spans="2:28">
      <c r="B15" s="50" t="s">
        <v>186</v>
      </c>
      <c r="C15" s="109">
        <v>0</v>
      </c>
      <c r="D15" s="21"/>
      <c r="E15" s="30"/>
      <c r="F15" s="366"/>
      <c r="G15" s="31"/>
      <c r="H15" s="366"/>
      <c r="I15" s="31"/>
      <c r="J15" s="31"/>
      <c r="K15" s="31"/>
      <c r="L15" s="31"/>
      <c r="M15" s="31"/>
      <c r="N15" s="31"/>
      <c r="O15" s="31"/>
      <c r="P15" s="31"/>
      <c r="Q15" s="31"/>
      <c r="R15" s="31"/>
      <c r="S15" s="31"/>
      <c r="T15" s="31"/>
      <c r="U15" s="31"/>
      <c r="V15" s="31"/>
      <c r="W15" s="31"/>
      <c r="X15" s="31"/>
      <c r="Y15" s="31"/>
      <c r="Z15" s="31"/>
      <c r="AA15" s="31"/>
      <c r="AB15" s="32"/>
    </row>
    <row r="16" spans="2:28">
      <c r="B16" s="84" t="s">
        <v>429</v>
      </c>
      <c r="C16" s="151">
        <v>0</v>
      </c>
      <c r="D16" s="83"/>
      <c r="E16" s="359"/>
      <c r="F16" s="363"/>
      <c r="G16" s="360"/>
      <c r="H16" s="363"/>
      <c r="I16" s="360"/>
      <c r="J16" s="363"/>
      <c r="K16" s="31"/>
      <c r="L16" s="31"/>
      <c r="M16" s="31"/>
      <c r="N16" s="31"/>
      <c r="O16" s="31"/>
      <c r="P16" s="31"/>
      <c r="Q16" s="31"/>
      <c r="R16" s="31"/>
      <c r="S16" s="31"/>
      <c r="T16" s="31"/>
      <c r="U16" s="31"/>
      <c r="V16" s="31"/>
      <c r="W16" s="31"/>
      <c r="X16" s="31"/>
      <c r="Y16" s="31"/>
      <c r="Z16" s="31"/>
      <c r="AA16" s="31"/>
      <c r="AB16" s="32"/>
    </row>
    <row r="17" spans="2:28">
      <c r="B17" s="84" t="s">
        <v>189</v>
      </c>
      <c r="C17" s="85">
        <f>'T3.13 T3.5 Ft Bulkhead'!$F$13/1000000</f>
        <v>0</v>
      </c>
      <c r="D17" s="83"/>
      <c r="E17" s="359"/>
      <c r="F17" s="363"/>
      <c r="G17" s="360"/>
      <c r="H17" s="363"/>
      <c r="I17" s="31"/>
      <c r="J17" s="31"/>
      <c r="K17" s="31"/>
      <c r="L17" s="31"/>
      <c r="M17" s="31"/>
      <c r="N17" s="31"/>
      <c r="O17" s="31"/>
      <c r="P17" s="31"/>
      <c r="Q17" s="31"/>
      <c r="R17" s="31"/>
      <c r="S17" s="31"/>
      <c r="T17" s="31"/>
      <c r="U17" s="31"/>
      <c r="V17" s="31"/>
      <c r="W17" s="31"/>
      <c r="X17" s="31"/>
      <c r="Y17" s="31"/>
      <c r="Z17" s="31"/>
      <c r="AA17" s="31"/>
      <c r="AB17" s="32"/>
    </row>
    <row r="18" spans="2:28">
      <c r="B18" s="84" t="s">
        <v>187</v>
      </c>
      <c r="C18" s="86">
        <f>IF('T3.17.3 IA AI Plate'!D4="Alternative AIP","N/A",C9*C10*'T3.17.3 IA AI Plate'!D11/1000000000)</f>
        <v>0</v>
      </c>
      <c r="D18" s="83" t="str">
        <f>IF('T3.17.3 IA AI Plate'!D4="Alternative AIP","N/A",IF(C18&gt;=23,"PASS","FAIL"))</f>
        <v>FAIL</v>
      </c>
      <c r="E18" s="359"/>
      <c r="F18" s="363"/>
      <c r="G18" s="360"/>
      <c r="H18" s="363"/>
      <c r="I18" s="31"/>
      <c r="J18" s="31"/>
      <c r="K18" s="31"/>
      <c r="L18" s="31"/>
      <c r="M18" s="31"/>
      <c r="N18" s="31"/>
      <c r="O18" s="31"/>
      <c r="P18" s="31"/>
      <c r="Q18" s="31"/>
      <c r="R18" s="31"/>
      <c r="S18" s="31"/>
      <c r="T18" s="31"/>
      <c r="U18" s="31"/>
      <c r="V18" s="31"/>
      <c r="W18" s="31"/>
      <c r="X18" s="31"/>
      <c r="Y18" s="31"/>
      <c r="Z18" s="31"/>
      <c r="AA18" s="31"/>
      <c r="AB18" s="32"/>
    </row>
    <row r="19" spans="2:28">
      <c r="B19" s="50" t="s">
        <v>187</v>
      </c>
      <c r="C19" s="86">
        <f>((C11*C12)+(C13*C15))*C17*0.001</f>
        <v>0</v>
      </c>
      <c r="D19" s="83" t="str">
        <f>IF(C19&gt;=23,"PASS","FAIL")</f>
        <v>FAIL</v>
      </c>
      <c r="E19" s="359"/>
      <c r="F19" s="363"/>
      <c r="G19" s="360"/>
      <c r="H19" s="363"/>
      <c r="I19" s="31"/>
      <c r="J19" s="31"/>
      <c r="K19" s="31"/>
      <c r="L19" s="31"/>
      <c r="M19" s="31"/>
      <c r="N19" s="31"/>
      <c r="O19" s="31"/>
      <c r="P19" s="31"/>
      <c r="Q19" s="31"/>
      <c r="R19" s="31"/>
      <c r="S19" s="31"/>
      <c r="T19" s="31"/>
      <c r="U19" s="31"/>
      <c r="V19" s="31"/>
      <c r="W19" s="31"/>
      <c r="X19" s="31"/>
      <c r="Y19" s="31"/>
      <c r="Z19" s="31"/>
      <c r="AA19" s="31"/>
      <c r="AB19" s="32"/>
    </row>
    <row r="20" spans="2:28">
      <c r="B20" s="345" t="s">
        <v>428</v>
      </c>
      <c r="C20" s="346">
        <f>C17*2*C16*(C11+C13)*0.001</f>
        <v>0</v>
      </c>
      <c r="D20" s="83" t="str">
        <f>IF(C20&gt;=23,"PASS","FAIL")</f>
        <v>FAIL</v>
      </c>
      <c r="E20" s="359"/>
      <c r="F20" s="363"/>
      <c r="G20" s="360"/>
      <c r="H20" s="363"/>
      <c r="I20" s="360"/>
      <c r="J20" s="363"/>
      <c r="K20" s="31"/>
      <c r="L20" s="31"/>
      <c r="M20" s="31"/>
      <c r="N20" s="31"/>
      <c r="O20" s="31"/>
      <c r="P20" s="31"/>
      <c r="Q20" s="31"/>
      <c r="R20" s="31"/>
      <c r="S20" s="31"/>
      <c r="T20" s="31"/>
      <c r="U20" s="31"/>
      <c r="V20" s="31"/>
      <c r="W20" s="31"/>
      <c r="X20" s="31"/>
      <c r="Y20" s="31"/>
      <c r="Z20" s="31"/>
      <c r="AA20" s="31"/>
      <c r="AB20" s="32"/>
    </row>
    <row r="21" spans="2:28">
      <c r="B21" s="1267" t="s">
        <v>354</v>
      </c>
      <c r="C21" s="1268"/>
      <c r="D21" s="1268"/>
      <c r="E21" s="30"/>
      <c r="F21" s="31"/>
      <c r="G21" s="31"/>
      <c r="H21" s="31"/>
      <c r="I21" s="31"/>
      <c r="J21" s="31"/>
      <c r="K21" s="31"/>
      <c r="L21" s="31"/>
      <c r="M21" s="31"/>
      <c r="N21" s="31"/>
      <c r="O21" s="31"/>
      <c r="P21" s="31"/>
      <c r="Q21" s="31"/>
      <c r="R21" s="31"/>
      <c r="S21" s="31"/>
      <c r="T21" s="31"/>
      <c r="U21" s="31"/>
      <c r="V21" s="31"/>
      <c r="W21" s="31"/>
      <c r="X21" s="31"/>
      <c r="Y21" s="31"/>
      <c r="Z21" s="31"/>
      <c r="AA21" s="31"/>
      <c r="AB21" s="32"/>
    </row>
    <row r="22" spans="2:28">
      <c r="B22" s="1269"/>
      <c r="C22" s="1270"/>
      <c r="D22" s="1270"/>
      <c r="E22" s="30"/>
      <c r="F22" s="31"/>
      <c r="G22" s="31"/>
      <c r="H22" s="31"/>
      <c r="I22" s="31"/>
      <c r="J22" s="31"/>
      <c r="K22" s="31"/>
      <c r="L22" s="31"/>
      <c r="M22" s="31"/>
      <c r="N22" s="31"/>
      <c r="O22" s="31"/>
      <c r="P22" s="31"/>
      <c r="Q22" s="31"/>
      <c r="R22" s="31"/>
      <c r="S22" s="31"/>
      <c r="T22" s="31"/>
      <c r="U22" s="31"/>
      <c r="V22" s="31"/>
      <c r="W22" s="31"/>
      <c r="X22" s="31"/>
      <c r="Y22" s="31"/>
      <c r="Z22" s="31"/>
      <c r="AA22" s="31"/>
      <c r="AB22" s="32"/>
    </row>
    <row r="23" spans="2:28" s="158" customFormat="1">
      <c r="B23" s="24"/>
      <c r="C23" s="25"/>
      <c r="D23" s="25"/>
      <c r="E23" s="31"/>
      <c r="F23" s="31"/>
      <c r="G23" s="31"/>
      <c r="H23" s="31"/>
      <c r="I23" s="31"/>
      <c r="J23" s="31"/>
      <c r="K23" s="31"/>
      <c r="L23" s="31"/>
      <c r="M23" s="31"/>
      <c r="N23" s="31"/>
      <c r="O23" s="31"/>
      <c r="P23" s="31"/>
      <c r="Q23" s="31"/>
      <c r="R23" s="31"/>
      <c r="S23" s="31"/>
      <c r="T23" s="31"/>
      <c r="U23" s="31"/>
      <c r="V23" s="31"/>
      <c r="W23" s="31"/>
      <c r="X23" s="31"/>
      <c r="Y23" s="31"/>
      <c r="Z23" s="31"/>
      <c r="AA23" s="31"/>
      <c r="AB23" s="32"/>
    </row>
    <row r="24" spans="2:28" s="158" customFormat="1">
      <c r="B24" s="30"/>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2"/>
    </row>
    <row r="25" spans="2:28" s="158" customFormat="1">
      <c r="B25" s="30"/>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2"/>
    </row>
    <row r="26" spans="2:28" s="158" customFormat="1">
      <c r="B26" s="30"/>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2"/>
    </row>
    <row r="27" spans="2:28" s="158" customFormat="1">
      <c r="B27" s="30"/>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2"/>
    </row>
    <row r="28" spans="2:28" s="158" customFormat="1">
      <c r="B28" s="30"/>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2"/>
    </row>
    <row r="29" spans="2:28" s="158" customFormat="1">
      <c r="B29" s="30"/>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2"/>
    </row>
    <row r="30" spans="2:28" s="158" customFormat="1">
      <c r="B30" s="30"/>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2"/>
    </row>
    <row r="31" spans="2:28" s="158" customFormat="1">
      <c r="B31" s="30"/>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2"/>
    </row>
    <row r="32" spans="2:28" s="158" customFormat="1">
      <c r="B32" s="30"/>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2"/>
    </row>
    <row r="33" spans="2:28" s="158" customFormat="1">
      <c r="B33" s="30"/>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2"/>
    </row>
    <row r="34" spans="2:28" s="158" customFormat="1">
      <c r="B34" s="30"/>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2"/>
    </row>
    <row r="35" spans="2:28" s="158" customFormat="1">
      <c r="B35" s="30"/>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2"/>
    </row>
    <row r="36" spans="2:28" s="158" customFormat="1">
      <c r="B36" s="30"/>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2"/>
    </row>
    <row r="37" spans="2:28" s="158" customFormat="1">
      <c r="B37" s="30"/>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2"/>
    </row>
    <row r="38" spans="2:28" s="158" customFormat="1">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2"/>
    </row>
    <row r="39" spans="2:28" s="158" customFormat="1">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2"/>
    </row>
    <row r="40" spans="2:28" s="158" customFormat="1">
      <c r="B40" s="30"/>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2"/>
    </row>
    <row r="41" spans="2:28" s="158" customFormat="1">
      <c r="B41" s="30"/>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2"/>
    </row>
    <row r="42" spans="2:28" s="158" customFormat="1">
      <c r="B42" s="30"/>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2"/>
    </row>
    <row r="43" spans="2:28" s="158" customFormat="1">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2"/>
    </row>
    <row r="44" spans="2:28" s="158" customFormat="1">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2"/>
    </row>
    <row r="45" spans="2:28" s="158" customFormat="1">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2"/>
    </row>
    <row r="46" spans="2:28" s="158" customFormat="1">
      <c r="B46" s="30"/>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2"/>
    </row>
    <row r="47" spans="2:28" s="158" customFormat="1">
      <c r="B47" s="30"/>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2"/>
    </row>
    <row r="48" spans="2:28" s="158" customFormat="1">
      <c r="B48" s="30"/>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2"/>
    </row>
    <row r="49" spans="2:28" s="158" customFormat="1">
      <c r="B49" s="30"/>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2"/>
    </row>
    <row r="50" spans="2:28" s="158" customFormat="1">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2"/>
    </row>
    <row r="51" spans="2:28" s="158" customFormat="1">
      <c r="B51" s="30"/>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2"/>
    </row>
    <row r="52" spans="2:28" s="158" customFormat="1">
      <c r="B52" s="30"/>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2"/>
    </row>
    <row r="53" spans="2:28" s="158" customFormat="1">
      <c r="B53" s="30"/>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2"/>
    </row>
    <row r="54" spans="2:28" s="158" customFormat="1">
      <c r="B54" s="30"/>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2"/>
    </row>
    <row r="55" spans="2:28" s="158" customFormat="1">
      <c r="B55" s="38"/>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9"/>
    </row>
    <row r="56" spans="2:28" s="158" customFormat="1"/>
    <row r="57" spans="2:28" s="158" customFormat="1"/>
    <row r="58" spans="2:28" s="158" customFormat="1"/>
    <row r="59" spans="2:28" s="158" customFormat="1"/>
    <row r="60" spans="2:28" s="158" customFormat="1"/>
    <row r="61" spans="2:28" s="158" customFormat="1"/>
    <row r="62" spans="2:28" s="158" customFormat="1"/>
    <row r="63" spans="2:28" s="158" customFormat="1"/>
    <row r="64" spans="2:28"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row r="9993" s="158" customFormat="1"/>
    <row r="9994" s="158" customFormat="1"/>
    <row r="9995" s="158" customFormat="1"/>
    <row r="9996" s="158" customFormat="1"/>
    <row r="9997" s="158" customFormat="1"/>
    <row r="9998" s="158" customFormat="1"/>
  </sheetData>
  <sheetProtection algorithmName="SHA-512" hashValue="Uv5vdX4c34MY8ltcxJUtBqepcDYODuRB3IInw1O243UObEjZjctTXkXG6r77Lbce1VxZLCEobbnSLw2/qxIBdg==" saltValue="VqC6R4NFhlRXgkDcxIlumA==" spinCount="100000" sheet="1" scenarios="1"/>
  <mergeCells count="4">
    <mergeCell ref="C4:D4"/>
    <mergeCell ref="E4:F4"/>
    <mergeCell ref="G4:H4"/>
    <mergeCell ref="B21:D22"/>
  </mergeCells>
  <phoneticPr fontId="0" type="noConversion"/>
  <conditionalFormatting sqref="D14 D18:D19 F6:F7 F18:F19 F14 F9 D6:D9">
    <cfRule type="expression" dxfId="183" priority="5" stopIfTrue="1">
      <formula>D6="PASS"</formula>
    </cfRule>
    <cfRule type="expression" dxfId="182" priority="6" stopIfTrue="1">
      <formula>D6="FAIL"</formula>
    </cfRule>
  </conditionalFormatting>
  <conditionalFormatting sqref="C4:F4">
    <cfRule type="expression" dxfId="181" priority="7" stopIfTrue="1">
      <formula>C4="PASS"</formula>
    </cfRule>
    <cfRule type="expression" dxfId="180" priority="8" stopIfTrue="1">
      <formula>C4="FAIL"</formula>
    </cfRule>
    <cfRule type="expression" dxfId="179" priority="9" stopIfTrue="1">
      <formula>C4="N/A"</formula>
    </cfRule>
  </conditionalFormatting>
  <conditionalFormatting sqref="D20">
    <cfRule type="expression" dxfId="178" priority="1" stopIfTrue="1">
      <formula>D20="PASS"</formula>
    </cfRule>
    <cfRule type="expression" dxfId="177" priority="2" stopIfTrue="1">
      <formula>D20="FAIL"</formula>
    </cfRule>
  </conditionalFormatting>
  <hyperlinks>
    <hyperlink ref="G2" location="'Cover Sheet'!A1" display="BACK to COVER SHEET" xr:uid="{00000000-0004-0000-1A00-000000000000}"/>
    <hyperlink ref="G2:I2" location="'Cover Sheet'!A1" display="BACK to COVER SHEET" xr:uid="{00000000-0004-0000-1A00-000001000000}"/>
  </hyperlinks>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tabColor theme="7" tint="0.59999389629810485"/>
  </sheetPr>
  <dimension ref="A1:B10"/>
  <sheetViews>
    <sheetView workbookViewId="0">
      <selection activeCell="F18" sqref="F18"/>
    </sheetView>
  </sheetViews>
  <sheetFormatPr defaultColWidth="11.42578125" defaultRowHeight="12.75"/>
  <cols>
    <col min="1" max="1" width="19.42578125" style="197" customWidth="1"/>
    <col min="2" max="2" width="109.28515625" style="197" customWidth="1"/>
  </cols>
  <sheetData>
    <row r="1" spans="1:2" s="90" customFormat="1" ht="12.75" customHeight="1">
      <c r="A1" s="71" t="s">
        <v>273</v>
      </c>
      <c r="B1" s="69"/>
    </row>
    <row r="2" spans="1:2" s="90" customFormat="1">
      <c r="A2" s="200"/>
      <c r="B2" s="200"/>
    </row>
    <row r="3" spans="1:2" s="90" customFormat="1">
      <c r="A3" s="198" t="s">
        <v>272</v>
      </c>
      <c r="B3" s="199" t="s">
        <v>280</v>
      </c>
    </row>
    <row r="4" spans="1:2">
      <c r="A4" s="710"/>
      <c r="B4" s="711"/>
    </row>
    <row r="10" spans="1:2">
      <c r="B10" s="201"/>
    </row>
  </sheetData>
  <sheetProtection algorithmName="SHA-512" hashValue="iG1Fz7DDMF6bS5qfSZDuc553I8eRm3cu8nqNJ5zqsAam4GQ7WQ9yHFCKoPTz/9Pt5UmNxF6WQgAvzUUMRbmqIg==" saltValue="KK1eBOFhNM5fi/teW8Nu/g==" spinCount="100000" sheet="1" scenarios="1"/>
  <phoneticPr fontId="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tabColor theme="3" tint="0.79998168889431442"/>
  </sheetPr>
  <dimension ref="A1:AO180"/>
  <sheetViews>
    <sheetView showGridLines="0" zoomScaleNormal="100" zoomScaleSheetLayoutView="100" workbookViewId="0">
      <selection sqref="A1:S1"/>
    </sheetView>
  </sheetViews>
  <sheetFormatPr defaultColWidth="11.42578125" defaultRowHeight="12.75"/>
  <cols>
    <col min="1" max="38" width="5" customWidth="1"/>
  </cols>
  <sheetData>
    <row r="1" spans="1:41">
      <c r="A1" s="1168" t="s">
        <v>481</v>
      </c>
      <c r="B1" s="1169"/>
      <c r="C1" s="1169"/>
      <c r="D1" s="1169"/>
      <c r="E1" s="1169"/>
      <c r="F1" s="1169"/>
      <c r="G1" s="1169"/>
      <c r="H1" s="1169"/>
      <c r="I1" s="1169"/>
      <c r="J1" s="1169"/>
      <c r="K1" s="1169"/>
      <c r="L1" s="1169"/>
      <c r="M1" s="1169"/>
      <c r="N1" s="1169"/>
      <c r="O1" s="1169"/>
      <c r="P1" s="1169"/>
      <c r="Q1" s="1169"/>
      <c r="R1" s="1169"/>
      <c r="S1" s="1170"/>
      <c r="T1" s="24"/>
      <c r="U1" s="25"/>
      <c r="V1" s="25"/>
      <c r="W1" s="25"/>
      <c r="X1" s="25"/>
      <c r="Y1" s="25"/>
      <c r="Z1" s="25"/>
      <c r="AA1" s="25"/>
      <c r="AB1" s="25"/>
      <c r="AC1" s="25"/>
      <c r="AD1" s="25"/>
      <c r="AE1" s="25"/>
      <c r="AF1" s="25"/>
      <c r="AG1" s="25"/>
      <c r="AH1" s="25"/>
      <c r="AI1" s="25"/>
      <c r="AJ1" s="25"/>
      <c r="AK1" s="25"/>
      <c r="AL1" s="26"/>
    </row>
    <row r="2" spans="1:41">
      <c r="A2" s="8"/>
      <c r="B2" s="1"/>
      <c r="C2" s="1"/>
      <c r="D2" s="1"/>
      <c r="E2" s="1"/>
      <c r="F2" s="1"/>
      <c r="G2" s="1"/>
      <c r="H2" s="1"/>
      <c r="I2" s="1"/>
      <c r="J2" s="1"/>
      <c r="K2" s="1"/>
      <c r="L2" s="1"/>
      <c r="M2" s="1"/>
      <c r="N2" s="1"/>
      <c r="O2" s="1"/>
      <c r="P2" s="1"/>
      <c r="Q2" s="1"/>
      <c r="R2" s="1"/>
      <c r="S2" s="20"/>
      <c r="T2" s="30"/>
      <c r="U2" s="31"/>
      <c r="V2" s="31"/>
      <c r="W2" s="31"/>
      <c r="X2" s="31"/>
      <c r="Y2" s="31"/>
      <c r="Z2" s="31"/>
      <c r="AA2" s="31"/>
      <c r="AB2" s="31"/>
      <c r="AC2" s="31"/>
      <c r="AD2" s="31"/>
      <c r="AE2" s="31"/>
      <c r="AF2" s="31"/>
      <c r="AG2" s="31"/>
      <c r="AH2" s="31"/>
      <c r="AI2" s="31"/>
      <c r="AJ2" s="31"/>
      <c r="AK2" s="31"/>
      <c r="AL2" s="32"/>
      <c r="AM2" s="264" t="s">
        <v>485</v>
      </c>
      <c r="AN2" s="264"/>
      <c r="AO2" s="264"/>
    </row>
    <row r="3" spans="1:41">
      <c r="A3" s="8" t="s">
        <v>57</v>
      </c>
      <c r="B3" s="1"/>
      <c r="C3" s="1"/>
      <c r="D3" s="1149" t="str">
        <f>IF('Cover Sheet'!D14:J14&gt;0,'Cover Sheet'!D14:J14,"")</f>
        <v/>
      </c>
      <c r="E3" s="1149"/>
      <c r="F3" s="1149"/>
      <c r="G3" s="1149"/>
      <c r="H3" s="1149"/>
      <c r="I3" s="1149"/>
      <c r="J3" s="1149"/>
      <c r="K3" s="1" t="s">
        <v>58</v>
      </c>
      <c r="L3" s="1"/>
      <c r="M3" s="1"/>
      <c r="N3" s="1"/>
      <c r="O3" s="1149" t="str">
        <f>IF('Cover Sheet'!O14:S14&gt;0,'Cover Sheet'!O14:S14,"")</f>
        <v/>
      </c>
      <c r="P3" s="1149"/>
      <c r="Q3" s="1149"/>
      <c r="R3" s="1149"/>
      <c r="S3" s="1179"/>
      <c r="T3" s="30"/>
      <c r="U3" s="31"/>
      <c r="V3" s="31"/>
      <c r="W3" s="31"/>
      <c r="X3" s="31"/>
      <c r="Y3" s="31"/>
      <c r="Z3" s="31"/>
      <c r="AA3" s="31"/>
      <c r="AB3" s="31"/>
      <c r="AC3" s="31"/>
      <c r="AD3" s="31"/>
      <c r="AE3" s="31"/>
      <c r="AF3" s="31"/>
      <c r="AG3" s="31"/>
      <c r="AH3" s="31"/>
      <c r="AI3" s="31"/>
      <c r="AJ3" s="31"/>
      <c r="AK3" s="31"/>
      <c r="AL3" s="32"/>
    </row>
    <row r="4" spans="1:41">
      <c r="A4" s="8"/>
      <c r="B4" s="1"/>
      <c r="C4" s="1"/>
      <c r="D4" s="1"/>
      <c r="E4" s="1"/>
      <c r="F4" s="1"/>
      <c r="G4" s="1"/>
      <c r="H4" s="1"/>
      <c r="I4" s="1"/>
      <c r="J4" s="1"/>
      <c r="K4" s="1"/>
      <c r="L4" s="1"/>
      <c r="M4" s="1"/>
      <c r="N4" s="1"/>
      <c r="O4" s="1"/>
      <c r="P4" s="1"/>
      <c r="Q4" s="1"/>
      <c r="R4" s="1"/>
      <c r="S4" s="20"/>
      <c r="T4" s="30"/>
      <c r="U4" s="31"/>
      <c r="V4" s="31"/>
      <c r="W4" s="31"/>
      <c r="X4" s="31"/>
      <c r="Y4" s="31"/>
      <c r="Z4" s="31"/>
      <c r="AA4" s="31"/>
      <c r="AB4" s="31"/>
      <c r="AC4" s="31"/>
      <c r="AD4" s="31"/>
      <c r="AE4" s="31"/>
      <c r="AF4" s="31"/>
      <c r="AG4" s="31"/>
      <c r="AH4" s="31"/>
      <c r="AI4" s="31"/>
      <c r="AJ4" s="31"/>
      <c r="AK4" s="31"/>
      <c r="AL4" s="32"/>
    </row>
    <row r="5" spans="1:41" ht="12.75" customHeight="1">
      <c r="A5" s="1190"/>
      <c r="B5" s="1191"/>
      <c r="C5" s="1191"/>
      <c r="D5" s="1191"/>
      <c r="E5" s="1191"/>
      <c r="F5" s="1191"/>
      <c r="G5" s="1191"/>
      <c r="H5" s="1191"/>
      <c r="I5" s="1191"/>
      <c r="J5" s="1191"/>
      <c r="K5" s="1191"/>
      <c r="L5" s="1191"/>
      <c r="M5" s="1191"/>
      <c r="N5" s="1191"/>
      <c r="O5" s="1191"/>
      <c r="P5" s="1191"/>
      <c r="Q5" s="1191"/>
      <c r="R5" s="1191"/>
      <c r="S5" s="1192"/>
      <c r="T5" s="30"/>
      <c r="U5" s="31"/>
      <c r="V5" s="31"/>
      <c r="W5" s="31"/>
      <c r="X5" s="31"/>
      <c r="Y5" s="31"/>
      <c r="Z5" s="31"/>
      <c r="AA5" s="31"/>
      <c r="AB5" s="31"/>
      <c r="AC5" s="31"/>
      <c r="AD5" s="31"/>
      <c r="AE5" s="31"/>
      <c r="AF5" s="31"/>
      <c r="AG5" s="31"/>
      <c r="AH5" s="31"/>
      <c r="AI5" s="31"/>
      <c r="AJ5" s="31"/>
      <c r="AK5" s="31"/>
      <c r="AL5" s="32"/>
    </row>
    <row r="6" spans="1:41">
      <c r="A6" s="45"/>
      <c r="B6" s="232"/>
      <c r="C6" s="65"/>
      <c r="D6" s="65"/>
      <c r="E6" s="65"/>
      <c r="F6" s="65"/>
      <c r="G6" s="65"/>
      <c r="H6" s="65"/>
      <c r="I6" s="65"/>
      <c r="J6" s="65"/>
      <c r="K6" s="65"/>
      <c r="L6" s="65"/>
      <c r="M6" s="65"/>
      <c r="N6" s="65"/>
      <c r="O6" s="65"/>
      <c r="P6" s="65"/>
      <c r="Q6" s="65"/>
      <c r="R6" s="65"/>
      <c r="S6" s="275"/>
      <c r="T6" s="30"/>
      <c r="U6" s="31"/>
      <c r="V6" s="232"/>
      <c r="W6" s="28"/>
      <c r="X6" s="28"/>
      <c r="Y6" s="28"/>
      <c r="Z6" s="28"/>
      <c r="AA6" s="28"/>
      <c r="AB6" s="31"/>
      <c r="AC6" s="31"/>
      <c r="AD6" s="31"/>
      <c r="AE6" s="31"/>
      <c r="AF6" s="31"/>
      <c r="AG6" s="31"/>
      <c r="AH6" s="31"/>
      <c r="AI6" s="31"/>
      <c r="AJ6" s="31"/>
      <c r="AK6" s="31"/>
      <c r="AL6" s="32"/>
    </row>
    <row r="7" spans="1:41">
      <c r="A7" s="45"/>
      <c r="B7" s="232"/>
      <c r="C7" s="65"/>
      <c r="D7" s="65"/>
      <c r="E7" s="65"/>
      <c r="F7" s="65"/>
      <c r="G7" s="65"/>
      <c r="H7" s="65"/>
      <c r="I7" s="65"/>
      <c r="J7" s="65"/>
      <c r="K7" s="65"/>
      <c r="L7" s="65"/>
      <c r="M7" s="65"/>
      <c r="N7" s="65"/>
      <c r="O7" s="65"/>
      <c r="P7" s="65"/>
      <c r="Q7" s="65"/>
      <c r="R7" s="65"/>
      <c r="S7" s="275"/>
      <c r="T7" s="30"/>
      <c r="U7" s="31"/>
      <c r="V7" s="232"/>
      <c r="W7" s="28"/>
      <c r="X7" s="28"/>
      <c r="Y7" s="28"/>
      <c r="Z7" s="28"/>
      <c r="AA7" s="28"/>
      <c r="AB7" s="31"/>
      <c r="AC7" s="31"/>
      <c r="AD7" s="31"/>
      <c r="AE7" s="31"/>
      <c r="AF7" s="31"/>
      <c r="AG7" s="31"/>
      <c r="AH7" s="31"/>
      <c r="AI7" s="31"/>
      <c r="AJ7" s="31"/>
      <c r="AK7" s="31"/>
      <c r="AL7" s="32"/>
    </row>
    <row r="8" spans="1:41">
      <c r="A8" s="45"/>
      <c r="B8" s="65"/>
      <c r="C8" s="65"/>
      <c r="D8" s="65"/>
      <c r="E8" s="65"/>
      <c r="F8" s="65"/>
      <c r="G8" s="65"/>
      <c r="H8" s="65"/>
      <c r="I8" s="65"/>
      <c r="J8" s="65"/>
      <c r="K8" s="65"/>
      <c r="L8" s="65"/>
      <c r="M8" s="65"/>
      <c r="N8" s="65"/>
      <c r="O8" s="65"/>
      <c r="P8" s="65"/>
      <c r="Q8" s="65"/>
      <c r="R8" s="65"/>
      <c r="S8" s="275"/>
      <c r="T8" s="30"/>
      <c r="U8" s="31"/>
      <c r="V8" s="28"/>
      <c r="W8" s="28"/>
      <c r="X8" s="28"/>
      <c r="Y8" s="28"/>
      <c r="Z8" s="28"/>
      <c r="AA8" s="28"/>
      <c r="AB8" s="31"/>
      <c r="AC8" s="31"/>
      <c r="AD8" s="31"/>
      <c r="AE8" s="31"/>
      <c r="AF8" s="31"/>
      <c r="AG8" s="31"/>
      <c r="AH8" s="31"/>
      <c r="AI8" s="31"/>
      <c r="AJ8" s="31"/>
      <c r="AK8" s="31"/>
      <c r="AL8" s="32"/>
    </row>
    <row r="9" spans="1:41">
      <c r="A9" s="45"/>
      <c r="B9" s="232"/>
      <c r="C9" s="65"/>
      <c r="D9" s="65"/>
      <c r="E9" s="65"/>
      <c r="F9" s="65"/>
      <c r="G9" s="65"/>
      <c r="H9" s="65"/>
      <c r="I9" s="65"/>
      <c r="J9" s="65"/>
      <c r="K9" s="65"/>
      <c r="L9" s="65"/>
      <c r="M9" s="65"/>
      <c r="N9" s="65"/>
      <c r="O9" s="65"/>
      <c r="P9" s="65"/>
      <c r="Q9" s="65"/>
      <c r="R9" s="65"/>
      <c r="S9" s="275"/>
      <c r="T9" s="30"/>
      <c r="U9" s="31"/>
      <c r="V9" s="232"/>
      <c r="W9" s="28"/>
      <c r="X9" s="28"/>
      <c r="Y9" s="28"/>
      <c r="Z9" s="31"/>
      <c r="AA9" s="31"/>
      <c r="AB9" s="31"/>
      <c r="AC9" s="31"/>
      <c r="AD9" s="31"/>
      <c r="AE9" s="31"/>
      <c r="AF9" s="31"/>
      <c r="AG9" s="31"/>
      <c r="AH9" s="31"/>
      <c r="AI9" s="31"/>
      <c r="AJ9" s="31"/>
      <c r="AK9" s="31"/>
      <c r="AL9" s="32"/>
    </row>
    <row r="10" spans="1:41">
      <c r="A10" s="45"/>
      <c r="B10" s="65"/>
      <c r="C10" s="65"/>
      <c r="D10" s="65"/>
      <c r="E10" s="65"/>
      <c r="F10" s="65"/>
      <c r="G10" s="65"/>
      <c r="H10" s="65"/>
      <c r="I10" s="65"/>
      <c r="J10" s="65"/>
      <c r="K10" s="65"/>
      <c r="L10" s="65"/>
      <c r="M10" s="65"/>
      <c r="N10" s="65"/>
      <c r="O10" s="65"/>
      <c r="P10" s="65"/>
      <c r="Q10" s="65"/>
      <c r="R10" s="65"/>
      <c r="S10" s="275"/>
      <c r="T10" s="30"/>
      <c r="U10" s="31"/>
      <c r="V10" s="28"/>
      <c r="W10" s="28"/>
      <c r="X10" s="28"/>
      <c r="Y10" s="28"/>
      <c r="Z10" s="28"/>
      <c r="AA10" s="28"/>
      <c r="AB10" s="31"/>
      <c r="AC10" s="31"/>
      <c r="AD10" s="31"/>
      <c r="AE10" s="31"/>
      <c r="AF10" s="31"/>
      <c r="AG10" s="31"/>
      <c r="AH10" s="31"/>
      <c r="AI10" s="31"/>
      <c r="AJ10" s="31"/>
      <c r="AK10" s="31"/>
      <c r="AL10" s="32"/>
    </row>
    <row r="11" spans="1:41">
      <c r="A11" s="45"/>
      <c r="B11" s="65"/>
      <c r="C11" s="65"/>
      <c r="D11" s="65"/>
      <c r="E11" s="65"/>
      <c r="F11" s="65"/>
      <c r="G11" s="33"/>
      <c r="H11" s="65"/>
      <c r="I11" s="65"/>
      <c r="J11" s="65"/>
      <c r="K11" s="65"/>
      <c r="L11" s="65"/>
      <c r="M11" s="65"/>
      <c r="N11" s="65"/>
      <c r="O11" s="65"/>
      <c r="P11" s="65"/>
      <c r="Q11" s="65"/>
      <c r="R11" s="65"/>
      <c r="S11" s="275"/>
      <c r="T11" s="30"/>
      <c r="U11" s="31"/>
      <c r="V11" s="28"/>
      <c r="W11" s="28"/>
      <c r="X11" s="33"/>
      <c r="Y11" s="28"/>
      <c r="Z11" s="28"/>
      <c r="AA11" s="33"/>
      <c r="AB11" s="31"/>
      <c r="AC11" s="31"/>
      <c r="AD11" s="31"/>
      <c r="AE11" s="31"/>
      <c r="AF11" s="31"/>
      <c r="AG11" s="31"/>
      <c r="AH11" s="31"/>
      <c r="AI11" s="31"/>
      <c r="AJ11" s="31"/>
      <c r="AK11" s="31"/>
      <c r="AL11" s="32"/>
    </row>
    <row r="12" spans="1:41">
      <c r="A12" s="45"/>
      <c r="B12" s="65"/>
      <c r="C12" s="65"/>
      <c r="D12" s="65"/>
      <c r="E12" s="65"/>
      <c r="F12" s="65"/>
      <c r="G12" s="65"/>
      <c r="H12" s="65"/>
      <c r="I12" s="65"/>
      <c r="J12" s="65"/>
      <c r="K12" s="65"/>
      <c r="L12" s="65"/>
      <c r="M12" s="65"/>
      <c r="N12" s="65"/>
      <c r="O12" s="65"/>
      <c r="P12" s="65"/>
      <c r="Q12" s="65"/>
      <c r="R12" s="65"/>
      <c r="S12" s="275"/>
      <c r="T12" s="30"/>
      <c r="U12" s="31"/>
      <c r="V12" s="28"/>
      <c r="W12" s="28"/>
      <c r="X12" s="28"/>
      <c r="Y12" s="28"/>
      <c r="Z12" s="28"/>
      <c r="AA12" s="28"/>
      <c r="AB12" s="31"/>
      <c r="AC12" s="31"/>
      <c r="AD12" s="31"/>
      <c r="AE12" s="31"/>
      <c r="AF12" s="31"/>
      <c r="AG12" s="31"/>
      <c r="AH12" s="31"/>
      <c r="AI12" s="31"/>
      <c r="AJ12" s="31"/>
      <c r="AK12" s="31"/>
      <c r="AL12" s="32"/>
    </row>
    <row r="13" spans="1:41">
      <c r="A13" s="45"/>
      <c r="B13" s="65"/>
      <c r="C13" s="65"/>
      <c r="D13" s="65"/>
      <c r="E13" s="65"/>
      <c r="F13" s="65"/>
      <c r="G13" s="33"/>
      <c r="H13" s="65"/>
      <c r="I13" s="65"/>
      <c r="J13" s="65"/>
      <c r="K13" s="65"/>
      <c r="L13" s="65"/>
      <c r="M13" s="65"/>
      <c r="N13" s="65"/>
      <c r="O13" s="65"/>
      <c r="P13" s="65"/>
      <c r="Q13" s="65"/>
      <c r="R13" s="65"/>
      <c r="S13" s="275"/>
      <c r="T13" s="30"/>
      <c r="U13" s="31"/>
      <c r="V13" s="28"/>
      <c r="W13" s="28"/>
      <c r="X13" s="33"/>
      <c r="Y13" s="28"/>
      <c r="Z13" s="28"/>
      <c r="AA13" s="33"/>
      <c r="AB13" s="31"/>
      <c r="AC13" s="31"/>
      <c r="AD13" s="31"/>
      <c r="AE13" s="31"/>
      <c r="AF13" s="31"/>
      <c r="AG13" s="31"/>
      <c r="AH13" s="31"/>
      <c r="AI13" s="31"/>
      <c r="AJ13" s="31"/>
      <c r="AK13" s="31"/>
      <c r="AL13" s="32"/>
    </row>
    <row r="14" spans="1:41">
      <c r="A14" s="45"/>
      <c r="B14" s="65"/>
      <c r="C14" s="65"/>
      <c r="D14" s="65"/>
      <c r="E14" s="65"/>
      <c r="F14" s="65"/>
      <c r="G14" s="65"/>
      <c r="H14" s="65"/>
      <c r="I14" s="65"/>
      <c r="J14" s="65"/>
      <c r="K14" s="65"/>
      <c r="L14" s="65"/>
      <c r="M14" s="65"/>
      <c r="N14" s="65"/>
      <c r="O14" s="65"/>
      <c r="P14" s="65"/>
      <c r="Q14" s="65"/>
      <c r="R14" s="65"/>
      <c r="S14" s="275"/>
      <c r="T14" s="30"/>
      <c r="U14" s="31"/>
      <c r="V14" s="31"/>
      <c r="W14" s="31"/>
      <c r="X14" s="31"/>
      <c r="Y14" s="31"/>
      <c r="Z14" s="31"/>
      <c r="AA14" s="31"/>
      <c r="AB14" s="31"/>
      <c r="AC14" s="31"/>
      <c r="AD14" s="31"/>
      <c r="AE14" s="31"/>
      <c r="AF14" s="31"/>
      <c r="AG14" s="31"/>
      <c r="AH14" s="31"/>
      <c r="AI14" s="31"/>
      <c r="AJ14" s="31"/>
      <c r="AK14" s="31"/>
      <c r="AL14" s="32"/>
    </row>
    <row r="15" spans="1:41">
      <c r="A15" s="45"/>
      <c r="B15" s="65"/>
      <c r="C15" s="446" t="s">
        <v>552</v>
      </c>
      <c r="D15" s="448"/>
      <c r="E15" s="65"/>
      <c r="F15" s="65"/>
      <c r="G15" s="40"/>
      <c r="H15" s="65"/>
      <c r="I15" s="65"/>
      <c r="J15" s="65"/>
      <c r="K15" s="65"/>
      <c r="L15" s="65"/>
      <c r="M15" s="65"/>
      <c r="N15" s="65"/>
      <c r="O15" s="65"/>
      <c r="P15" s="65"/>
      <c r="Q15" s="65"/>
      <c r="R15" s="65"/>
      <c r="S15" s="275"/>
      <c r="T15" s="30"/>
      <c r="U15" s="31"/>
      <c r="V15" s="718" t="s">
        <v>358</v>
      </c>
      <c r="W15" s="444"/>
      <c r="X15" s="551"/>
      <c r="Y15" s="31"/>
      <c r="Z15" s="31"/>
      <c r="AA15" s="31"/>
      <c r="AB15" s="31"/>
      <c r="AC15" s="31"/>
      <c r="AD15" s="31"/>
      <c r="AE15" s="31"/>
      <c r="AF15" s="31"/>
      <c r="AG15" s="31"/>
      <c r="AH15" s="31"/>
      <c r="AI15" s="31"/>
      <c r="AJ15" s="31"/>
      <c r="AK15" s="31"/>
      <c r="AL15" s="32"/>
    </row>
    <row r="16" spans="1:41">
      <c r="A16" s="45"/>
      <c r="B16" s="65"/>
      <c r="C16" s="737" t="s">
        <v>553</v>
      </c>
      <c r="D16" s="742"/>
      <c r="E16" s="692"/>
      <c r="F16" s="692"/>
      <c r="G16" s="626"/>
      <c r="H16" s="692"/>
      <c r="I16" s="692"/>
      <c r="J16" s="692"/>
      <c r="K16" s="692"/>
      <c r="L16" s="692"/>
      <c r="M16" s="692"/>
      <c r="N16" s="692"/>
      <c r="O16" s="692"/>
      <c r="P16" s="692"/>
      <c r="Q16" s="65"/>
      <c r="R16" s="65"/>
      <c r="S16" s="275"/>
      <c r="T16" s="30"/>
      <c r="U16" s="31"/>
      <c r="V16" s="718" t="s">
        <v>359</v>
      </c>
      <c r="W16" s="444"/>
      <c r="X16" s="551"/>
      <c r="Y16" s="31"/>
      <c r="Z16" s="31"/>
      <c r="AA16" s="31"/>
      <c r="AB16" s="31"/>
      <c r="AC16" s="31"/>
      <c r="AD16" s="31"/>
      <c r="AE16" s="31"/>
      <c r="AF16" s="31"/>
      <c r="AG16" s="31"/>
      <c r="AH16" s="31"/>
      <c r="AI16" s="31"/>
      <c r="AJ16" s="31"/>
      <c r="AK16" s="31"/>
      <c r="AL16" s="32"/>
    </row>
    <row r="17" spans="1:38">
      <c r="A17" s="45"/>
      <c r="B17" s="65"/>
      <c r="C17" s="448"/>
      <c r="D17" s="448"/>
      <c r="E17" s="65"/>
      <c r="F17" s="65"/>
      <c r="G17" s="65"/>
      <c r="H17" s="65"/>
      <c r="I17" s="65"/>
      <c r="J17" s="65"/>
      <c r="K17" s="65"/>
      <c r="L17" s="65"/>
      <c r="M17" s="65"/>
      <c r="N17" s="65"/>
      <c r="O17" s="65"/>
      <c r="P17" s="65"/>
      <c r="Q17" s="65"/>
      <c r="R17" s="65"/>
      <c r="S17" s="275"/>
      <c r="T17" s="30"/>
      <c r="U17" s="31"/>
      <c r="V17" s="718"/>
      <c r="W17" s="444"/>
      <c r="X17" s="551"/>
      <c r="Y17" s="31"/>
      <c r="Z17" s="31"/>
      <c r="AA17" s="31"/>
      <c r="AB17" s="31"/>
      <c r="AC17" s="31"/>
      <c r="AD17" s="31"/>
      <c r="AE17" s="31"/>
      <c r="AF17" s="31"/>
      <c r="AG17" s="31"/>
      <c r="AH17" s="31"/>
      <c r="AI17" s="31"/>
      <c r="AJ17" s="31"/>
      <c r="AK17" s="31"/>
      <c r="AL17" s="32"/>
    </row>
    <row r="18" spans="1:38">
      <c r="A18" s="45"/>
      <c r="B18" s="65"/>
      <c r="C18" s="718" t="s">
        <v>110</v>
      </c>
      <c r="D18" s="448"/>
      <c r="E18" s="65"/>
      <c r="F18" s="65"/>
      <c r="G18" s="40"/>
      <c r="H18" s="65"/>
      <c r="I18" s="65"/>
      <c r="J18" s="65"/>
      <c r="K18" s="65"/>
      <c r="L18" s="65"/>
      <c r="M18" s="65"/>
      <c r="N18" s="65"/>
      <c r="O18" s="65"/>
      <c r="P18" s="65"/>
      <c r="Q18" s="65"/>
      <c r="R18" s="65"/>
      <c r="S18" s="275"/>
      <c r="T18" s="30"/>
      <c r="U18" s="31"/>
      <c r="V18" s="738" t="s">
        <v>360</v>
      </c>
      <c r="W18" s="444"/>
      <c r="X18" s="551"/>
      <c r="Y18" s="31"/>
      <c r="Z18" s="31"/>
      <c r="AA18" s="31"/>
      <c r="AB18" s="31"/>
      <c r="AC18" s="31"/>
      <c r="AD18" s="31"/>
      <c r="AE18" s="31"/>
      <c r="AF18" s="31"/>
      <c r="AG18" s="31"/>
      <c r="AH18" s="31"/>
      <c r="AI18" s="31"/>
      <c r="AJ18" s="31"/>
      <c r="AK18" s="31"/>
      <c r="AL18" s="32"/>
    </row>
    <row r="19" spans="1:38">
      <c r="A19" s="45"/>
      <c r="B19" s="65"/>
      <c r="C19" s="447"/>
      <c r="D19" s="448"/>
      <c r="E19" s="65"/>
      <c r="F19" s="65"/>
      <c r="G19" s="33"/>
      <c r="H19" s="65"/>
      <c r="I19" s="65"/>
      <c r="J19" s="65"/>
      <c r="K19" s="65"/>
      <c r="L19" s="65"/>
      <c r="M19" s="65"/>
      <c r="N19" s="65"/>
      <c r="O19" s="65"/>
      <c r="P19" s="65"/>
      <c r="Q19" s="65"/>
      <c r="R19" s="65"/>
      <c r="S19" s="275"/>
      <c r="T19" s="30"/>
      <c r="U19" s="31"/>
      <c r="V19" s="739" t="s">
        <v>465</v>
      </c>
      <c r="W19" s="444"/>
      <c r="X19" s="551"/>
      <c r="Y19" s="31"/>
      <c r="Z19" s="31"/>
      <c r="AA19" s="31"/>
      <c r="AB19" s="31"/>
      <c r="AC19" s="31"/>
      <c r="AD19" s="31"/>
      <c r="AE19" s="31"/>
      <c r="AF19" s="31"/>
      <c r="AG19" s="31"/>
      <c r="AH19" s="31"/>
      <c r="AI19" s="31"/>
      <c r="AJ19" s="31"/>
      <c r="AK19" s="31"/>
      <c r="AL19" s="32"/>
    </row>
    <row r="20" spans="1:38">
      <c r="A20" s="45"/>
      <c r="B20" s="65"/>
      <c r="C20" s="718" t="s">
        <v>279</v>
      </c>
      <c r="D20" s="448"/>
      <c r="E20" s="65"/>
      <c r="F20" s="65"/>
      <c r="G20" s="65"/>
      <c r="H20" s="65"/>
      <c r="I20" s="65"/>
      <c r="J20" s="65"/>
      <c r="K20" s="65"/>
      <c r="L20" s="65"/>
      <c r="M20" s="65"/>
      <c r="N20" s="65"/>
      <c r="O20" s="65"/>
      <c r="P20" s="65"/>
      <c r="Q20" s="65"/>
      <c r="R20" s="65"/>
      <c r="S20" s="275"/>
      <c r="T20" s="30"/>
      <c r="U20" s="31"/>
      <c r="V20" s="740"/>
      <c r="W20" s="444"/>
      <c r="X20" s="551"/>
      <c r="Y20" s="31"/>
      <c r="Z20" s="31"/>
      <c r="AA20" s="31"/>
      <c r="AB20" s="31"/>
      <c r="AC20" s="31"/>
      <c r="AD20" s="31"/>
      <c r="AE20" s="31"/>
      <c r="AF20" s="31"/>
      <c r="AG20" s="31"/>
      <c r="AH20" s="31"/>
      <c r="AI20" s="31"/>
      <c r="AJ20" s="31"/>
      <c r="AK20" s="31"/>
      <c r="AL20" s="32"/>
    </row>
    <row r="21" spans="1:38">
      <c r="A21" s="45"/>
      <c r="B21" s="65"/>
      <c r="C21" s="447"/>
      <c r="D21" s="448"/>
      <c r="E21" s="65"/>
      <c r="F21" s="65"/>
      <c r="G21" s="700"/>
      <c r="H21" s="65"/>
      <c r="I21" s="65"/>
      <c r="J21" s="65"/>
      <c r="K21" s="65"/>
      <c r="L21" s="65"/>
      <c r="M21" s="65"/>
      <c r="N21" s="65"/>
      <c r="O21" s="65"/>
      <c r="P21" s="65"/>
      <c r="Q21" s="65"/>
      <c r="R21" s="65"/>
      <c r="S21" s="275"/>
      <c r="T21" s="30"/>
      <c r="U21" s="31"/>
      <c r="V21" s="718" t="s">
        <v>279</v>
      </c>
      <c r="W21" s="444"/>
      <c r="X21" s="551"/>
      <c r="Y21" s="31"/>
      <c r="Z21" s="31"/>
      <c r="AA21" s="31"/>
      <c r="AB21" s="31"/>
      <c r="AC21" s="31"/>
      <c r="AD21" s="31"/>
      <c r="AE21" s="31"/>
      <c r="AF21" s="31"/>
      <c r="AG21" s="31"/>
      <c r="AH21" s="31"/>
      <c r="AI21" s="31"/>
      <c r="AJ21" s="31"/>
      <c r="AK21" s="31"/>
      <c r="AL21" s="32"/>
    </row>
    <row r="22" spans="1:38">
      <c r="A22" s="45"/>
      <c r="B22" s="65"/>
      <c r="C22" s="718" t="s">
        <v>766</v>
      </c>
      <c r="D22" s="718"/>
      <c r="E22" s="65"/>
      <c r="F22" s="65"/>
      <c r="G22" s="626"/>
      <c r="H22" s="65"/>
      <c r="I22" s="65"/>
      <c r="J22" s="65"/>
      <c r="K22" s="65"/>
      <c r="L22" s="65"/>
      <c r="M22" s="65"/>
      <c r="N22" s="65"/>
      <c r="O22" s="65"/>
      <c r="P22" s="65"/>
      <c r="Q22" s="65"/>
      <c r="R22" s="65"/>
      <c r="S22" s="275"/>
      <c r="T22" s="30"/>
      <c r="U22" s="31"/>
      <c r="V22" s="718"/>
      <c r="W22" s="444"/>
      <c r="X22" s="551"/>
      <c r="Y22" s="31"/>
      <c r="Z22" s="31"/>
      <c r="AA22" s="31"/>
      <c r="AB22" s="31"/>
      <c r="AC22" s="31"/>
      <c r="AD22" s="31"/>
      <c r="AE22" s="31"/>
      <c r="AF22" s="31"/>
      <c r="AG22" s="31"/>
      <c r="AH22" s="31"/>
      <c r="AI22" s="31"/>
      <c r="AJ22" s="31"/>
      <c r="AK22" s="31"/>
      <c r="AL22" s="32"/>
    </row>
    <row r="23" spans="1:38">
      <c r="A23" s="45"/>
      <c r="B23" s="65"/>
      <c r="C23" s="65"/>
      <c r="D23" s="65"/>
      <c r="E23" s="65"/>
      <c r="F23" s="65"/>
      <c r="G23" s="692"/>
      <c r="H23" s="65"/>
      <c r="I23" s="65"/>
      <c r="J23" s="65"/>
      <c r="K23" s="65"/>
      <c r="L23" s="65"/>
      <c r="M23" s="65"/>
      <c r="N23" s="65"/>
      <c r="O23" s="65"/>
      <c r="P23" s="65"/>
      <c r="Q23" s="65"/>
      <c r="R23" s="65"/>
      <c r="S23" s="275"/>
      <c r="T23" s="30"/>
      <c r="U23" s="31"/>
      <c r="V23" s="741" t="s">
        <v>793</v>
      </c>
      <c r="W23" s="444"/>
      <c r="X23" s="551"/>
      <c r="Y23" s="31"/>
      <c r="Z23" s="31"/>
      <c r="AA23" s="31"/>
      <c r="AB23" s="31"/>
      <c r="AC23" s="31"/>
      <c r="AD23" s="31"/>
      <c r="AE23" s="31"/>
      <c r="AF23" s="31"/>
      <c r="AG23" s="31"/>
      <c r="AH23" s="31"/>
      <c r="AI23" s="31"/>
      <c r="AJ23" s="31"/>
      <c r="AK23" s="31"/>
      <c r="AL23" s="32"/>
    </row>
    <row r="24" spans="1:38">
      <c r="A24" s="45"/>
      <c r="B24" s="65"/>
      <c r="C24" s="65"/>
      <c r="D24" s="65"/>
      <c r="E24" s="65"/>
      <c r="F24" s="65"/>
      <c r="G24" s="692"/>
      <c r="H24" s="65"/>
      <c r="I24" s="65"/>
      <c r="J24" s="65"/>
      <c r="K24" s="65"/>
      <c r="L24" s="65"/>
      <c r="M24" s="65"/>
      <c r="N24" s="65"/>
      <c r="O24" s="65"/>
      <c r="P24" s="65"/>
      <c r="Q24" s="65"/>
      <c r="R24" s="65"/>
      <c r="S24" s="275"/>
      <c r="T24" s="30"/>
      <c r="U24" s="31"/>
      <c r="V24" s="31"/>
      <c r="W24" s="31"/>
      <c r="X24" s="554"/>
      <c r="Y24" s="31"/>
      <c r="Z24" s="31"/>
      <c r="AA24" s="31"/>
      <c r="AB24" s="31"/>
      <c r="AC24" s="31"/>
      <c r="AD24" s="31"/>
      <c r="AE24" s="31"/>
      <c r="AF24" s="31"/>
      <c r="AG24" s="31"/>
      <c r="AH24" s="31"/>
      <c r="AI24" s="31"/>
      <c r="AJ24" s="31"/>
      <c r="AK24" s="31"/>
      <c r="AL24" s="32"/>
    </row>
    <row r="25" spans="1:38">
      <c r="A25" s="45"/>
      <c r="B25" s="65"/>
      <c r="C25" s="65"/>
      <c r="D25" s="65"/>
      <c r="E25" s="65"/>
      <c r="F25" s="65"/>
      <c r="G25" s="65"/>
      <c r="H25" s="65"/>
      <c r="I25" s="65"/>
      <c r="J25" s="65"/>
      <c r="K25" s="65"/>
      <c r="L25" s="65"/>
      <c r="M25" s="65"/>
      <c r="N25" s="65"/>
      <c r="O25" s="65"/>
      <c r="P25" s="65"/>
      <c r="Q25" s="65"/>
      <c r="R25" s="65"/>
      <c r="S25" s="275"/>
      <c r="T25" s="30"/>
      <c r="U25" s="31"/>
      <c r="V25" s="31"/>
      <c r="W25" s="31"/>
      <c r="X25" s="31"/>
      <c r="Y25" s="31"/>
      <c r="Z25" s="31"/>
      <c r="AA25" s="31"/>
      <c r="AB25" s="31"/>
      <c r="AC25" s="31"/>
      <c r="AD25" s="31"/>
      <c r="AE25" s="31"/>
      <c r="AF25" s="31"/>
      <c r="AG25" s="31"/>
      <c r="AH25" s="31"/>
      <c r="AI25" s="31"/>
      <c r="AJ25" s="31"/>
      <c r="AK25" s="31"/>
      <c r="AL25" s="32"/>
    </row>
    <row r="26" spans="1:38">
      <c r="A26" s="45"/>
      <c r="B26" s="65"/>
      <c r="C26" s="65"/>
      <c r="D26" s="65"/>
      <c r="E26" s="65"/>
      <c r="F26" s="65"/>
      <c r="G26" s="65"/>
      <c r="H26" s="65"/>
      <c r="I26" s="65"/>
      <c r="J26" s="65"/>
      <c r="K26" s="65"/>
      <c r="L26" s="65"/>
      <c r="M26" s="65"/>
      <c r="N26" s="65"/>
      <c r="O26" s="65"/>
      <c r="P26" s="65"/>
      <c r="Q26" s="65"/>
      <c r="R26" s="65"/>
      <c r="S26" s="275"/>
      <c r="T26" s="30"/>
      <c r="U26" s="31"/>
      <c r="V26" s="31"/>
      <c r="W26" s="31"/>
      <c r="X26" s="31"/>
      <c r="Y26" s="31"/>
      <c r="Z26" s="31"/>
      <c r="AA26" s="31"/>
      <c r="AB26" s="31"/>
      <c r="AC26" s="31"/>
      <c r="AD26" s="31"/>
      <c r="AE26" s="31"/>
      <c r="AF26" s="31"/>
      <c r="AG26" s="31"/>
      <c r="AH26" s="31"/>
      <c r="AI26" s="31"/>
      <c r="AJ26" s="31"/>
      <c r="AK26" s="31"/>
      <c r="AL26" s="32"/>
    </row>
    <row r="27" spans="1:38">
      <c r="A27" s="45"/>
      <c r="B27" s="65"/>
      <c r="C27" s="65"/>
      <c r="D27" s="65"/>
      <c r="E27" s="65"/>
      <c r="F27" s="65"/>
      <c r="G27" s="65"/>
      <c r="H27" s="65"/>
      <c r="I27" s="65"/>
      <c r="J27" s="65"/>
      <c r="K27" s="65"/>
      <c r="L27" s="65"/>
      <c r="M27" s="65"/>
      <c r="N27" s="65"/>
      <c r="O27" s="65"/>
      <c r="P27" s="65"/>
      <c r="Q27" s="65"/>
      <c r="R27" s="65"/>
      <c r="S27" s="275"/>
      <c r="T27" s="30"/>
      <c r="U27" s="31"/>
      <c r="V27" s="31"/>
      <c r="W27" s="31"/>
      <c r="X27" s="31"/>
      <c r="Y27" s="31"/>
      <c r="Z27" s="31"/>
      <c r="AA27" s="31"/>
      <c r="AB27" s="31"/>
      <c r="AC27" s="31"/>
      <c r="AD27" s="31"/>
      <c r="AE27" s="31"/>
      <c r="AF27" s="31"/>
      <c r="AG27" s="31"/>
      <c r="AH27" s="31"/>
      <c r="AI27" s="31"/>
      <c r="AJ27" s="31"/>
      <c r="AK27" s="31"/>
      <c r="AL27" s="32"/>
    </row>
    <row r="28" spans="1:38">
      <c r="A28" s="45"/>
      <c r="B28" s="65"/>
      <c r="C28" s="65"/>
      <c r="D28" s="65"/>
      <c r="E28" s="65"/>
      <c r="F28" s="65"/>
      <c r="G28" s="65"/>
      <c r="H28" s="65"/>
      <c r="I28" s="65"/>
      <c r="J28" s="65"/>
      <c r="K28" s="65"/>
      <c r="L28" s="65"/>
      <c r="M28" s="65"/>
      <c r="N28" s="65"/>
      <c r="O28" s="65"/>
      <c r="P28" s="65"/>
      <c r="Q28" s="65"/>
      <c r="R28" s="65"/>
      <c r="S28" s="275"/>
      <c r="T28" s="30"/>
      <c r="U28" s="31"/>
      <c r="V28" s="31"/>
      <c r="W28" s="31"/>
      <c r="X28" s="31"/>
      <c r="Y28" s="31"/>
      <c r="Z28" s="31"/>
      <c r="AA28" s="31"/>
      <c r="AB28" s="31"/>
      <c r="AC28" s="31"/>
      <c r="AD28" s="31"/>
      <c r="AE28" s="31"/>
      <c r="AF28" s="31"/>
      <c r="AG28" s="31"/>
      <c r="AH28" s="31"/>
      <c r="AI28" s="31"/>
      <c r="AJ28" s="31"/>
      <c r="AK28" s="31"/>
      <c r="AL28" s="32"/>
    </row>
    <row r="29" spans="1:38">
      <c r="A29" s="45"/>
      <c r="B29" s="65"/>
      <c r="C29" s="65"/>
      <c r="D29" s="65"/>
      <c r="E29" s="65"/>
      <c r="F29" s="65"/>
      <c r="G29" s="65"/>
      <c r="H29" s="65"/>
      <c r="I29" s="65"/>
      <c r="J29" s="65"/>
      <c r="K29" s="65"/>
      <c r="L29" s="65"/>
      <c r="M29" s="65"/>
      <c r="N29" s="65"/>
      <c r="O29" s="65"/>
      <c r="P29" s="65"/>
      <c r="Q29" s="65"/>
      <c r="R29" s="65"/>
      <c r="S29" s="275"/>
      <c r="T29" s="30"/>
      <c r="U29" s="31"/>
      <c r="V29" s="31"/>
      <c r="W29" s="31"/>
      <c r="X29" s="31"/>
      <c r="Y29" s="31"/>
      <c r="Z29" s="31"/>
      <c r="AA29" s="31"/>
      <c r="AB29" s="31"/>
      <c r="AC29" s="31"/>
      <c r="AD29" s="31"/>
      <c r="AE29" s="31"/>
      <c r="AF29" s="31"/>
      <c r="AG29" s="31"/>
      <c r="AH29" s="31"/>
      <c r="AI29" s="31"/>
      <c r="AJ29" s="31"/>
      <c r="AK29" s="31"/>
      <c r="AL29" s="32"/>
    </row>
    <row r="30" spans="1:38">
      <c r="A30" s="45"/>
      <c r="B30" s="65"/>
      <c r="C30" s="65"/>
      <c r="D30" s="65"/>
      <c r="E30" s="65"/>
      <c r="F30" s="65"/>
      <c r="G30" s="65"/>
      <c r="H30" s="65"/>
      <c r="I30" s="65"/>
      <c r="J30" s="65"/>
      <c r="K30" s="65"/>
      <c r="L30" s="65"/>
      <c r="M30" s="65"/>
      <c r="N30" s="65"/>
      <c r="O30" s="65"/>
      <c r="P30" s="65"/>
      <c r="Q30" s="65"/>
      <c r="R30" s="65"/>
      <c r="S30" s="275"/>
      <c r="T30" s="30"/>
      <c r="U30" s="31"/>
      <c r="V30" s="31"/>
      <c r="W30" s="31"/>
      <c r="X30" s="31"/>
      <c r="Y30" s="31"/>
      <c r="Z30" s="31"/>
      <c r="AA30" s="31"/>
      <c r="AB30" s="31"/>
      <c r="AC30" s="31"/>
      <c r="AD30" s="31"/>
      <c r="AE30" s="31"/>
      <c r="AF30" s="31"/>
      <c r="AG30" s="31"/>
      <c r="AH30" s="31"/>
      <c r="AI30" s="31"/>
      <c r="AJ30" s="31"/>
      <c r="AK30" s="31"/>
      <c r="AL30" s="32"/>
    </row>
    <row r="31" spans="1:38">
      <c r="A31" s="45"/>
      <c r="B31" s="65"/>
      <c r="C31" s="65"/>
      <c r="D31" s="65"/>
      <c r="E31" s="65"/>
      <c r="F31" s="65"/>
      <c r="G31" s="65"/>
      <c r="H31" s="65"/>
      <c r="I31" s="65"/>
      <c r="J31" s="65"/>
      <c r="K31" s="65"/>
      <c r="L31" s="65"/>
      <c r="M31" s="65"/>
      <c r="N31" s="65"/>
      <c r="O31" s="65"/>
      <c r="P31" s="65"/>
      <c r="Q31" s="65"/>
      <c r="R31" s="65"/>
      <c r="S31" s="275"/>
      <c r="T31" s="30"/>
      <c r="U31" s="31"/>
      <c r="V31" s="31"/>
      <c r="W31" s="31"/>
      <c r="X31" s="31"/>
      <c r="Y31" s="31"/>
      <c r="Z31" s="31"/>
      <c r="AA31" s="31"/>
      <c r="AB31" s="31"/>
      <c r="AC31" s="31"/>
      <c r="AD31" s="31"/>
      <c r="AE31" s="31"/>
      <c r="AF31" s="31"/>
      <c r="AG31" s="31"/>
      <c r="AH31" s="31"/>
      <c r="AI31" s="31"/>
      <c r="AJ31" s="31"/>
      <c r="AK31" s="31"/>
      <c r="AL31" s="32"/>
    </row>
    <row r="32" spans="1:38">
      <c r="A32" s="45"/>
      <c r="B32" s="65"/>
      <c r="C32" s="65"/>
      <c r="D32" s="65"/>
      <c r="E32" s="65"/>
      <c r="F32" s="65"/>
      <c r="G32" s="65"/>
      <c r="H32" s="65"/>
      <c r="I32" s="65"/>
      <c r="J32" s="65"/>
      <c r="K32" s="65"/>
      <c r="L32" s="65"/>
      <c r="M32" s="65"/>
      <c r="N32" s="65"/>
      <c r="O32" s="65"/>
      <c r="P32" s="65"/>
      <c r="Q32" s="65"/>
      <c r="R32" s="65"/>
      <c r="S32" s="275"/>
      <c r="T32" s="30"/>
      <c r="U32" s="31"/>
      <c r="V32" s="31"/>
      <c r="W32" s="31"/>
      <c r="X32" s="31"/>
      <c r="Y32" s="31"/>
      <c r="Z32" s="31"/>
      <c r="AA32" s="31"/>
      <c r="AB32" s="31"/>
      <c r="AC32" s="31"/>
      <c r="AD32" s="31"/>
      <c r="AE32" s="31"/>
      <c r="AF32" s="31"/>
      <c r="AG32" s="31"/>
      <c r="AH32" s="31"/>
      <c r="AI32" s="31"/>
      <c r="AJ32" s="31"/>
      <c r="AK32" s="31"/>
      <c r="AL32" s="32"/>
    </row>
    <row r="33" spans="1:38">
      <c r="A33" s="47"/>
      <c r="B33" s="48"/>
      <c r="C33" s="48"/>
      <c r="D33" s="48"/>
      <c r="E33" s="48"/>
      <c r="F33" s="48"/>
      <c r="G33" s="48"/>
      <c r="H33" s="48"/>
      <c r="I33" s="48"/>
      <c r="J33" s="48"/>
      <c r="K33" s="48"/>
      <c r="L33" s="48"/>
      <c r="M33" s="48"/>
      <c r="N33" s="48"/>
      <c r="O33" s="48"/>
      <c r="P33" s="48"/>
      <c r="Q33" s="48"/>
      <c r="R33" s="48"/>
      <c r="S33" s="276"/>
      <c r="T33" s="30"/>
      <c r="U33" s="31"/>
      <c r="V33" s="31"/>
      <c r="W33" s="31"/>
      <c r="X33" s="31"/>
      <c r="Y33" s="31"/>
      <c r="Z33" s="31"/>
      <c r="AA33" s="31"/>
      <c r="AB33" s="31"/>
      <c r="AC33" s="31"/>
      <c r="AD33" s="31"/>
      <c r="AE33" s="31"/>
      <c r="AF33" s="31"/>
      <c r="AG33" s="31"/>
      <c r="AH33" s="31"/>
      <c r="AI33" s="31"/>
      <c r="AJ33" s="31"/>
      <c r="AK33" s="31"/>
      <c r="AL33" s="32"/>
    </row>
    <row r="34" spans="1:38">
      <c r="A34" s="14" t="s">
        <v>355</v>
      </c>
      <c r="B34" s="10"/>
      <c r="C34" s="10"/>
      <c r="D34" s="10"/>
      <c r="E34" s="10"/>
      <c r="F34" s="10"/>
      <c r="G34" s="10"/>
      <c r="H34" s="10"/>
      <c r="I34" s="10"/>
      <c r="J34" s="10"/>
      <c r="K34" s="10"/>
      <c r="L34" s="10"/>
      <c r="M34" s="10"/>
      <c r="N34" s="10"/>
      <c r="O34" s="4"/>
      <c r="P34" s="18" t="s">
        <v>194</v>
      </c>
      <c r="Q34" s="1153" t="s">
        <v>197</v>
      </c>
      <c r="R34" s="1155"/>
      <c r="S34" s="11"/>
      <c r="T34" s="30"/>
      <c r="U34" s="31"/>
      <c r="V34" s="31"/>
      <c r="W34" s="31"/>
      <c r="X34" s="31"/>
      <c r="Y34" s="31"/>
      <c r="Z34" s="31"/>
      <c r="AA34" s="31"/>
      <c r="AB34" s="31"/>
      <c r="AC34" s="31"/>
      <c r="AD34" s="31"/>
      <c r="AE34" s="31"/>
      <c r="AF34" s="31"/>
      <c r="AG34" s="31"/>
      <c r="AH34" s="31"/>
      <c r="AI34" s="31"/>
      <c r="AJ34" s="31"/>
      <c r="AK34" s="31"/>
      <c r="AL34" s="32"/>
    </row>
    <row r="35" spans="1:38">
      <c r="A35" s="87" t="str">
        <f>IF(OR(F40="FAIL",F44="FAIL",F48="FAIL",F52="FAIL"),"FAIL","PASS")</f>
        <v>PASS</v>
      </c>
      <c r="B35" s="10"/>
      <c r="C35" s="10"/>
      <c r="D35" s="10"/>
      <c r="E35" s="10"/>
      <c r="F35" s="10"/>
      <c r="G35" s="10"/>
      <c r="H35" s="10"/>
      <c r="I35" s="10"/>
      <c r="J35" s="10"/>
      <c r="K35" s="10"/>
      <c r="L35" s="10"/>
      <c r="M35" s="10"/>
      <c r="N35" s="10"/>
      <c r="O35" s="1"/>
      <c r="P35" s="18" t="s">
        <v>195</v>
      </c>
      <c r="Q35" s="1153" t="s">
        <v>197</v>
      </c>
      <c r="R35" s="1155"/>
      <c r="S35" s="11"/>
      <c r="T35" s="30"/>
      <c r="U35" s="31"/>
      <c r="V35" s="31"/>
      <c r="W35" s="31"/>
      <c r="X35" s="31"/>
      <c r="Y35" s="31"/>
      <c r="Z35" s="31"/>
      <c r="AA35" s="31"/>
      <c r="AB35" s="31"/>
      <c r="AC35" s="31"/>
      <c r="AD35" s="31"/>
      <c r="AE35" s="31"/>
      <c r="AF35" s="31"/>
      <c r="AG35" s="31"/>
      <c r="AH35" s="31"/>
      <c r="AI35" s="31"/>
      <c r="AJ35" s="31"/>
      <c r="AK35" s="31"/>
      <c r="AL35" s="32"/>
    </row>
    <row r="36" spans="1:38">
      <c r="A36" s="8"/>
      <c r="B36" s="10"/>
      <c r="C36" s="10"/>
      <c r="D36" s="10"/>
      <c r="E36" s="10"/>
      <c r="F36" s="10"/>
      <c r="G36" s="10"/>
      <c r="H36" s="10"/>
      <c r="I36" s="10"/>
      <c r="J36" s="10"/>
      <c r="K36" s="10"/>
      <c r="L36" s="10"/>
      <c r="M36" s="10"/>
      <c r="N36" s="10"/>
      <c r="O36" s="10"/>
      <c r="P36" s="18" t="s">
        <v>196</v>
      </c>
      <c r="Q36" s="1153" t="s">
        <v>197</v>
      </c>
      <c r="R36" s="1155"/>
      <c r="S36" s="11"/>
      <c r="T36" s="30"/>
      <c r="U36" s="31"/>
      <c r="V36" s="31"/>
      <c r="W36" s="31"/>
      <c r="X36" s="31"/>
      <c r="Y36" s="31"/>
      <c r="Z36" s="31"/>
      <c r="AA36" s="31"/>
      <c r="AB36" s="31"/>
      <c r="AC36" s="31"/>
      <c r="AD36" s="31"/>
      <c r="AE36" s="31"/>
      <c r="AF36" s="31"/>
      <c r="AG36" s="31"/>
      <c r="AH36" s="31"/>
      <c r="AI36" s="31"/>
      <c r="AJ36" s="31"/>
      <c r="AK36" s="31"/>
      <c r="AL36" s="32"/>
    </row>
    <row r="37" spans="1:38">
      <c r="A37" s="9"/>
      <c r="B37" s="10"/>
      <c r="C37" s="10"/>
      <c r="D37" s="10"/>
      <c r="E37" s="10"/>
      <c r="F37" s="10"/>
      <c r="G37" s="10"/>
      <c r="H37" s="10"/>
      <c r="I37" s="10"/>
      <c r="J37" s="10"/>
      <c r="K37" s="10"/>
      <c r="L37" s="10"/>
      <c r="M37" s="10"/>
      <c r="N37" s="10"/>
      <c r="O37" s="10"/>
      <c r="P37" s="18" t="s">
        <v>193</v>
      </c>
      <c r="Q37" s="1276" t="s">
        <v>197</v>
      </c>
      <c r="R37" s="1277"/>
      <c r="S37" s="11"/>
      <c r="T37" s="30"/>
      <c r="U37" s="31"/>
      <c r="V37" s="31"/>
      <c r="W37" s="31"/>
      <c r="X37" s="31"/>
      <c r="Y37" s="31"/>
      <c r="Z37" s="31"/>
      <c r="AA37" s="31"/>
      <c r="AB37" s="31"/>
      <c r="AC37" s="31"/>
      <c r="AD37" s="31"/>
      <c r="AE37" s="31"/>
      <c r="AF37" s="31"/>
      <c r="AG37" s="31"/>
      <c r="AH37" s="31"/>
      <c r="AI37" s="31"/>
      <c r="AJ37" s="31"/>
      <c r="AK37" s="31"/>
      <c r="AL37" s="32"/>
    </row>
    <row r="38" spans="1:38">
      <c r="A38" s="19" t="s">
        <v>132</v>
      </c>
      <c r="B38" s="10"/>
      <c r="C38" s="10"/>
      <c r="D38" s="10"/>
      <c r="E38" s="10"/>
      <c r="F38" s="10"/>
      <c r="G38" s="10"/>
      <c r="H38" s="10"/>
      <c r="I38" s="10"/>
      <c r="J38" s="10"/>
      <c r="K38" s="10"/>
      <c r="L38" s="10"/>
      <c r="M38" s="10"/>
      <c r="N38" s="10"/>
      <c r="O38" s="10"/>
      <c r="P38" s="1"/>
      <c r="Q38" s="1"/>
      <c r="R38" s="10"/>
      <c r="S38" s="11"/>
      <c r="T38" s="30"/>
      <c r="U38" s="31"/>
      <c r="V38" s="31"/>
      <c r="W38" s="31"/>
      <c r="X38" s="31"/>
      <c r="Y38" s="31"/>
      <c r="Z38" s="31"/>
      <c r="AA38" s="31"/>
      <c r="AB38" s="31"/>
      <c r="AC38" s="31"/>
      <c r="AD38" s="31"/>
      <c r="AE38" s="31"/>
      <c r="AF38" s="31"/>
      <c r="AG38" s="31"/>
      <c r="AH38" s="31"/>
      <c r="AI38" s="31"/>
      <c r="AJ38" s="31"/>
      <c r="AK38" s="31"/>
      <c r="AL38" s="32"/>
    </row>
    <row r="39" spans="1:38">
      <c r="A39" s="14" t="s">
        <v>131</v>
      </c>
      <c r="B39" s="15"/>
      <c r="C39" s="15"/>
      <c r="D39" s="15"/>
      <c r="E39" s="15"/>
      <c r="F39" s="15"/>
      <c r="G39" s="15"/>
      <c r="H39" s="15"/>
      <c r="I39" s="15"/>
      <c r="J39" s="15"/>
      <c r="K39" s="15"/>
      <c r="L39" s="12" t="s">
        <v>136</v>
      </c>
      <c r="M39" s="15"/>
      <c r="N39" s="15"/>
      <c r="O39" s="15"/>
      <c r="P39" s="15"/>
      <c r="Q39" s="15"/>
      <c r="R39" s="15"/>
      <c r="S39" s="16"/>
      <c r="T39" s="30"/>
      <c r="U39" s="31"/>
      <c r="V39" s="31"/>
      <c r="W39" s="31"/>
      <c r="X39" s="31"/>
      <c r="Y39" s="31"/>
      <c r="Z39" s="31"/>
      <c r="AA39" s="31"/>
      <c r="AB39" s="31"/>
      <c r="AC39" s="31"/>
      <c r="AD39" s="31"/>
      <c r="AE39" s="31"/>
      <c r="AF39" s="31"/>
      <c r="AG39" s="31"/>
      <c r="AH39" s="31"/>
      <c r="AI39" s="31"/>
      <c r="AJ39" s="31"/>
      <c r="AK39" s="31"/>
      <c r="AL39" s="32"/>
    </row>
    <row r="40" spans="1:38" ht="12.75" customHeight="1">
      <c r="A40" s="1273" t="s">
        <v>123</v>
      </c>
      <c r="B40" s="1274"/>
      <c r="C40" s="1275"/>
      <c r="D40" s="1271">
        <v>0</v>
      </c>
      <c r="E40" s="1272"/>
      <c r="F40" s="1236" t="str">
        <f>IF(AND(Q34="YES",D40&gt;=13000),"PASS",IF(AND(Q34="YES",D40&lt;13000),"FAIL","N/A"))</f>
        <v>N/A</v>
      </c>
      <c r="G40" s="1235"/>
      <c r="H40" s="15"/>
      <c r="I40" s="15"/>
      <c r="J40" s="15"/>
      <c r="K40" s="15"/>
      <c r="L40" s="15"/>
      <c r="M40" s="15"/>
      <c r="N40" s="15"/>
      <c r="O40" s="15"/>
      <c r="P40" s="15"/>
      <c r="Q40" s="15"/>
      <c r="R40" s="15"/>
      <c r="S40" s="16"/>
      <c r="T40" s="30"/>
      <c r="U40" s="31"/>
      <c r="V40" s="31"/>
      <c r="W40" s="31"/>
      <c r="X40" s="31"/>
      <c r="Y40" s="31"/>
      <c r="Z40" s="31"/>
      <c r="AA40" s="31"/>
      <c r="AB40" s="31"/>
      <c r="AC40" s="31"/>
      <c r="AD40" s="31"/>
      <c r="AE40" s="31"/>
      <c r="AF40" s="31"/>
      <c r="AG40" s="31"/>
      <c r="AH40" s="31"/>
      <c r="AI40" s="31"/>
      <c r="AJ40" s="31"/>
      <c r="AK40" s="31"/>
      <c r="AL40" s="32"/>
    </row>
    <row r="41" spans="1:38">
      <c r="A41" s="17"/>
      <c r="B41" s="15"/>
      <c r="C41" s="15"/>
      <c r="D41" s="15"/>
      <c r="E41" s="15"/>
      <c r="F41" s="15"/>
      <c r="G41" s="15"/>
      <c r="H41" s="15"/>
      <c r="I41" s="15"/>
      <c r="J41" s="15"/>
      <c r="K41" s="15"/>
      <c r="L41" s="15"/>
      <c r="M41" s="15"/>
      <c r="N41" s="15"/>
      <c r="O41" s="15"/>
      <c r="P41" s="15"/>
      <c r="Q41" s="15"/>
      <c r="R41" s="15"/>
      <c r="S41" s="16"/>
      <c r="T41" s="30"/>
      <c r="U41" s="31"/>
      <c r="V41" s="31"/>
      <c r="W41" s="31"/>
      <c r="X41" s="31"/>
      <c r="Y41" s="31"/>
      <c r="Z41" s="31"/>
      <c r="AA41" s="31"/>
      <c r="AB41" s="31"/>
      <c r="AC41" s="31"/>
      <c r="AD41" s="31"/>
      <c r="AE41" s="31"/>
      <c r="AF41" s="31"/>
      <c r="AG41" s="31"/>
      <c r="AH41" s="31"/>
      <c r="AI41" s="31"/>
      <c r="AJ41" s="31"/>
      <c r="AK41" s="31"/>
      <c r="AL41" s="32"/>
    </row>
    <row r="42" spans="1:38">
      <c r="A42" s="19" t="s">
        <v>133</v>
      </c>
      <c r="B42" s="10"/>
      <c r="C42" s="10"/>
      <c r="D42" s="10"/>
      <c r="E42" s="10"/>
      <c r="F42" s="10"/>
      <c r="G42" s="10"/>
      <c r="H42" s="10"/>
      <c r="I42" s="10"/>
      <c r="J42" s="10"/>
      <c r="K42" s="10"/>
      <c r="L42" s="10"/>
      <c r="M42" s="10"/>
      <c r="N42" s="10"/>
      <c r="O42" s="10"/>
      <c r="P42" s="10"/>
      <c r="Q42" s="10"/>
      <c r="R42" s="10"/>
      <c r="S42" s="11"/>
      <c r="T42" s="30"/>
      <c r="U42" s="31"/>
      <c r="V42" s="31"/>
      <c r="W42" s="31"/>
      <c r="X42" s="31"/>
      <c r="Y42" s="31"/>
      <c r="Z42" s="31"/>
      <c r="AA42" s="31"/>
      <c r="AB42" s="31"/>
      <c r="AC42" s="31"/>
      <c r="AD42" s="31"/>
      <c r="AE42" s="31"/>
      <c r="AF42" s="31"/>
      <c r="AG42" s="31"/>
      <c r="AH42" s="31"/>
      <c r="AI42" s="31"/>
      <c r="AJ42" s="31"/>
      <c r="AK42" s="31"/>
      <c r="AL42" s="32"/>
    </row>
    <row r="43" spans="1:38">
      <c r="A43" s="14" t="s">
        <v>131</v>
      </c>
      <c r="B43" s="15"/>
      <c r="C43" s="15"/>
      <c r="D43" s="15"/>
      <c r="E43" s="15"/>
      <c r="F43" s="15"/>
      <c r="G43" s="15"/>
      <c r="H43" s="15"/>
      <c r="I43" s="15"/>
      <c r="J43" s="15"/>
      <c r="K43" s="15"/>
      <c r="L43" s="12" t="s">
        <v>136</v>
      </c>
      <c r="M43" s="15"/>
      <c r="N43" s="15"/>
      <c r="O43" s="15"/>
      <c r="P43" s="15"/>
      <c r="Q43" s="15"/>
      <c r="R43" s="15"/>
      <c r="S43" s="16"/>
      <c r="T43" s="30"/>
      <c r="U43" s="31"/>
      <c r="V43" s="31"/>
      <c r="W43" s="31"/>
      <c r="X43" s="31"/>
      <c r="Y43" s="31"/>
      <c r="Z43" s="31"/>
      <c r="AA43" s="31"/>
      <c r="AB43" s="31"/>
      <c r="AC43" s="31"/>
      <c r="AD43" s="31"/>
      <c r="AE43" s="31"/>
      <c r="AF43" s="31"/>
      <c r="AG43" s="31"/>
      <c r="AH43" s="31"/>
      <c r="AI43" s="31"/>
      <c r="AJ43" s="31"/>
      <c r="AK43" s="31"/>
      <c r="AL43" s="32"/>
    </row>
    <row r="44" spans="1:38" ht="12.75" customHeight="1">
      <c r="A44" s="1273" t="s">
        <v>123</v>
      </c>
      <c r="B44" s="1274"/>
      <c r="C44" s="1275"/>
      <c r="D44" s="1271">
        <v>0</v>
      </c>
      <c r="E44" s="1272"/>
      <c r="F44" s="1236" t="str">
        <f>IF(AND(Q35="YES",D44&gt;=13000),"PASS",IF(AND(Q35="YES",D44&lt;13000),"FAIL","N/A"))</f>
        <v>N/A</v>
      </c>
      <c r="G44" s="1235"/>
      <c r="H44" s="15"/>
      <c r="I44" s="15"/>
      <c r="J44" s="15"/>
      <c r="K44" s="15"/>
      <c r="L44" s="15"/>
      <c r="M44" s="15"/>
      <c r="N44" s="15"/>
      <c r="O44" s="15"/>
      <c r="P44" s="15"/>
      <c r="Q44" s="15"/>
      <c r="R44" s="15"/>
      <c r="S44" s="16"/>
      <c r="T44" s="30"/>
      <c r="U44" s="31"/>
      <c r="V44" s="31"/>
      <c r="W44" s="31"/>
      <c r="X44" s="31"/>
      <c r="Y44" s="31"/>
      <c r="Z44" s="31"/>
      <c r="AA44" s="31"/>
      <c r="AB44" s="31"/>
      <c r="AC44" s="31"/>
      <c r="AD44" s="31"/>
      <c r="AE44" s="31"/>
      <c r="AF44" s="31"/>
      <c r="AG44" s="31"/>
      <c r="AH44" s="31"/>
      <c r="AI44" s="31"/>
      <c r="AJ44" s="31"/>
      <c r="AK44" s="31"/>
      <c r="AL44" s="32"/>
    </row>
    <row r="45" spans="1:38">
      <c r="A45" s="9"/>
      <c r="B45" s="10"/>
      <c r="C45" s="10"/>
      <c r="D45" s="10"/>
      <c r="E45" s="10"/>
      <c r="F45" s="10"/>
      <c r="G45" s="10"/>
      <c r="H45" s="10"/>
      <c r="I45" s="10"/>
      <c r="J45" s="10"/>
      <c r="K45" s="10"/>
      <c r="L45" s="10"/>
      <c r="M45" s="10"/>
      <c r="N45" s="10"/>
      <c r="O45" s="10"/>
      <c r="P45" s="10"/>
      <c r="Q45" s="10"/>
      <c r="R45" s="10"/>
      <c r="S45" s="11"/>
      <c r="T45" s="30"/>
      <c r="U45" s="31"/>
      <c r="V45" s="31"/>
      <c r="W45" s="31"/>
      <c r="X45" s="31"/>
      <c r="Y45" s="31"/>
      <c r="Z45" s="31"/>
      <c r="AA45" s="31"/>
      <c r="AB45" s="31"/>
      <c r="AC45" s="31"/>
      <c r="AD45" s="31"/>
      <c r="AE45" s="31"/>
      <c r="AF45" s="31"/>
      <c r="AG45" s="31"/>
      <c r="AH45" s="31"/>
      <c r="AI45" s="31"/>
      <c r="AJ45" s="31"/>
      <c r="AK45" s="31"/>
      <c r="AL45" s="32"/>
    </row>
    <row r="46" spans="1:38">
      <c r="A46" s="19" t="s">
        <v>134</v>
      </c>
      <c r="B46" s="10"/>
      <c r="C46" s="10"/>
      <c r="D46" s="10"/>
      <c r="E46" s="10"/>
      <c r="F46" s="10"/>
      <c r="G46" s="10"/>
      <c r="H46" s="10"/>
      <c r="I46" s="10"/>
      <c r="J46" s="10"/>
      <c r="K46" s="10"/>
      <c r="L46" s="10"/>
      <c r="M46" s="10"/>
      <c r="N46" s="10"/>
      <c r="O46" s="10"/>
      <c r="P46" s="10"/>
      <c r="Q46" s="10"/>
      <c r="R46" s="10"/>
      <c r="S46" s="11"/>
      <c r="T46" s="30"/>
      <c r="U46" s="31"/>
      <c r="V46" s="31"/>
      <c r="W46" s="31"/>
      <c r="X46" s="31"/>
      <c r="Y46" s="31"/>
      <c r="Z46" s="31"/>
      <c r="AA46" s="31"/>
      <c r="AB46" s="31"/>
      <c r="AC46" s="31"/>
      <c r="AD46" s="31"/>
      <c r="AE46" s="31"/>
      <c r="AF46" s="31"/>
      <c r="AG46" s="31"/>
      <c r="AH46" s="31"/>
      <c r="AI46" s="31"/>
      <c r="AJ46" s="31"/>
      <c r="AK46" s="31"/>
      <c r="AL46" s="32"/>
    </row>
    <row r="47" spans="1:38">
      <c r="A47" s="14" t="s">
        <v>131</v>
      </c>
      <c r="B47" s="15"/>
      <c r="C47" s="15"/>
      <c r="D47" s="15"/>
      <c r="E47" s="15"/>
      <c r="F47" s="15"/>
      <c r="G47" s="15"/>
      <c r="H47" s="15"/>
      <c r="I47" s="15"/>
      <c r="J47" s="15"/>
      <c r="K47" s="15"/>
      <c r="L47" s="12" t="s">
        <v>137</v>
      </c>
      <c r="M47" s="15"/>
      <c r="N47" s="15"/>
      <c r="O47" s="15"/>
      <c r="P47" s="15"/>
      <c r="Q47" s="15"/>
      <c r="R47" s="15"/>
      <c r="S47" s="16"/>
      <c r="T47" s="30"/>
      <c r="U47" s="31"/>
      <c r="V47" s="31"/>
      <c r="W47" s="31"/>
      <c r="X47" s="31"/>
      <c r="Y47" s="31"/>
      <c r="Z47" s="31"/>
      <c r="AA47" s="31"/>
      <c r="AB47" s="31"/>
      <c r="AC47" s="31"/>
      <c r="AD47" s="31"/>
      <c r="AE47" s="31"/>
      <c r="AF47" s="31"/>
      <c r="AG47" s="31"/>
      <c r="AH47" s="31"/>
      <c r="AI47" s="31"/>
      <c r="AJ47" s="31"/>
      <c r="AK47" s="31"/>
      <c r="AL47" s="32"/>
    </row>
    <row r="48" spans="1:38" ht="12.75" customHeight="1">
      <c r="A48" s="1273" t="s">
        <v>123</v>
      </c>
      <c r="B48" s="1274"/>
      <c r="C48" s="1275"/>
      <c r="D48" s="1271">
        <v>0</v>
      </c>
      <c r="E48" s="1272"/>
      <c r="F48" s="1236" t="str">
        <f>IF(AND(Q36="YES",D48&gt;=6500),"PASS",IF(AND(Q36="YES",D48&lt;6500),"FAIL","N/A"))</f>
        <v>N/A</v>
      </c>
      <c r="G48" s="1235"/>
      <c r="H48" s="15"/>
      <c r="I48" s="15"/>
      <c r="J48" s="15"/>
      <c r="K48" s="15"/>
      <c r="L48" s="15"/>
      <c r="M48" s="15"/>
      <c r="N48" s="15"/>
      <c r="O48" s="15"/>
      <c r="P48" s="15"/>
      <c r="Q48" s="15"/>
      <c r="R48" s="15"/>
      <c r="S48" s="16"/>
      <c r="T48" s="30"/>
      <c r="U48" s="31"/>
      <c r="V48" s="31"/>
      <c r="W48" s="31"/>
      <c r="X48" s="31"/>
      <c r="Y48" s="31"/>
      <c r="Z48" s="31"/>
      <c r="AA48" s="31"/>
      <c r="AB48" s="31"/>
      <c r="AC48" s="31"/>
      <c r="AD48" s="31"/>
      <c r="AE48" s="31"/>
      <c r="AF48" s="31"/>
      <c r="AG48" s="31"/>
      <c r="AH48" s="31"/>
      <c r="AI48" s="31"/>
      <c r="AJ48" s="31"/>
      <c r="AK48" s="31"/>
      <c r="AL48" s="32"/>
    </row>
    <row r="49" spans="1:38">
      <c r="A49" s="9"/>
      <c r="B49" s="10"/>
      <c r="C49" s="10"/>
      <c r="D49" s="10"/>
      <c r="E49" s="10"/>
      <c r="F49" s="10"/>
      <c r="G49" s="10"/>
      <c r="H49" s="10"/>
      <c r="I49" s="10"/>
      <c r="J49" s="10"/>
      <c r="K49" s="10"/>
      <c r="L49" s="10"/>
      <c r="M49" s="10"/>
      <c r="N49" s="10"/>
      <c r="O49" s="10"/>
      <c r="P49" s="10"/>
      <c r="Q49" s="10"/>
      <c r="R49" s="10"/>
      <c r="S49" s="11"/>
      <c r="T49" s="30"/>
      <c r="U49" s="31"/>
      <c r="V49" s="31"/>
      <c r="W49" s="31"/>
      <c r="X49" s="31"/>
      <c r="Y49" s="31"/>
      <c r="Z49" s="31"/>
      <c r="AA49" s="31"/>
      <c r="AB49" s="31"/>
      <c r="AC49" s="31"/>
      <c r="AD49" s="31"/>
      <c r="AE49" s="31"/>
      <c r="AF49" s="31"/>
      <c r="AG49" s="31"/>
      <c r="AH49" s="31"/>
      <c r="AI49" s="31"/>
      <c r="AJ49" s="31"/>
      <c r="AK49" s="31"/>
      <c r="AL49" s="32"/>
    </row>
    <row r="50" spans="1:38">
      <c r="A50" s="19" t="s">
        <v>135</v>
      </c>
      <c r="B50" s="10"/>
      <c r="C50" s="10"/>
      <c r="D50" s="10"/>
      <c r="E50" s="10"/>
      <c r="F50" s="10"/>
      <c r="G50" s="10"/>
      <c r="H50" s="10"/>
      <c r="I50" s="10"/>
      <c r="J50" s="10"/>
      <c r="K50" s="10"/>
      <c r="L50" s="10"/>
      <c r="M50" s="10"/>
      <c r="N50" s="10"/>
      <c r="O50" s="10"/>
      <c r="P50" s="10"/>
      <c r="Q50" s="10"/>
      <c r="R50" s="10"/>
      <c r="S50" s="11"/>
      <c r="T50" s="30"/>
      <c r="U50" s="31"/>
      <c r="V50" s="31"/>
      <c r="W50" s="31"/>
      <c r="X50" s="31"/>
      <c r="Y50" s="31"/>
      <c r="Z50" s="31"/>
      <c r="AA50" s="31"/>
      <c r="AB50" s="31"/>
      <c r="AC50" s="31"/>
      <c r="AD50" s="31"/>
      <c r="AE50" s="31"/>
      <c r="AF50" s="31"/>
      <c r="AG50" s="31"/>
      <c r="AH50" s="31"/>
      <c r="AI50" s="31"/>
      <c r="AJ50" s="31"/>
      <c r="AK50" s="31"/>
      <c r="AL50" s="32"/>
    </row>
    <row r="51" spans="1:38">
      <c r="A51" s="14" t="s">
        <v>131</v>
      </c>
      <c r="B51" s="15"/>
      <c r="C51" s="15"/>
      <c r="D51" s="15"/>
      <c r="E51" s="15"/>
      <c r="F51" s="15"/>
      <c r="G51" s="15"/>
      <c r="H51" s="15"/>
      <c r="I51" s="15"/>
      <c r="J51" s="15"/>
      <c r="K51" s="15"/>
      <c r="L51" s="12" t="s">
        <v>138</v>
      </c>
      <c r="M51" s="15"/>
      <c r="N51" s="15"/>
      <c r="O51" s="15"/>
      <c r="P51" s="15"/>
      <c r="Q51" s="15"/>
      <c r="R51" s="15"/>
      <c r="S51" s="16"/>
      <c r="T51" s="30"/>
      <c r="U51" s="31"/>
      <c r="V51" s="31"/>
      <c r="W51" s="31"/>
      <c r="X51" s="31"/>
      <c r="Y51" s="31"/>
      <c r="Z51" s="31"/>
      <c r="AA51" s="31"/>
      <c r="AB51" s="31"/>
      <c r="AC51" s="31"/>
      <c r="AD51" s="31"/>
      <c r="AE51" s="31"/>
      <c r="AF51" s="31"/>
      <c r="AG51" s="31"/>
      <c r="AH51" s="31"/>
      <c r="AI51" s="31"/>
      <c r="AJ51" s="31"/>
      <c r="AK51" s="31"/>
      <c r="AL51" s="32"/>
    </row>
    <row r="52" spans="1:38" ht="12.75" customHeight="1">
      <c r="A52" s="1278" t="s">
        <v>123</v>
      </c>
      <c r="B52" s="1279"/>
      <c r="C52" s="1280"/>
      <c r="D52" s="1271">
        <v>0</v>
      </c>
      <c r="E52" s="1272"/>
      <c r="F52" s="1236" t="str">
        <f>IF(AND(Q37="YES",D52&gt;=19500),"PASS",IF(AND(Q37="YES",D52&lt;19500),"FAIL","N/A"))</f>
        <v>N/A</v>
      </c>
      <c r="G52" s="1235"/>
      <c r="H52" s="179"/>
      <c r="I52" s="179"/>
      <c r="J52" s="179"/>
      <c r="K52" s="179"/>
      <c r="L52" s="179"/>
      <c r="M52" s="179"/>
      <c r="N52" s="179"/>
      <c r="O52" s="179"/>
      <c r="P52" s="179"/>
      <c r="Q52" s="179"/>
      <c r="R52" s="179"/>
      <c r="S52" s="180"/>
      <c r="T52" s="38"/>
      <c r="U52" s="36"/>
      <c r="V52" s="36"/>
      <c r="W52" s="36"/>
      <c r="X52" s="36"/>
      <c r="Y52" s="36"/>
      <c r="Z52" s="36"/>
      <c r="AA52" s="36"/>
      <c r="AB52" s="36"/>
      <c r="AC52" s="36"/>
      <c r="AD52" s="36"/>
      <c r="AE52" s="36"/>
      <c r="AF52" s="36"/>
      <c r="AG52" s="36"/>
      <c r="AH52" s="36"/>
      <c r="AI52" s="36"/>
      <c r="AJ52" s="36"/>
      <c r="AK52" s="36"/>
      <c r="AL52" s="39"/>
    </row>
    <row r="53" spans="1:38">
      <c r="A53" s="723" t="s">
        <v>340</v>
      </c>
      <c r="B53" s="724"/>
      <c r="C53" s="724"/>
      <c r="D53" s="724"/>
      <c r="E53" s="724"/>
      <c r="F53" s="724"/>
      <c r="G53" s="724"/>
      <c r="H53" s="724"/>
      <c r="I53" s="724"/>
      <c r="J53" s="724"/>
      <c r="K53" s="724"/>
      <c r="L53" s="724"/>
      <c r="M53" s="724"/>
      <c r="N53" s="724"/>
      <c r="O53" s="724"/>
      <c r="P53" s="724"/>
      <c r="Q53" s="724"/>
      <c r="R53" s="725"/>
      <c r="S53" s="726"/>
      <c r="T53" s="723" t="s">
        <v>340</v>
      </c>
      <c r="U53" s="724"/>
      <c r="V53" s="724"/>
      <c r="W53" s="724"/>
      <c r="X53" s="724"/>
      <c r="Y53" s="724"/>
      <c r="Z53" s="724"/>
      <c r="AA53" s="724"/>
      <c r="AB53" s="724"/>
      <c r="AC53" s="724"/>
      <c r="AD53" s="724"/>
      <c r="AE53" s="724"/>
      <c r="AF53" s="724"/>
      <c r="AG53" s="724"/>
      <c r="AH53" s="724"/>
      <c r="AI53" s="724"/>
      <c r="AJ53" s="724"/>
      <c r="AK53" s="725"/>
      <c r="AL53" s="726"/>
    </row>
    <row r="54" spans="1:38">
      <c r="A54" s="721" t="s">
        <v>468</v>
      </c>
      <c r="B54" s="724"/>
      <c r="C54" s="724"/>
      <c r="D54" s="724"/>
      <c r="E54" s="724"/>
      <c r="F54" s="724"/>
      <c r="G54" s="724"/>
      <c r="H54" s="724"/>
      <c r="I54" s="724"/>
      <c r="J54" s="724"/>
      <c r="K54" s="724"/>
      <c r="L54" s="724"/>
      <c r="M54" s="724"/>
      <c r="N54" s="724"/>
      <c r="O54" s="724"/>
      <c r="P54" s="724"/>
      <c r="Q54" s="724"/>
      <c r="R54" s="724"/>
      <c r="S54" s="727"/>
      <c r="T54" s="721" t="s">
        <v>468</v>
      </c>
      <c r="U54" s="724"/>
      <c r="V54" s="724"/>
      <c r="W54" s="724"/>
      <c r="X54" s="724"/>
      <c r="Y54" s="724"/>
      <c r="Z54" s="724"/>
      <c r="AA54" s="724"/>
      <c r="AB54" s="724"/>
      <c r="AC54" s="724"/>
      <c r="AD54" s="724"/>
      <c r="AE54" s="724"/>
      <c r="AF54" s="724"/>
      <c r="AG54" s="724"/>
      <c r="AH54" s="724"/>
      <c r="AI54" s="724"/>
      <c r="AJ54" s="724"/>
      <c r="AK54" s="724"/>
      <c r="AL54" s="727"/>
    </row>
    <row r="55" spans="1:38">
      <c r="A55" s="316"/>
      <c r="B55" s="306"/>
      <c r="C55" s="306"/>
      <c r="D55" s="306"/>
      <c r="E55" s="306"/>
      <c r="F55" s="306"/>
      <c r="G55" s="306"/>
      <c r="H55" s="306"/>
      <c r="I55" s="306"/>
      <c r="J55" s="306"/>
      <c r="K55" s="306"/>
      <c r="L55" s="306"/>
      <c r="M55" s="306"/>
      <c r="N55" s="306"/>
      <c r="O55" s="306"/>
      <c r="P55" s="306"/>
      <c r="Q55" s="306"/>
      <c r="R55" s="306"/>
      <c r="S55" s="338"/>
      <c r="T55" s="316"/>
      <c r="U55" s="306"/>
      <c r="V55" s="306"/>
      <c r="W55" s="306"/>
      <c r="X55" s="306"/>
      <c r="Y55" s="306"/>
      <c r="Z55" s="306"/>
      <c r="AA55" s="306"/>
      <c r="AB55" s="306"/>
      <c r="AC55" s="306"/>
      <c r="AD55" s="306"/>
      <c r="AE55" s="306"/>
      <c r="AF55" s="306"/>
      <c r="AG55" s="306"/>
      <c r="AH55" s="306"/>
      <c r="AI55" s="306"/>
      <c r="AJ55" s="306"/>
      <c r="AK55" s="306"/>
      <c r="AL55" s="338"/>
    </row>
    <row r="56" spans="1:38">
      <c r="A56" s="337"/>
      <c r="B56" s="306"/>
      <c r="C56" s="306"/>
      <c r="D56" s="306"/>
      <c r="E56" s="306"/>
      <c r="F56" s="306"/>
      <c r="G56" s="306"/>
      <c r="H56" s="306"/>
      <c r="I56" s="306"/>
      <c r="J56" s="306"/>
      <c r="K56" s="306"/>
      <c r="L56" s="306"/>
      <c r="M56" s="306"/>
      <c r="N56" s="306"/>
      <c r="O56" s="306"/>
      <c r="P56" s="306"/>
      <c r="Q56" s="306"/>
      <c r="R56" s="306"/>
      <c r="S56" s="338"/>
      <c r="T56" s="337"/>
      <c r="U56" s="306"/>
      <c r="V56" s="306"/>
      <c r="W56" s="306"/>
      <c r="X56" s="306"/>
      <c r="Y56" s="306"/>
      <c r="Z56" s="306"/>
      <c r="AA56" s="306"/>
      <c r="AB56" s="306"/>
      <c r="AC56" s="306"/>
      <c r="AD56" s="306"/>
      <c r="AE56" s="306"/>
      <c r="AF56" s="306"/>
      <c r="AG56" s="306"/>
      <c r="AH56" s="306"/>
      <c r="AI56" s="306"/>
      <c r="AJ56" s="306"/>
      <c r="AK56" s="306"/>
      <c r="AL56" s="338"/>
    </row>
    <row r="57" spans="1:38">
      <c r="A57" s="233"/>
      <c r="B57" s="306"/>
      <c r="C57" s="306"/>
      <c r="D57" s="306"/>
      <c r="E57" s="306"/>
      <c r="F57" s="306"/>
      <c r="G57" s="306"/>
      <c r="H57" s="306"/>
      <c r="I57" s="306"/>
      <c r="J57" s="306"/>
      <c r="K57" s="306"/>
      <c r="L57" s="306"/>
      <c r="M57" s="306"/>
      <c r="N57" s="306"/>
      <c r="O57" s="306"/>
      <c r="P57" s="306"/>
      <c r="Q57" s="306"/>
      <c r="R57" s="306"/>
      <c r="S57" s="338"/>
      <c r="T57" s="233"/>
      <c r="U57" s="306"/>
      <c r="V57" s="306"/>
      <c r="W57" s="306"/>
      <c r="X57" s="306"/>
      <c r="Y57" s="306"/>
      <c r="Z57" s="306"/>
      <c r="AA57" s="306"/>
      <c r="AB57" s="306"/>
      <c r="AC57" s="306"/>
      <c r="AD57" s="306"/>
      <c r="AE57" s="306"/>
      <c r="AF57" s="306"/>
      <c r="AG57" s="306"/>
      <c r="AH57" s="306"/>
      <c r="AI57" s="306"/>
      <c r="AJ57" s="306"/>
      <c r="AK57" s="306"/>
      <c r="AL57" s="338"/>
    </row>
    <row r="58" spans="1:38">
      <c r="A58" s="316"/>
      <c r="B58" s="306"/>
      <c r="C58" s="306"/>
      <c r="D58" s="306"/>
      <c r="E58" s="306"/>
      <c r="F58" s="306"/>
      <c r="G58" s="306"/>
      <c r="H58" s="306"/>
      <c r="I58" s="306"/>
      <c r="J58" s="306"/>
      <c r="K58" s="306"/>
      <c r="L58" s="306"/>
      <c r="M58" s="306"/>
      <c r="N58" s="306"/>
      <c r="O58" s="306"/>
      <c r="P58" s="306"/>
      <c r="Q58" s="306"/>
      <c r="R58" s="306"/>
      <c r="S58" s="338"/>
      <c r="T58" s="316"/>
      <c r="U58" s="306"/>
      <c r="V58" s="306"/>
      <c r="W58" s="306"/>
      <c r="X58" s="306"/>
      <c r="Y58" s="306"/>
      <c r="Z58" s="306"/>
      <c r="AA58" s="306"/>
      <c r="AB58" s="306"/>
      <c r="AC58" s="306"/>
      <c r="AD58" s="306"/>
      <c r="AE58" s="306"/>
      <c r="AF58" s="306"/>
      <c r="AG58" s="306"/>
      <c r="AH58" s="306"/>
      <c r="AI58" s="306"/>
      <c r="AJ58" s="306"/>
      <c r="AK58" s="306"/>
      <c r="AL58" s="338"/>
    </row>
    <row r="59" spans="1:38">
      <c r="A59" s="316"/>
      <c r="B59" s="306"/>
      <c r="C59" s="306"/>
      <c r="D59" s="306"/>
      <c r="E59" s="306"/>
      <c r="F59" s="306"/>
      <c r="G59" s="306"/>
      <c r="H59" s="306"/>
      <c r="I59" s="306"/>
      <c r="J59" s="306"/>
      <c r="K59" s="306"/>
      <c r="L59" s="306"/>
      <c r="M59" s="306"/>
      <c r="N59" s="306"/>
      <c r="O59" s="306"/>
      <c r="P59" s="306"/>
      <c r="Q59" s="306"/>
      <c r="R59" s="306"/>
      <c r="S59" s="338"/>
      <c r="T59" s="316"/>
      <c r="U59" s="306"/>
      <c r="V59" s="306"/>
      <c r="W59" s="306"/>
      <c r="X59" s="306"/>
      <c r="Y59" s="306"/>
      <c r="Z59" s="306"/>
      <c r="AA59" s="306"/>
      <c r="AB59" s="306"/>
      <c r="AC59" s="306"/>
      <c r="AD59" s="306"/>
      <c r="AE59" s="306"/>
      <c r="AF59" s="306"/>
      <c r="AG59" s="306"/>
      <c r="AH59" s="306"/>
      <c r="AI59" s="306"/>
      <c r="AJ59" s="306"/>
      <c r="AK59" s="306"/>
      <c r="AL59" s="338"/>
    </row>
    <row r="60" spans="1:38">
      <c r="A60" s="316"/>
      <c r="B60" s="306"/>
      <c r="C60" s="306"/>
      <c r="D60" s="306"/>
      <c r="E60" s="306"/>
      <c r="F60" s="306"/>
      <c r="G60" s="306"/>
      <c r="H60" s="306"/>
      <c r="I60" s="306"/>
      <c r="J60" s="306"/>
      <c r="K60" s="306"/>
      <c r="L60" s="306"/>
      <c r="M60" s="306"/>
      <c r="N60" s="306"/>
      <c r="O60" s="306"/>
      <c r="P60" s="306"/>
      <c r="Q60" s="306"/>
      <c r="R60" s="306"/>
      <c r="S60" s="338"/>
      <c r="T60" s="316"/>
      <c r="U60" s="306"/>
      <c r="V60" s="306"/>
      <c r="W60" s="306"/>
      <c r="X60" s="306"/>
      <c r="Y60" s="306"/>
      <c r="Z60" s="306"/>
      <c r="AA60" s="306"/>
      <c r="AB60" s="306"/>
      <c r="AC60" s="306"/>
      <c r="AD60" s="306"/>
      <c r="AE60" s="306"/>
      <c r="AF60" s="306"/>
      <c r="AG60" s="306"/>
      <c r="AH60" s="306"/>
      <c r="AI60" s="306"/>
      <c r="AJ60" s="306"/>
      <c r="AK60" s="306"/>
      <c r="AL60" s="338"/>
    </row>
    <row r="61" spans="1:38">
      <c r="A61" s="316"/>
      <c r="B61" s="306"/>
      <c r="C61" s="306"/>
      <c r="D61" s="306"/>
      <c r="E61" s="306"/>
      <c r="F61" s="306"/>
      <c r="G61" s="306"/>
      <c r="H61" s="306"/>
      <c r="I61" s="306"/>
      <c r="J61" s="306"/>
      <c r="K61" s="306"/>
      <c r="L61" s="306"/>
      <c r="M61" s="306"/>
      <c r="N61" s="306"/>
      <c r="O61" s="306"/>
      <c r="P61" s="306"/>
      <c r="Q61" s="306"/>
      <c r="R61" s="306"/>
      <c r="S61" s="338"/>
      <c r="T61" s="316"/>
      <c r="U61" s="306"/>
      <c r="V61" s="306"/>
      <c r="W61" s="306"/>
      <c r="X61" s="306"/>
      <c r="Y61" s="306"/>
      <c r="Z61" s="306"/>
      <c r="AA61" s="306"/>
      <c r="AB61" s="306"/>
      <c r="AC61" s="306"/>
      <c r="AD61" s="306"/>
      <c r="AE61" s="306"/>
      <c r="AF61" s="306"/>
      <c r="AG61" s="306"/>
      <c r="AH61" s="306"/>
      <c r="AI61" s="306"/>
      <c r="AJ61" s="306"/>
      <c r="AK61" s="306"/>
      <c r="AL61" s="338"/>
    </row>
    <row r="62" spans="1:38">
      <c r="A62" s="316"/>
      <c r="B62" s="306"/>
      <c r="C62" s="306"/>
      <c r="D62" s="306"/>
      <c r="E62" s="306"/>
      <c r="F62" s="306"/>
      <c r="G62" s="306"/>
      <c r="H62" s="306"/>
      <c r="I62" s="306"/>
      <c r="J62" s="306"/>
      <c r="K62" s="306"/>
      <c r="L62" s="306"/>
      <c r="M62" s="306"/>
      <c r="N62" s="306"/>
      <c r="O62" s="306"/>
      <c r="P62" s="306"/>
      <c r="Q62" s="306"/>
      <c r="R62" s="306"/>
      <c r="S62" s="338"/>
      <c r="T62" s="316"/>
      <c r="U62" s="306"/>
      <c r="V62" s="306"/>
      <c r="W62" s="306"/>
      <c r="X62" s="306"/>
      <c r="Y62" s="306"/>
      <c r="Z62" s="306"/>
      <c r="AA62" s="306"/>
      <c r="AB62" s="306"/>
      <c r="AC62" s="306"/>
      <c r="AD62" s="306"/>
      <c r="AE62" s="306"/>
      <c r="AF62" s="306"/>
      <c r="AG62" s="306"/>
      <c r="AH62" s="306"/>
      <c r="AI62" s="306"/>
      <c r="AJ62" s="306"/>
      <c r="AK62" s="306"/>
      <c r="AL62" s="338"/>
    </row>
    <row r="63" spans="1:38">
      <c r="A63" s="316"/>
      <c r="B63" s="306"/>
      <c r="C63" s="306"/>
      <c r="D63" s="306"/>
      <c r="E63" s="306"/>
      <c r="F63" s="306"/>
      <c r="G63" s="306"/>
      <c r="H63" s="306"/>
      <c r="I63" s="306"/>
      <c r="J63" s="306"/>
      <c r="K63" s="306"/>
      <c r="L63" s="306"/>
      <c r="M63" s="306"/>
      <c r="N63" s="306"/>
      <c r="O63" s="306"/>
      <c r="P63" s="306"/>
      <c r="Q63" s="306"/>
      <c r="R63" s="306"/>
      <c r="S63" s="338"/>
      <c r="T63" s="316"/>
      <c r="U63" s="306"/>
      <c r="V63" s="306"/>
      <c r="W63" s="306"/>
      <c r="X63" s="306"/>
      <c r="Y63" s="306"/>
      <c r="Z63" s="306"/>
      <c r="AA63" s="306"/>
      <c r="AB63" s="306"/>
      <c r="AC63" s="306"/>
      <c r="AD63" s="306"/>
      <c r="AE63" s="306"/>
      <c r="AF63" s="306"/>
      <c r="AG63" s="306"/>
      <c r="AH63" s="306"/>
      <c r="AI63" s="306"/>
      <c r="AJ63" s="306"/>
      <c r="AK63" s="306"/>
      <c r="AL63" s="338"/>
    </row>
    <row r="64" spans="1:38">
      <c r="A64" s="316"/>
      <c r="B64" s="306"/>
      <c r="C64" s="306"/>
      <c r="D64" s="306"/>
      <c r="E64" s="306"/>
      <c r="F64" s="306"/>
      <c r="G64" s="306"/>
      <c r="H64" s="306"/>
      <c r="I64" s="306"/>
      <c r="J64" s="306"/>
      <c r="K64" s="306"/>
      <c r="L64" s="306"/>
      <c r="M64" s="306"/>
      <c r="N64" s="306"/>
      <c r="O64" s="306"/>
      <c r="P64" s="306"/>
      <c r="Q64" s="306"/>
      <c r="R64" s="306"/>
      <c r="S64" s="338"/>
      <c r="T64" s="316"/>
      <c r="U64" s="306"/>
      <c r="V64" s="306"/>
      <c r="W64" s="306"/>
      <c r="X64" s="306"/>
      <c r="Y64" s="306"/>
      <c r="Z64" s="306"/>
      <c r="AA64" s="306"/>
      <c r="AB64" s="306"/>
      <c r="AC64" s="306"/>
      <c r="AD64" s="306"/>
      <c r="AE64" s="306"/>
      <c r="AF64" s="306"/>
      <c r="AG64" s="306"/>
      <c r="AH64" s="306"/>
      <c r="AI64" s="306"/>
      <c r="AJ64" s="306"/>
      <c r="AK64" s="306"/>
      <c r="AL64" s="338"/>
    </row>
    <row r="65" spans="1:38">
      <c r="A65" s="316"/>
      <c r="B65" s="306"/>
      <c r="C65" s="306"/>
      <c r="D65" s="306"/>
      <c r="E65" s="306"/>
      <c r="F65" s="306"/>
      <c r="G65" s="306"/>
      <c r="H65" s="306"/>
      <c r="I65" s="306"/>
      <c r="J65" s="306"/>
      <c r="K65" s="306"/>
      <c r="L65" s="306"/>
      <c r="M65" s="306"/>
      <c r="N65" s="306"/>
      <c r="O65" s="306"/>
      <c r="P65" s="306"/>
      <c r="Q65" s="306"/>
      <c r="R65" s="306"/>
      <c r="S65" s="338"/>
      <c r="T65" s="316"/>
      <c r="U65" s="306"/>
      <c r="V65" s="306"/>
      <c r="W65" s="306"/>
      <c r="X65" s="306"/>
      <c r="Y65" s="306"/>
      <c r="Z65" s="306"/>
      <c r="AA65" s="306"/>
      <c r="AB65" s="306"/>
      <c r="AC65" s="306"/>
      <c r="AD65" s="306"/>
      <c r="AE65" s="306"/>
      <c r="AF65" s="306"/>
      <c r="AG65" s="306"/>
      <c r="AH65" s="306"/>
      <c r="AI65" s="306"/>
      <c r="AJ65" s="306"/>
      <c r="AK65" s="306"/>
      <c r="AL65" s="338"/>
    </row>
    <row r="66" spans="1:38">
      <c r="A66" s="316"/>
      <c r="B66" s="306"/>
      <c r="C66" s="306"/>
      <c r="D66" s="306"/>
      <c r="E66" s="306"/>
      <c r="F66" s="306"/>
      <c r="G66" s="306"/>
      <c r="H66" s="306"/>
      <c r="I66" s="306"/>
      <c r="J66" s="306"/>
      <c r="K66" s="306"/>
      <c r="L66" s="306"/>
      <c r="M66" s="306"/>
      <c r="N66" s="306"/>
      <c r="O66" s="306"/>
      <c r="P66" s="306"/>
      <c r="Q66" s="306"/>
      <c r="R66" s="306"/>
      <c r="S66" s="338"/>
      <c r="T66" s="316"/>
      <c r="U66" s="306"/>
      <c r="V66" s="306"/>
      <c r="W66" s="306"/>
      <c r="X66" s="306"/>
      <c r="Y66" s="306"/>
      <c r="Z66" s="306"/>
      <c r="AA66" s="306"/>
      <c r="AB66" s="306"/>
      <c r="AC66" s="306"/>
      <c r="AD66" s="306"/>
      <c r="AE66" s="306"/>
      <c r="AF66" s="306"/>
      <c r="AG66" s="306"/>
      <c r="AH66" s="306"/>
      <c r="AI66" s="306"/>
      <c r="AJ66" s="306"/>
      <c r="AK66" s="306"/>
      <c r="AL66" s="338"/>
    </row>
    <row r="67" spans="1:38">
      <c r="A67" s="316"/>
      <c r="B67" s="306"/>
      <c r="C67" s="306"/>
      <c r="D67" s="306"/>
      <c r="E67" s="306"/>
      <c r="F67" s="306"/>
      <c r="G67" s="306"/>
      <c r="H67" s="306"/>
      <c r="I67" s="306"/>
      <c r="J67" s="306"/>
      <c r="K67" s="306"/>
      <c r="L67" s="306"/>
      <c r="M67" s="306"/>
      <c r="N67" s="306"/>
      <c r="O67" s="306"/>
      <c r="P67" s="306"/>
      <c r="Q67" s="306"/>
      <c r="R67" s="306"/>
      <c r="S67" s="338"/>
      <c r="T67" s="316"/>
      <c r="U67" s="306"/>
      <c r="V67" s="306"/>
      <c r="W67" s="306"/>
      <c r="X67" s="306"/>
      <c r="Y67" s="306"/>
      <c r="Z67" s="306"/>
      <c r="AA67" s="306"/>
      <c r="AB67" s="306"/>
      <c r="AC67" s="306"/>
      <c r="AD67" s="306"/>
      <c r="AE67" s="306"/>
      <c r="AF67" s="306"/>
      <c r="AG67" s="306"/>
      <c r="AH67" s="306"/>
      <c r="AI67" s="306"/>
      <c r="AJ67" s="306"/>
      <c r="AK67" s="306"/>
      <c r="AL67" s="338"/>
    </row>
    <row r="68" spans="1:38">
      <c r="A68" s="316"/>
      <c r="B68" s="306"/>
      <c r="C68" s="306"/>
      <c r="D68" s="306"/>
      <c r="E68" s="306"/>
      <c r="F68" s="306"/>
      <c r="G68" s="306"/>
      <c r="H68" s="306"/>
      <c r="I68" s="306"/>
      <c r="J68" s="306"/>
      <c r="K68" s="306"/>
      <c r="L68" s="306"/>
      <c r="M68" s="306"/>
      <c r="N68" s="306"/>
      <c r="O68" s="306"/>
      <c r="P68" s="306"/>
      <c r="Q68" s="306"/>
      <c r="R68" s="306"/>
      <c r="S68" s="338"/>
      <c r="T68" s="316"/>
      <c r="U68" s="306"/>
      <c r="V68" s="306"/>
      <c r="W68" s="306"/>
      <c r="X68" s="306"/>
      <c r="Y68" s="306"/>
      <c r="Z68" s="306"/>
      <c r="AA68" s="306"/>
      <c r="AB68" s="306"/>
      <c r="AC68" s="306"/>
      <c r="AD68" s="306"/>
      <c r="AE68" s="306"/>
      <c r="AF68" s="306"/>
      <c r="AG68" s="306"/>
      <c r="AH68" s="306"/>
      <c r="AI68" s="306"/>
      <c r="AJ68" s="306"/>
      <c r="AK68" s="306"/>
      <c r="AL68" s="338"/>
    </row>
    <row r="69" spans="1:38">
      <c r="A69" s="316"/>
      <c r="B69" s="306"/>
      <c r="C69" s="306"/>
      <c r="D69" s="306"/>
      <c r="E69" s="306"/>
      <c r="F69" s="306"/>
      <c r="G69" s="306"/>
      <c r="H69" s="306"/>
      <c r="I69" s="306"/>
      <c r="J69" s="306"/>
      <c r="K69" s="306"/>
      <c r="L69" s="306"/>
      <c r="M69" s="306"/>
      <c r="N69" s="306"/>
      <c r="O69" s="306"/>
      <c r="P69" s="306"/>
      <c r="Q69" s="306"/>
      <c r="R69" s="306"/>
      <c r="S69" s="338"/>
      <c r="T69" s="316"/>
      <c r="U69" s="306"/>
      <c r="V69" s="306"/>
      <c r="W69" s="306"/>
      <c r="X69" s="306"/>
      <c r="Y69" s="306"/>
      <c r="Z69" s="306"/>
      <c r="AA69" s="306"/>
      <c r="AB69" s="306"/>
      <c r="AC69" s="306"/>
      <c r="AD69" s="306"/>
      <c r="AE69" s="306"/>
      <c r="AF69" s="306"/>
      <c r="AG69" s="306"/>
      <c r="AH69" s="306"/>
      <c r="AI69" s="306"/>
      <c r="AJ69" s="306"/>
      <c r="AK69" s="306"/>
      <c r="AL69" s="338"/>
    </row>
    <row r="70" spans="1:38">
      <c r="A70" s="316"/>
      <c r="B70" s="306"/>
      <c r="C70" s="306"/>
      <c r="D70" s="306"/>
      <c r="E70" s="306"/>
      <c r="F70" s="306"/>
      <c r="G70" s="306"/>
      <c r="H70" s="306"/>
      <c r="I70" s="306"/>
      <c r="J70" s="306"/>
      <c r="K70" s="306"/>
      <c r="L70" s="306"/>
      <c r="M70" s="306"/>
      <c r="N70" s="306"/>
      <c r="O70" s="306"/>
      <c r="P70" s="306"/>
      <c r="Q70" s="306"/>
      <c r="R70" s="306"/>
      <c r="S70" s="338"/>
      <c r="T70" s="316"/>
      <c r="U70" s="306"/>
      <c r="V70" s="306"/>
      <c r="W70" s="306"/>
      <c r="X70" s="306"/>
      <c r="Y70" s="306"/>
      <c r="Z70" s="306"/>
      <c r="AA70" s="306"/>
      <c r="AB70" s="306"/>
      <c r="AC70" s="306"/>
      <c r="AD70" s="306"/>
      <c r="AE70" s="306"/>
      <c r="AF70" s="306"/>
      <c r="AG70" s="306"/>
      <c r="AH70" s="306"/>
      <c r="AI70" s="306"/>
      <c r="AJ70" s="306"/>
      <c r="AK70" s="306"/>
      <c r="AL70" s="338"/>
    </row>
    <row r="71" spans="1:38">
      <c r="A71" s="316"/>
      <c r="B71" s="306"/>
      <c r="C71" s="306"/>
      <c r="D71" s="306"/>
      <c r="E71" s="306"/>
      <c r="F71" s="306"/>
      <c r="G71" s="306"/>
      <c r="H71" s="306"/>
      <c r="I71" s="306"/>
      <c r="J71" s="306"/>
      <c r="K71" s="306"/>
      <c r="L71" s="306"/>
      <c r="M71" s="306"/>
      <c r="N71" s="306"/>
      <c r="O71" s="306"/>
      <c r="P71" s="306"/>
      <c r="Q71" s="306"/>
      <c r="R71" s="306"/>
      <c r="S71" s="338"/>
      <c r="T71" s="316"/>
      <c r="U71" s="306"/>
      <c r="V71" s="306"/>
      <c r="W71" s="306"/>
      <c r="X71" s="306"/>
      <c r="Y71" s="306"/>
      <c r="Z71" s="306"/>
      <c r="AA71" s="306"/>
      <c r="AB71" s="306"/>
      <c r="AC71" s="306"/>
      <c r="AD71" s="306"/>
      <c r="AE71" s="306"/>
      <c r="AF71" s="306"/>
      <c r="AG71" s="306"/>
      <c r="AH71" s="306"/>
      <c r="AI71" s="306"/>
      <c r="AJ71" s="306"/>
      <c r="AK71" s="306"/>
      <c r="AL71" s="338"/>
    </row>
    <row r="72" spans="1:38">
      <c r="A72" s="316"/>
      <c r="B72" s="306"/>
      <c r="C72" s="306"/>
      <c r="D72" s="306"/>
      <c r="E72" s="306"/>
      <c r="F72" s="306"/>
      <c r="G72" s="306"/>
      <c r="H72" s="306"/>
      <c r="I72" s="306"/>
      <c r="J72" s="306"/>
      <c r="K72" s="306"/>
      <c r="L72" s="306"/>
      <c r="M72" s="306"/>
      <c r="N72" s="306"/>
      <c r="O72" s="306"/>
      <c r="P72" s="306"/>
      <c r="Q72" s="306"/>
      <c r="R72" s="306"/>
      <c r="S72" s="338"/>
      <c r="T72" s="316"/>
      <c r="U72" s="306"/>
      <c r="V72" s="306"/>
      <c r="W72" s="306"/>
      <c r="X72" s="306"/>
      <c r="Y72" s="306"/>
      <c r="Z72" s="306"/>
      <c r="AA72" s="306"/>
      <c r="AB72" s="306"/>
      <c r="AC72" s="306"/>
      <c r="AD72" s="306"/>
      <c r="AE72" s="306"/>
      <c r="AF72" s="306"/>
      <c r="AG72" s="306"/>
      <c r="AH72" s="306"/>
      <c r="AI72" s="306"/>
      <c r="AJ72" s="306"/>
      <c r="AK72" s="306"/>
      <c r="AL72" s="338"/>
    </row>
    <row r="73" spans="1:38">
      <c r="A73" s="316"/>
      <c r="B73" s="306"/>
      <c r="C73" s="306"/>
      <c r="D73" s="306"/>
      <c r="E73" s="306"/>
      <c r="F73" s="306"/>
      <c r="G73" s="306"/>
      <c r="H73" s="306"/>
      <c r="I73" s="306"/>
      <c r="J73" s="306"/>
      <c r="K73" s="306"/>
      <c r="L73" s="306"/>
      <c r="M73" s="306"/>
      <c r="N73" s="306"/>
      <c r="O73" s="306"/>
      <c r="P73" s="306"/>
      <c r="Q73" s="306"/>
      <c r="R73" s="306"/>
      <c r="S73" s="338"/>
      <c r="T73" s="316"/>
      <c r="U73" s="306"/>
      <c r="V73" s="306"/>
      <c r="W73" s="306"/>
      <c r="X73" s="306"/>
      <c r="Y73" s="306"/>
      <c r="Z73" s="306"/>
      <c r="AA73" s="306"/>
      <c r="AB73" s="306"/>
      <c r="AC73" s="306"/>
      <c r="AD73" s="306"/>
      <c r="AE73" s="306"/>
      <c r="AF73" s="306"/>
      <c r="AG73" s="306"/>
      <c r="AH73" s="306"/>
      <c r="AI73" s="306"/>
      <c r="AJ73" s="306"/>
      <c r="AK73" s="306"/>
      <c r="AL73" s="338"/>
    </row>
    <row r="74" spans="1:38">
      <c r="A74" s="316"/>
      <c r="B74" s="306"/>
      <c r="C74" s="306"/>
      <c r="D74" s="306"/>
      <c r="E74" s="306"/>
      <c r="F74" s="306"/>
      <c r="G74" s="306"/>
      <c r="H74" s="306"/>
      <c r="I74" s="306"/>
      <c r="J74" s="306"/>
      <c r="K74" s="306"/>
      <c r="L74" s="306"/>
      <c r="M74" s="306"/>
      <c r="N74" s="306"/>
      <c r="O74" s="306"/>
      <c r="P74" s="306"/>
      <c r="Q74" s="306"/>
      <c r="R74" s="306"/>
      <c r="S74" s="338"/>
      <c r="T74" s="316"/>
      <c r="U74" s="306"/>
      <c r="V74" s="306"/>
      <c r="W74" s="306"/>
      <c r="X74" s="306"/>
      <c r="Y74" s="306"/>
      <c r="Z74" s="306"/>
      <c r="AA74" s="306"/>
      <c r="AB74" s="306"/>
      <c r="AC74" s="306"/>
      <c r="AD74" s="306"/>
      <c r="AE74" s="306"/>
      <c r="AF74" s="306"/>
      <c r="AG74" s="306"/>
      <c r="AH74" s="306"/>
      <c r="AI74" s="306"/>
      <c r="AJ74" s="306"/>
      <c r="AK74" s="306"/>
      <c r="AL74" s="338"/>
    </row>
    <row r="75" spans="1:38">
      <c r="A75" s="316"/>
      <c r="B75" s="306"/>
      <c r="C75" s="306"/>
      <c r="D75" s="306"/>
      <c r="E75" s="306"/>
      <c r="F75" s="306"/>
      <c r="G75" s="306"/>
      <c r="H75" s="306"/>
      <c r="I75" s="306"/>
      <c r="J75" s="306"/>
      <c r="K75" s="306"/>
      <c r="L75" s="306"/>
      <c r="M75" s="306"/>
      <c r="N75" s="306"/>
      <c r="O75" s="306"/>
      <c r="P75" s="306"/>
      <c r="Q75" s="306"/>
      <c r="R75" s="306"/>
      <c r="S75" s="338"/>
      <c r="T75" s="316"/>
      <c r="U75" s="306"/>
      <c r="V75" s="306"/>
      <c r="W75" s="306"/>
      <c r="X75" s="306"/>
      <c r="Y75" s="306"/>
      <c r="Z75" s="306"/>
      <c r="AA75" s="306"/>
      <c r="AB75" s="306"/>
      <c r="AC75" s="306"/>
      <c r="AD75" s="306"/>
      <c r="AE75" s="306"/>
      <c r="AF75" s="306"/>
      <c r="AG75" s="306"/>
      <c r="AH75" s="306"/>
      <c r="AI75" s="306"/>
      <c r="AJ75" s="306"/>
      <c r="AK75" s="306"/>
      <c r="AL75" s="338"/>
    </row>
    <row r="76" spans="1:38">
      <c r="A76" s="316"/>
      <c r="B76" s="306"/>
      <c r="C76" s="306"/>
      <c r="D76" s="306"/>
      <c r="E76" s="306"/>
      <c r="F76" s="306"/>
      <c r="G76" s="306"/>
      <c r="H76" s="306"/>
      <c r="I76" s="306"/>
      <c r="J76" s="306"/>
      <c r="K76" s="306"/>
      <c r="L76" s="306"/>
      <c r="M76" s="306"/>
      <c r="N76" s="306"/>
      <c r="O76" s="306"/>
      <c r="P76" s="306"/>
      <c r="Q76" s="306"/>
      <c r="R76" s="306"/>
      <c r="S76" s="338"/>
      <c r="T76" s="316"/>
      <c r="U76" s="306"/>
      <c r="V76" s="306"/>
      <c r="W76" s="306"/>
      <c r="X76" s="306"/>
      <c r="Y76" s="306"/>
      <c r="Z76" s="306"/>
      <c r="AA76" s="306"/>
      <c r="AB76" s="306"/>
      <c r="AC76" s="306"/>
      <c r="AD76" s="306"/>
      <c r="AE76" s="306"/>
      <c r="AF76" s="306"/>
      <c r="AG76" s="306"/>
      <c r="AH76" s="306"/>
      <c r="AI76" s="306"/>
      <c r="AJ76" s="306"/>
      <c r="AK76" s="306"/>
      <c r="AL76" s="338"/>
    </row>
    <row r="77" spans="1:38">
      <c r="A77" s="316"/>
      <c r="B77" s="306"/>
      <c r="C77" s="306"/>
      <c r="D77" s="306"/>
      <c r="E77" s="306"/>
      <c r="F77" s="306"/>
      <c r="G77" s="306"/>
      <c r="H77" s="306"/>
      <c r="I77" s="306"/>
      <c r="J77" s="306"/>
      <c r="K77" s="306"/>
      <c r="L77" s="306"/>
      <c r="M77" s="306"/>
      <c r="N77" s="306"/>
      <c r="O77" s="306"/>
      <c r="P77" s="306"/>
      <c r="Q77" s="306"/>
      <c r="R77" s="306"/>
      <c r="S77" s="338"/>
      <c r="T77" s="316"/>
      <c r="U77" s="306"/>
      <c r="V77" s="306"/>
      <c r="W77" s="306"/>
      <c r="X77" s="306"/>
      <c r="Y77" s="306"/>
      <c r="Z77" s="306"/>
      <c r="AA77" s="306"/>
      <c r="AB77" s="306"/>
      <c r="AC77" s="306"/>
      <c r="AD77" s="306"/>
      <c r="AE77" s="306"/>
      <c r="AF77" s="306"/>
      <c r="AG77" s="306"/>
      <c r="AH77" s="306"/>
      <c r="AI77" s="306"/>
      <c r="AJ77" s="306"/>
      <c r="AK77" s="306"/>
      <c r="AL77" s="338"/>
    </row>
    <row r="78" spans="1:38">
      <c r="A78" s="316"/>
      <c r="B78" s="306"/>
      <c r="C78" s="306"/>
      <c r="D78" s="306"/>
      <c r="E78" s="306"/>
      <c r="F78" s="306"/>
      <c r="G78" s="306"/>
      <c r="H78" s="306"/>
      <c r="I78" s="306"/>
      <c r="J78" s="306"/>
      <c r="K78" s="306"/>
      <c r="L78" s="306"/>
      <c r="M78" s="306"/>
      <c r="N78" s="306"/>
      <c r="O78" s="306"/>
      <c r="P78" s="306"/>
      <c r="Q78" s="306"/>
      <c r="R78" s="306"/>
      <c r="S78" s="338"/>
      <c r="T78" s="316"/>
      <c r="U78" s="306"/>
      <c r="V78" s="306"/>
      <c r="W78" s="306"/>
      <c r="X78" s="306"/>
      <c r="Y78" s="306"/>
      <c r="Z78" s="306"/>
      <c r="AA78" s="306"/>
      <c r="AB78" s="306"/>
      <c r="AC78" s="306"/>
      <c r="AD78" s="306"/>
      <c r="AE78" s="306"/>
      <c r="AF78" s="306"/>
      <c r="AG78" s="306"/>
      <c r="AH78" s="306"/>
      <c r="AI78" s="306"/>
      <c r="AJ78" s="306"/>
      <c r="AK78" s="306"/>
      <c r="AL78" s="338"/>
    </row>
    <row r="79" spans="1:38">
      <c r="A79" s="316"/>
      <c r="B79" s="306"/>
      <c r="C79" s="306"/>
      <c r="D79" s="306"/>
      <c r="E79" s="306"/>
      <c r="F79" s="306"/>
      <c r="G79" s="306"/>
      <c r="H79" s="306"/>
      <c r="I79" s="306"/>
      <c r="J79" s="306"/>
      <c r="K79" s="306"/>
      <c r="L79" s="306"/>
      <c r="M79" s="306"/>
      <c r="N79" s="306"/>
      <c r="O79" s="306"/>
      <c r="P79" s="306"/>
      <c r="Q79" s="306"/>
      <c r="R79" s="306"/>
      <c r="S79" s="338"/>
      <c r="T79" s="316"/>
      <c r="U79" s="306"/>
      <c r="V79" s="306"/>
      <c r="W79" s="306"/>
      <c r="X79" s="306"/>
      <c r="Y79" s="306"/>
      <c r="Z79" s="306"/>
      <c r="AA79" s="306"/>
      <c r="AB79" s="306"/>
      <c r="AC79" s="306"/>
      <c r="AD79" s="306"/>
      <c r="AE79" s="306"/>
      <c r="AF79" s="306"/>
      <c r="AG79" s="306"/>
      <c r="AH79" s="306"/>
      <c r="AI79" s="306"/>
      <c r="AJ79" s="306"/>
      <c r="AK79" s="306"/>
      <c r="AL79" s="338"/>
    </row>
    <row r="80" spans="1:38">
      <c r="A80" s="316"/>
      <c r="B80" s="306"/>
      <c r="C80" s="306"/>
      <c r="D80" s="306"/>
      <c r="E80" s="306"/>
      <c r="F80" s="306"/>
      <c r="G80" s="306"/>
      <c r="H80" s="306"/>
      <c r="I80" s="306"/>
      <c r="J80" s="306"/>
      <c r="K80" s="306"/>
      <c r="L80" s="306"/>
      <c r="M80" s="306"/>
      <c r="N80" s="306"/>
      <c r="O80" s="306"/>
      <c r="P80" s="306"/>
      <c r="Q80" s="306"/>
      <c r="R80" s="306"/>
      <c r="S80" s="338"/>
      <c r="T80" s="316"/>
      <c r="U80" s="306"/>
      <c r="V80" s="306"/>
      <c r="W80" s="306"/>
      <c r="X80" s="306"/>
      <c r="Y80" s="306"/>
      <c r="Z80" s="306"/>
      <c r="AA80" s="306"/>
      <c r="AB80" s="306"/>
      <c r="AC80" s="306"/>
      <c r="AD80" s="306"/>
      <c r="AE80" s="306"/>
      <c r="AF80" s="306"/>
      <c r="AG80" s="306"/>
      <c r="AH80" s="306"/>
      <c r="AI80" s="306"/>
      <c r="AJ80" s="306"/>
      <c r="AK80" s="306"/>
      <c r="AL80" s="338"/>
    </row>
    <row r="81" spans="1:38">
      <c r="A81" s="316"/>
      <c r="B81" s="306"/>
      <c r="C81" s="306"/>
      <c r="D81" s="306"/>
      <c r="E81" s="306"/>
      <c r="F81" s="306"/>
      <c r="G81" s="306"/>
      <c r="H81" s="306"/>
      <c r="I81" s="306"/>
      <c r="J81" s="306"/>
      <c r="K81" s="306"/>
      <c r="L81" s="306"/>
      <c r="M81" s="306"/>
      <c r="N81" s="306"/>
      <c r="O81" s="306"/>
      <c r="P81" s="306"/>
      <c r="Q81" s="306"/>
      <c r="R81" s="306"/>
      <c r="S81" s="338"/>
      <c r="T81" s="316"/>
      <c r="U81" s="306"/>
      <c r="V81" s="306"/>
      <c r="W81" s="306"/>
      <c r="X81" s="306"/>
      <c r="Y81" s="306"/>
      <c r="Z81" s="306"/>
      <c r="AA81" s="306"/>
      <c r="AB81" s="306"/>
      <c r="AC81" s="306"/>
      <c r="AD81" s="306"/>
      <c r="AE81" s="306"/>
      <c r="AF81" s="306"/>
      <c r="AG81" s="306"/>
      <c r="AH81" s="306"/>
      <c r="AI81" s="306"/>
      <c r="AJ81" s="306"/>
      <c r="AK81" s="306"/>
      <c r="AL81" s="338"/>
    </row>
    <row r="82" spans="1:38">
      <c r="A82" s="316"/>
      <c r="B82" s="306"/>
      <c r="C82" s="306"/>
      <c r="D82" s="306"/>
      <c r="E82" s="306"/>
      <c r="F82" s="306"/>
      <c r="G82" s="306"/>
      <c r="H82" s="306"/>
      <c r="I82" s="306"/>
      <c r="J82" s="306"/>
      <c r="K82" s="306"/>
      <c r="L82" s="306"/>
      <c r="M82" s="306"/>
      <c r="N82" s="306"/>
      <c r="O82" s="306"/>
      <c r="P82" s="306"/>
      <c r="Q82" s="306"/>
      <c r="R82" s="306"/>
      <c r="S82" s="338"/>
      <c r="T82" s="316"/>
      <c r="U82" s="306"/>
      <c r="V82" s="306"/>
      <c r="W82" s="306"/>
      <c r="X82" s="306"/>
      <c r="Y82" s="306"/>
      <c r="Z82" s="306"/>
      <c r="AA82" s="306"/>
      <c r="AB82" s="306"/>
      <c r="AC82" s="306"/>
      <c r="AD82" s="306"/>
      <c r="AE82" s="306"/>
      <c r="AF82" s="306"/>
      <c r="AG82" s="306"/>
      <c r="AH82" s="306"/>
      <c r="AI82" s="306"/>
      <c r="AJ82" s="306"/>
      <c r="AK82" s="306"/>
      <c r="AL82" s="338"/>
    </row>
    <row r="83" spans="1:38">
      <c r="A83" s="316"/>
      <c r="B83" s="306"/>
      <c r="C83" s="306"/>
      <c r="D83" s="306"/>
      <c r="E83" s="306"/>
      <c r="F83" s="306"/>
      <c r="G83" s="306"/>
      <c r="H83" s="306"/>
      <c r="I83" s="306"/>
      <c r="J83" s="306"/>
      <c r="K83" s="306"/>
      <c r="L83" s="306"/>
      <c r="M83" s="306"/>
      <c r="N83" s="306"/>
      <c r="O83" s="306"/>
      <c r="P83" s="306"/>
      <c r="Q83" s="306"/>
      <c r="R83" s="306"/>
      <c r="S83" s="338"/>
      <c r="T83" s="316"/>
      <c r="U83" s="306"/>
      <c r="V83" s="306"/>
      <c r="W83" s="306"/>
      <c r="X83" s="306"/>
      <c r="Y83" s="306"/>
      <c r="Z83" s="306"/>
      <c r="AA83" s="306"/>
      <c r="AB83" s="306"/>
      <c r="AC83" s="306"/>
      <c r="AD83" s="306"/>
      <c r="AE83" s="306"/>
      <c r="AF83" s="306"/>
      <c r="AG83" s="306"/>
      <c r="AH83" s="306"/>
      <c r="AI83" s="306"/>
      <c r="AJ83" s="306"/>
      <c r="AK83" s="306"/>
      <c r="AL83" s="338"/>
    </row>
    <row r="84" spans="1:38">
      <c r="A84" s="316"/>
      <c r="B84" s="306"/>
      <c r="C84" s="306"/>
      <c r="D84" s="306"/>
      <c r="E84" s="306"/>
      <c r="F84" s="306"/>
      <c r="G84" s="306"/>
      <c r="H84" s="306"/>
      <c r="I84" s="306"/>
      <c r="J84" s="306"/>
      <c r="K84" s="306"/>
      <c r="L84" s="306"/>
      <c r="M84" s="306"/>
      <c r="N84" s="306"/>
      <c r="O84" s="306"/>
      <c r="P84" s="306"/>
      <c r="Q84" s="306"/>
      <c r="R84" s="306"/>
      <c r="S84" s="338"/>
      <c r="T84" s="316"/>
      <c r="U84" s="306"/>
      <c r="V84" s="306"/>
      <c r="W84" s="306"/>
      <c r="X84" s="306"/>
      <c r="Y84" s="306"/>
      <c r="Z84" s="306"/>
      <c r="AA84" s="306"/>
      <c r="AB84" s="306"/>
      <c r="AC84" s="306"/>
      <c r="AD84" s="306"/>
      <c r="AE84" s="306"/>
      <c r="AF84" s="306"/>
      <c r="AG84" s="306"/>
      <c r="AH84" s="306"/>
      <c r="AI84" s="306"/>
      <c r="AJ84" s="306"/>
      <c r="AK84" s="306"/>
      <c r="AL84" s="338"/>
    </row>
    <row r="85" spans="1:38">
      <c r="A85" s="316"/>
      <c r="B85" s="306"/>
      <c r="C85" s="306"/>
      <c r="D85" s="306"/>
      <c r="E85" s="306"/>
      <c r="F85" s="306"/>
      <c r="G85" s="306"/>
      <c r="H85" s="306"/>
      <c r="I85" s="306"/>
      <c r="J85" s="306"/>
      <c r="K85" s="306"/>
      <c r="L85" s="306"/>
      <c r="M85" s="306"/>
      <c r="N85" s="306"/>
      <c r="O85" s="306"/>
      <c r="P85" s="306"/>
      <c r="Q85" s="306"/>
      <c r="R85" s="306"/>
      <c r="S85" s="338"/>
      <c r="T85" s="316"/>
      <c r="U85" s="306"/>
      <c r="V85" s="306"/>
      <c r="W85" s="306"/>
      <c r="X85" s="306"/>
      <c r="Y85" s="306"/>
      <c r="Z85" s="306"/>
      <c r="AA85" s="306"/>
      <c r="AB85" s="306"/>
      <c r="AC85" s="306"/>
      <c r="AD85" s="306"/>
      <c r="AE85" s="306"/>
      <c r="AF85" s="306"/>
      <c r="AG85" s="306"/>
      <c r="AH85" s="306"/>
      <c r="AI85" s="306"/>
      <c r="AJ85" s="306"/>
      <c r="AK85" s="306"/>
      <c r="AL85" s="338"/>
    </row>
    <row r="86" spans="1:38">
      <c r="A86" s="316"/>
      <c r="B86" s="306"/>
      <c r="C86" s="306"/>
      <c r="D86" s="306"/>
      <c r="E86" s="306"/>
      <c r="F86" s="306"/>
      <c r="G86" s="306"/>
      <c r="H86" s="306"/>
      <c r="I86" s="306"/>
      <c r="J86" s="306"/>
      <c r="K86" s="306"/>
      <c r="L86" s="306"/>
      <c r="M86" s="306"/>
      <c r="N86" s="306"/>
      <c r="O86" s="306"/>
      <c r="P86" s="306"/>
      <c r="Q86" s="306"/>
      <c r="R86" s="306"/>
      <c r="S86" s="338"/>
      <c r="T86" s="316"/>
      <c r="U86" s="306"/>
      <c r="V86" s="306"/>
      <c r="W86" s="306"/>
      <c r="X86" s="306"/>
      <c r="Y86" s="306"/>
      <c r="Z86" s="306"/>
      <c r="AA86" s="306"/>
      <c r="AB86" s="306"/>
      <c r="AC86" s="306"/>
      <c r="AD86" s="306"/>
      <c r="AE86" s="306"/>
      <c r="AF86" s="306"/>
      <c r="AG86" s="306"/>
      <c r="AH86" s="306"/>
      <c r="AI86" s="306"/>
      <c r="AJ86" s="306"/>
      <c r="AK86" s="306"/>
      <c r="AL86" s="338"/>
    </row>
    <row r="87" spans="1:38">
      <c r="A87" s="316"/>
      <c r="B87" s="306"/>
      <c r="C87" s="306"/>
      <c r="D87" s="306"/>
      <c r="E87" s="306"/>
      <c r="F87" s="306"/>
      <c r="G87" s="306"/>
      <c r="H87" s="306"/>
      <c r="I87" s="306"/>
      <c r="J87" s="306"/>
      <c r="K87" s="306"/>
      <c r="L87" s="306"/>
      <c r="M87" s="306"/>
      <c r="N87" s="306"/>
      <c r="O87" s="306"/>
      <c r="P87" s="306"/>
      <c r="Q87" s="306"/>
      <c r="R87" s="306"/>
      <c r="S87" s="338"/>
      <c r="T87" s="316"/>
      <c r="U87" s="306"/>
      <c r="V87" s="306"/>
      <c r="W87" s="306"/>
      <c r="X87" s="306"/>
      <c r="Y87" s="306"/>
      <c r="Z87" s="306"/>
      <c r="AA87" s="306"/>
      <c r="AB87" s="306"/>
      <c r="AC87" s="306"/>
      <c r="AD87" s="306"/>
      <c r="AE87" s="306"/>
      <c r="AF87" s="306"/>
      <c r="AG87" s="306"/>
      <c r="AH87" s="306"/>
      <c r="AI87" s="306"/>
      <c r="AJ87" s="306"/>
      <c r="AK87" s="306"/>
      <c r="AL87" s="338"/>
    </row>
    <row r="88" spans="1:38">
      <c r="A88" s="316"/>
      <c r="B88" s="306"/>
      <c r="C88" s="306"/>
      <c r="D88" s="306"/>
      <c r="E88" s="306"/>
      <c r="F88" s="306"/>
      <c r="G88" s="306"/>
      <c r="H88" s="306"/>
      <c r="I88" s="306"/>
      <c r="J88" s="306"/>
      <c r="K88" s="306"/>
      <c r="L88" s="306"/>
      <c r="M88" s="306"/>
      <c r="N88" s="306"/>
      <c r="O88" s="306"/>
      <c r="P88" s="306"/>
      <c r="Q88" s="306"/>
      <c r="R88" s="306"/>
      <c r="S88" s="338"/>
      <c r="T88" s="316"/>
      <c r="U88" s="306"/>
      <c r="V88" s="306"/>
      <c r="W88" s="306"/>
      <c r="X88" s="306"/>
      <c r="Y88" s="306"/>
      <c r="Z88" s="306"/>
      <c r="AA88" s="306"/>
      <c r="AB88" s="306"/>
      <c r="AC88" s="306"/>
      <c r="AD88" s="306"/>
      <c r="AE88" s="306"/>
      <c r="AF88" s="306"/>
      <c r="AG88" s="306"/>
      <c r="AH88" s="306"/>
      <c r="AI88" s="306"/>
      <c r="AJ88" s="306"/>
      <c r="AK88" s="306"/>
      <c r="AL88" s="338"/>
    </row>
    <row r="89" spans="1:38">
      <c r="A89" s="316"/>
      <c r="B89" s="306"/>
      <c r="C89" s="306"/>
      <c r="D89" s="306"/>
      <c r="E89" s="306"/>
      <c r="F89" s="306"/>
      <c r="G89" s="306"/>
      <c r="H89" s="306"/>
      <c r="I89" s="306"/>
      <c r="J89" s="306"/>
      <c r="K89" s="306"/>
      <c r="L89" s="306"/>
      <c r="M89" s="306"/>
      <c r="N89" s="306"/>
      <c r="O89" s="306"/>
      <c r="P89" s="306"/>
      <c r="Q89" s="306"/>
      <c r="R89" s="306"/>
      <c r="S89" s="338"/>
      <c r="T89" s="316"/>
      <c r="U89" s="306"/>
      <c r="V89" s="306"/>
      <c r="W89" s="306"/>
      <c r="X89" s="306"/>
      <c r="Y89" s="306"/>
      <c r="Z89" s="306"/>
      <c r="AA89" s="306"/>
      <c r="AB89" s="306"/>
      <c r="AC89" s="306"/>
      <c r="AD89" s="306"/>
      <c r="AE89" s="306"/>
      <c r="AF89" s="306"/>
      <c r="AG89" s="306"/>
      <c r="AH89" s="306"/>
      <c r="AI89" s="306"/>
      <c r="AJ89" s="306"/>
      <c r="AK89" s="306"/>
      <c r="AL89" s="338"/>
    </row>
    <row r="90" spans="1:38">
      <c r="A90" s="316"/>
      <c r="B90" s="306"/>
      <c r="C90" s="306"/>
      <c r="D90" s="306"/>
      <c r="E90" s="306"/>
      <c r="F90" s="306"/>
      <c r="G90" s="306"/>
      <c r="H90" s="306"/>
      <c r="I90" s="306"/>
      <c r="J90" s="306"/>
      <c r="K90" s="306"/>
      <c r="L90" s="306"/>
      <c r="M90" s="306"/>
      <c r="N90" s="306"/>
      <c r="O90" s="306"/>
      <c r="P90" s="306"/>
      <c r="Q90" s="306"/>
      <c r="R90" s="306"/>
      <c r="S90" s="338"/>
      <c r="T90" s="316"/>
      <c r="U90" s="306"/>
      <c r="V90" s="306"/>
      <c r="W90" s="306"/>
      <c r="X90" s="306"/>
      <c r="Y90" s="306"/>
      <c r="Z90" s="306"/>
      <c r="AA90" s="306"/>
      <c r="AB90" s="306"/>
      <c r="AC90" s="306"/>
      <c r="AD90" s="306"/>
      <c r="AE90" s="306"/>
      <c r="AF90" s="306"/>
      <c r="AG90" s="306"/>
      <c r="AH90" s="306"/>
      <c r="AI90" s="306"/>
      <c r="AJ90" s="306"/>
      <c r="AK90" s="306"/>
      <c r="AL90" s="338"/>
    </row>
    <row r="91" spans="1:38">
      <c r="A91" s="316"/>
      <c r="B91" s="306"/>
      <c r="C91" s="306"/>
      <c r="D91" s="306"/>
      <c r="E91" s="306"/>
      <c r="F91" s="306"/>
      <c r="G91" s="306"/>
      <c r="H91" s="306"/>
      <c r="I91" s="306"/>
      <c r="J91" s="306"/>
      <c r="K91" s="306"/>
      <c r="L91" s="306"/>
      <c r="M91" s="306"/>
      <c r="N91" s="306"/>
      <c r="O91" s="306"/>
      <c r="P91" s="306"/>
      <c r="Q91" s="306"/>
      <c r="R91" s="306"/>
      <c r="S91" s="338"/>
      <c r="T91" s="316"/>
      <c r="U91" s="306"/>
      <c r="V91" s="306"/>
      <c r="W91" s="306"/>
      <c r="X91" s="306"/>
      <c r="Y91" s="306"/>
      <c r="Z91" s="306"/>
      <c r="AA91" s="306"/>
      <c r="AB91" s="306"/>
      <c r="AC91" s="306"/>
      <c r="AD91" s="306"/>
      <c r="AE91" s="306"/>
      <c r="AF91" s="306"/>
      <c r="AG91" s="306"/>
      <c r="AH91" s="306"/>
      <c r="AI91" s="306"/>
      <c r="AJ91" s="306"/>
      <c r="AK91" s="306"/>
      <c r="AL91" s="338"/>
    </row>
    <row r="92" spans="1:38">
      <c r="A92" s="316"/>
      <c r="B92" s="306"/>
      <c r="C92" s="306"/>
      <c r="D92" s="306"/>
      <c r="E92" s="306"/>
      <c r="F92" s="306"/>
      <c r="G92" s="306"/>
      <c r="H92" s="306"/>
      <c r="I92" s="306"/>
      <c r="J92" s="306"/>
      <c r="K92" s="306"/>
      <c r="L92" s="306"/>
      <c r="M92" s="306"/>
      <c r="N92" s="306"/>
      <c r="O92" s="306"/>
      <c r="P92" s="306"/>
      <c r="Q92" s="306"/>
      <c r="R92" s="306"/>
      <c r="S92" s="338"/>
      <c r="T92" s="316"/>
      <c r="U92" s="306"/>
      <c r="V92" s="306"/>
      <c r="W92" s="306"/>
      <c r="X92" s="306"/>
      <c r="Y92" s="306"/>
      <c r="Z92" s="306"/>
      <c r="AA92" s="306"/>
      <c r="AB92" s="306"/>
      <c r="AC92" s="306"/>
      <c r="AD92" s="306"/>
      <c r="AE92" s="306"/>
      <c r="AF92" s="306"/>
      <c r="AG92" s="306"/>
      <c r="AH92" s="306"/>
      <c r="AI92" s="306"/>
      <c r="AJ92" s="306"/>
      <c r="AK92" s="306"/>
      <c r="AL92" s="338"/>
    </row>
    <row r="93" spans="1:38">
      <c r="A93" s="316"/>
      <c r="B93" s="306"/>
      <c r="C93" s="306"/>
      <c r="D93" s="306"/>
      <c r="E93" s="306"/>
      <c r="F93" s="306"/>
      <c r="G93" s="306"/>
      <c r="H93" s="306"/>
      <c r="I93" s="306"/>
      <c r="J93" s="306"/>
      <c r="K93" s="306"/>
      <c r="L93" s="306"/>
      <c r="M93" s="306"/>
      <c r="N93" s="306"/>
      <c r="O93" s="306"/>
      <c r="P93" s="306"/>
      <c r="Q93" s="306"/>
      <c r="R93" s="306"/>
      <c r="S93" s="338"/>
      <c r="T93" s="316"/>
      <c r="U93" s="306"/>
      <c r="V93" s="306"/>
      <c r="W93" s="306"/>
      <c r="X93" s="306"/>
      <c r="Y93" s="306"/>
      <c r="Z93" s="306"/>
      <c r="AA93" s="306"/>
      <c r="AB93" s="306"/>
      <c r="AC93" s="306"/>
      <c r="AD93" s="306"/>
      <c r="AE93" s="306"/>
      <c r="AF93" s="306"/>
      <c r="AG93" s="306"/>
      <c r="AH93" s="306"/>
      <c r="AI93" s="306"/>
      <c r="AJ93" s="306"/>
      <c r="AK93" s="306"/>
      <c r="AL93" s="338"/>
    </row>
    <row r="94" spans="1:38">
      <c r="A94" s="316"/>
      <c r="B94" s="306"/>
      <c r="C94" s="306"/>
      <c r="D94" s="306"/>
      <c r="E94" s="306"/>
      <c r="F94" s="306"/>
      <c r="G94" s="306"/>
      <c r="H94" s="306"/>
      <c r="I94" s="306"/>
      <c r="J94" s="306"/>
      <c r="K94" s="306"/>
      <c r="L94" s="306"/>
      <c r="M94" s="306"/>
      <c r="N94" s="306"/>
      <c r="O94" s="306"/>
      <c r="P94" s="306"/>
      <c r="Q94" s="306"/>
      <c r="R94" s="306"/>
      <c r="S94" s="338"/>
      <c r="T94" s="316"/>
      <c r="U94" s="306"/>
      <c r="V94" s="306"/>
      <c r="W94" s="306"/>
      <c r="X94" s="306"/>
      <c r="Y94" s="306"/>
      <c r="Z94" s="306"/>
      <c r="AA94" s="306"/>
      <c r="AB94" s="306"/>
      <c r="AC94" s="306"/>
      <c r="AD94" s="306"/>
      <c r="AE94" s="306"/>
      <c r="AF94" s="306"/>
      <c r="AG94" s="306"/>
      <c r="AH94" s="306"/>
      <c r="AI94" s="306"/>
      <c r="AJ94" s="306"/>
      <c r="AK94" s="306"/>
      <c r="AL94" s="338"/>
    </row>
    <row r="95" spans="1:38">
      <c r="A95" s="316"/>
      <c r="B95" s="306"/>
      <c r="C95" s="306"/>
      <c r="D95" s="306"/>
      <c r="E95" s="306"/>
      <c r="F95" s="306"/>
      <c r="G95" s="306"/>
      <c r="H95" s="306"/>
      <c r="I95" s="306"/>
      <c r="J95" s="306"/>
      <c r="K95" s="306"/>
      <c r="L95" s="306"/>
      <c r="M95" s="306"/>
      <c r="N95" s="306"/>
      <c r="O95" s="306"/>
      <c r="P95" s="306"/>
      <c r="Q95" s="306"/>
      <c r="R95" s="306"/>
      <c r="S95" s="338"/>
      <c r="T95" s="316"/>
      <c r="U95" s="306"/>
      <c r="V95" s="306"/>
      <c r="W95" s="306"/>
      <c r="X95" s="306"/>
      <c r="Y95" s="306"/>
      <c r="Z95" s="306"/>
      <c r="AA95" s="306"/>
      <c r="AB95" s="306"/>
      <c r="AC95" s="306"/>
      <c r="AD95" s="306"/>
      <c r="AE95" s="306"/>
      <c r="AF95" s="306"/>
      <c r="AG95" s="306"/>
      <c r="AH95" s="306"/>
      <c r="AI95" s="306"/>
      <c r="AJ95" s="306"/>
      <c r="AK95" s="306"/>
      <c r="AL95" s="338"/>
    </row>
    <row r="96" spans="1:38">
      <c r="A96" s="316"/>
      <c r="B96" s="306"/>
      <c r="C96" s="306"/>
      <c r="D96" s="306"/>
      <c r="E96" s="306"/>
      <c r="F96" s="306"/>
      <c r="G96" s="306"/>
      <c r="H96" s="306"/>
      <c r="I96" s="306"/>
      <c r="J96" s="306"/>
      <c r="K96" s="306"/>
      <c r="L96" s="306"/>
      <c r="M96" s="306"/>
      <c r="N96" s="306"/>
      <c r="O96" s="306"/>
      <c r="P96" s="306"/>
      <c r="Q96" s="306"/>
      <c r="R96" s="306"/>
      <c r="S96" s="338"/>
      <c r="T96" s="316"/>
      <c r="U96" s="306"/>
      <c r="V96" s="306"/>
      <c r="W96" s="306"/>
      <c r="X96" s="306"/>
      <c r="Y96" s="306"/>
      <c r="Z96" s="306"/>
      <c r="AA96" s="306"/>
      <c r="AB96" s="306"/>
      <c r="AC96" s="306"/>
      <c r="AD96" s="306"/>
      <c r="AE96" s="306"/>
      <c r="AF96" s="306"/>
      <c r="AG96" s="306"/>
      <c r="AH96" s="306"/>
      <c r="AI96" s="306"/>
      <c r="AJ96" s="306"/>
      <c r="AK96" s="306"/>
      <c r="AL96" s="338"/>
    </row>
    <row r="97" spans="1:38">
      <c r="A97" s="316"/>
      <c r="B97" s="306"/>
      <c r="C97" s="306"/>
      <c r="D97" s="306"/>
      <c r="E97" s="306"/>
      <c r="F97" s="306"/>
      <c r="G97" s="306"/>
      <c r="H97" s="306"/>
      <c r="I97" s="306"/>
      <c r="J97" s="306"/>
      <c r="K97" s="306"/>
      <c r="L97" s="306"/>
      <c r="M97" s="306"/>
      <c r="N97" s="306"/>
      <c r="O97" s="306"/>
      <c r="P97" s="306"/>
      <c r="Q97" s="306"/>
      <c r="R97" s="306"/>
      <c r="S97" s="338"/>
      <c r="T97" s="316"/>
      <c r="U97" s="306"/>
      <c r="V97" s="306"/>
      <c r="W97" s="306"/>
      <c r="X97" s="306"/>
      <c r="Y97" s="306"/>
      <c r="Z97" s="306"/>
      <c r="AA97" s="306"/>
      <c r="AB97" s="306"/>
      <c r="AC97" s="306"/>
      <c r="AD97" s="306"/>
      <c r="AE97" s="306"/>
      <c r="AF97" s="306"/>
      <c r="AG97" s="306"/>
      <c r="AH97" s="306"/>
      <c r="AI97" s="306"/>
      <c r="AJ97" s="306"/>
      <c r="AK97" s="306"/>
      <c r="AL97" s="338"/>
    </row>
    <row r="98" spans="1:38">
      <c r="A98" s="316"/>
      <c r="B98" s="306"/>
      <c r="C98" s="306"/>
      <c r="D98" s="306"/>
      <c r="E98" s="306"/>
      <c r="F98" s="306"/>
      <c r="G98" s="306"/>
      <c r="H98" s="306"/>
      <c r="I98" s="306"/>
      <c r="J98" s="306"/>
      <c r="K98" s="306"/>
      <c r="L98" s="306"/>
      <c r="M98" s="306"/>
      <c r="N98" s="306"/>
      <c r="O98" s="306"/>
      <c r="P98" s="306"/>
      <c r="Q98" s="306"/>
      <c r="R98" s="306"/>
      <c r="S98" s="338"/>
      <c r="T98" s="316"/>
      <c r="U98" s="306"/>
      <c r="V98" s="306"/>
      <c r="W98" s="306"/>
      <c r="X98" s="306"/>
      <c r="Y98" s="306"/>
      <c r="Z98" s="306"/>
      <c r="AA98" s="306"/>
      <c r="AB98" s="306"/>
      <c r="AC98" s="306"/>
      <c r="AD98" s="306"/>
      <c r="AE98" s="306"/>
      <c r="AF98" s="306"/>
      <c r="AG98" s="306"/>
      <c r="AH98" s="306"/>
      <c r="AI98" s="306"/>
      <c r="AJ98" s="306"/>
      <c r="AK98" s="306"/>
      <c r="AL98" s="338"/>
    </row>
    <row r="99" spans="1:38">
      <c r="A99" s="316"/>
      <c r="B99" s="306"/>
      <c r="C99" s="306"/>
      <c r="D99" s="306"/>
      <c r="E99" s="306"/>
      <c r="F99" s="306"/>
      <c r="G99" s="306"/>
      <c r="H99" s="306"/>
      <c r="I99" s="306"/>
      <c r="J99" s="306"/>
      <c r="K99" s="306"/>
      <c r="L99" s="306"/>
      <c r="M99" s="306"/>
      <c r="N99" s="306"/>
      <c r="O99" s="306"/>
      <c r="P99" s="306"/>
      <c r="Q99" s="306"/>
      <c r="R99" s="306"/>
      <c r="S99" s="338"/>
      <c r="T99" s="316"/>
      <c r="U99" s="306"/>
      <c r="V99" s="306"/>
      <c r="W99" s="306"/>
      <c r="X99" s="306"/>
      <c r="Y99" s="306"/>
      <c r="Z99" s="306"/>
      <c r="AA99" s="306"/>
      <c r="AB99" s="306"/>
      <c r="AC99" s="306"/>
      <c r="AD99" s="306"/>
      <c r="AE99" s="306"/>
      <c r="AF99" s="306"/>
      <c r="AG99" s="306"/>
      <c r="AH99" s="306"/>
      <c r="AI99" s="306"/>
      <c r="AJ99" s="306"/>
      <c r="AK99" s="306"/>
      <c r="AL99" s="338"/>
    </row>
    <row r="100" spans="1:38">
      <c r="A100" s="316"/>
      <c r="B100" s="306"/>
      <c r="C100" s="306"/>
      <c r="D100" s="306"/>
      <c r="E100" s="306"/>
      <c r="F100" s="306"/>
      <c r="G100" s="306"/>
      <c r="H100" s="306"/>
      <c r="I100" s="306"/>
      <c r="J100" s="306"/>
      <c r="K100" s="306"/>
      <c r="L100" s="306"/>
      <c r="M100" s="306"/>
      <c r="N100" s="306"/>
      <c r="O100" s="306"/>
      <c r="P100" s="306"/>
      <c r="Q100" s="306"/>
      <c r="R100" s="306"/>
      <c r="S100" s="338"/>
      <c r="T100" s="316"/>
      <c r="U100" s="306"/>
      <c r="V100" s="306"/>
      <c r="W100" s="306"/>
      <c r="X100" s="306"/>
      <c r="Y100" s="306"/>
      <c r="Z100" s="306"/>
      <c r="AA100" s="306"/>
      <c r="AB100" s="306"/>
      <c r="AC100" s="306"/>
      <c r="AD100" s="306"/>
      <c r="AE100" s="306"/>
      <c r="AF100" s="306"/>
      <c r="AG100" s="306"/>
      <c r="AH100" s="306"/>
      <c r="AI100" s="306"/>
      <c r="AJ100" s="306"/>
      <c r="AK100" s="306"/>
      <c r="AL100" s="338"/>
    </row>
    <row r="101" spans="1:38">
      <c r="A101" s="316"/>
      <c r="B101" s="306"/>
      <c r="C101" s="306"/>
      <c r="D101" s="306"/>
      <c r="E101" s="306"/>
      <c r="F101" s="306"/>
      <c r="G101" s="306"/>
      <c r="H101" s="306"/>
      <c r="I101" s="306"/>
      <c r="J101" s="306"/>
      <c r="K101" s="306"/>
      <c r="L101" s="306"/>
      <c r="M101" s="306"/>
      <c r="N101" s="306"/>
      <c r="O101" s="306"/>
      <c r="P101" s="306"/>
      <c r="Q101" s="306"/>
      <c r="R101" s="306"/>
      <c r="S101" s="338"/>
      <c r="T101" s="316"/>
      <c r="U101" s="306"/>
      <c r="V101" s="306"/>
      <c r="W101" s="306"/>
      <c r="X101" s="306"/>
      <c r="Y101" s="306"/>
      <c r="Z101" s="306"/>
      <c r="AA101" s="306"/>
      <c r="AB101" s="306"/>
      <c r="AC101" s="306"/>
      <c r="AD101" s="306"/>
      <c r="AE101" s="306"/>
      <c r="AF101" s="306"/>
      <c r="AG101" s="306"/>
      <c r="AH101" s="306"/>
      <c r="AI101" s="306"/>
      <c r="AJ101" s="306"/>
      <c r="AK101" s="306"/>
      <c r="AL101" s="338"/>
    </row>
    <row r="102" spans="1:38">
      <c r="A102" s="316"/>
      <c r="B102" s="306"/>
      <c r="C102" s="306"/>
      <c r="D102" s="306"/>
      <c r="E102" s="306"/>
      <c r="F102" s="306"/>
      <c r="G102" s="306"/>
      <c r="H102" s="306"/>
      <c r="I102" s="306"/>
      <c r="J102" s="306"/>
      <c r="K102" s="306"/>
      <c r="L102" s="306"/>
      <c r="M102" s="306"/>
      <c r="N102" s="306"/>
      <c r="O102" s="306"/>
      <c r="P102" s="306"/>
      <c r="Q102" s="306"/>
      <c r="R102" s="306"/>
      <c r="S102" s="338"/>
      <c r="T102" s="316"/>
      <c r="U102" s="306"/>
      <c r="V102" s="306"/>
      <c r="W102" s="306"/>
      <c r="X102" s="306"/>
      <c r="Y102" s="306"/>
      <c r="Z102" s="306"/>
      <c r="AA102" s="306"/>
      <c r="AB102" s="306"/>
      <c r="AC102" s="306"/>
      <c r="AD102" s="306"/>
      <c r="AE102" s="306"/>
      <c r="AF102" s="306"/>
      <c r="AG102" s="306"/>
      <c r="AH102" s="306"/>
      <c r="AI102" s="306"/>
      <c r="AJ102" s="306"/>
      <c r="AK102" s="306"/>
      <c r="AL102" s="338"/>
    </row>
    <row r="103" spans="1:38">
      <c r="A103" s="316"/>
      <c r="B103" s="306"/>
      <c r="C103" s="306"/>
      <c r="D103" s="306"/>
      <c r="E103" s="306"/>
      <c r="F103" s="306"/>
      <c r="G103" s="306"/>
      <c r="H103" s="306"/>
      <c r="I103" s="306"/>
      <c r="J103" s="306"/>
      <c r="K103" s="306"/>
      <c r="L103" s="306"/>
      <c r="M103" s="306"/>
      <c r="N103" s="306"/>
      <c r="O103" s="306"/>
      <c r="P103" s="306"/>
      <c r="Q103" s="306"/>
      <c r="R103" s="306"/>
      <c r="S103" s="338"/>
      <c r="T103" s="316"/>
      <c r="U103" s="306"/>
      <c r="V103" s="306"/>
      <c r="W103" s="306"/>
      <c r="X103" s="306"/>
      <c r="Y103" s="306"/>
      <c r="Z103" s="306"/>
      <c r="AA103" s="306"/>
      <c r="AB103" s="306"/>
      <c r="AC103" s="306"/>
      <c r="AD103" s="306"/>
      <c r="AE103" s="306"/>
      <c r="AF103" s="306"/>
      <c r="AG103" s="306"/>
      <c r="AH103" s="306"/>
      <c r="AI103" s="306"/>
      <c r="AJ103" s="306"/>
      <c r="AK103" s="306"/>
      <c r="AL103" s="338"/>
    </row>
    <row r="104" spans="1:38">
      <c r="A104" s="316"/>
      <c r="B104" s="306"/>
      <c r="C104" s="306"/>
      <c r="D104" s="306"/>
      <c r="E104" s="306"/>
      <c r="F104" s="306"/>
      <c r="G104" s="306"/>
      <c r="H104" s="306"/>
      <c r="I104" s="306"/>
      <c r="J104" s="306"/>
      <c r="K104" s="306"/>
      <c r="L104" s="306"/>
      <c r="M104" s="306"/>
      <c r="N104" s="306"/>
      <c r="O104" s="306"/>
      <c r="P104" s="306"/>
      <c r="Q104" s="306"/>
      <c r="R104" s="306"/>
      <c r="S104" s="338"/>
      <c r="T104" s="316"/>
      <c r="U104" s="306"/>
      <c r="V104" s="306"/>
      <c r="W104" s="306"/>
      <c r="X104" s="306"/>
      <c r="Y104" s="306"/>
      <c r="Z104" s="306"/>
      <c r="AA104" s="306"/>
      <c r="AB104" s="306"/>
      <c r="AC104" s="306"/>
      <c r="AD104" s="306"/>
      <c r="AE104" s="306"/>
      <c r="AF104" s="306"/>
      <c r="AG104" s="306"/>
      <c r="AH104" s="306"/>
      <c r="AI104" s="306"/>
      <c r="AJ104" s="306"/>
      <c r="AK104" s="306"/>
      <c r="AL104" s="338"/>
    </row>
    <row r="105" spans="1:38">
      <c r="A105" s="316"/>
      <c r="B105" s="306"/>
      <c r="C105" s="306"/>
      <c r="D105" s="306"/>
      <c r="E105" s="306"/>
      <c r="F105" s="306"/>
      <c r="G105" s="306"/>
      <c r="H105" s="306"/>
      <c r="I105" s="306"/>
      <c r="J105" s="306"/>
      <c r="K105" s="306"/>
      <c r="L105" s="306"/>
      <c r="M105" s="306"/>
      <c r="N105" s="306"/>
      <c r="O105" s="306"/>
      <c r="P105" s="306"/>
      <c r="Q105" s="306"/>
      <c r="R105" s="306"/>
      <c r="S105" s="338"/>
      <c r="T105" s="316"/>
      <c r="U105" s="306"/>
      <c r="V105" s="306"/>
      <c r="W105" s="306"/>
      <c r="X105" s="306"/>
      <c r="Y105" s="306"/>
      <c r="Z105" s="306"/>
      <c r="AA105" s="306"/>
      <c r="AB105" s="306"/>
      <c r="AC105" s="306"/>
      <c r="AD105" s="306"/>
      <c r="AE105" s="306"/>
      <c r="AF105" s="306"/>
      <c r="AG105" s="306"/>
      <c r="AH105" s="306"/>
      <c r="AI105" s="306"/>
      <c r="AJ105" s="306"/>
      <c r="AK105" s="306"/>
      <c r="AL105" s="338"/>
    </row>
    <row r="106" spans="1:38">
      <c r="A106" s="316"/>
      <c r="B106" s="306"/>
      <c r="C106" s="306"/>
      <c r="D106" s="306"/>
      <c r="E106" s="306"/>
      <c r="F106" s="306"/>
      <c r="G106" s="306"/>
      <c r="H106" s="306"/>
      <c r="I106" s="306"/>
      <c r="J106" s="306"/>
      <c r="K106" s="306"/>
      <c r="L106" s="306"/>
      <c r="M106" s="306"/>
      <c r="N106" s="306"/>
      <c r="O106" s="306"/>
      <c r="P106" s="306"/>
      <c r="Q106" s="306"/>
      <c r="R106" s="306"/>
      <c r="S106" s="338"/>
      <c r="T106" s="316"/>
      <c r="U106" s="306"/>
      <c r="V106" s="306"/>
      <c r="W106" s="306"/>
      <c r="X106" s="306"/>
      <c r="Y106" s="306"/>
      <c r="Z106" s="306"/>
      <c r="AA106" s="306"/>
      <c r="AB106" s="306"/>
      <c r="AC106" s="306"/>
      <c r="AD106" s="306"/>
      <c r="AE106" s="306"/>
      <c r="AF106" s="306"/>
      <c r="AG106" s="306"/>
      <c r="AH106" s="306"/>
      <c r="AI106" s="306"/>
      <c r="AJ106" s="306"/>
      <c r="AK106" s="306"/>
      <c r="AL106" s="338"/>
    </row>
    <row r="107" spans="1:38">
      <c r="A107" s="316"/>
      <c r="B107" s="306"/>
      <c r="C107" s="306"/>
      <c r="D107" s="306"/>
      <c r="E107" s="306"/>
      <c r="F107" s="306"/>
      <c r="G107" s="306"/>
      <c r="H107" s="306"/>
      <c r="I107" s="306"/>
      <c r="J107" s="306"/>
      <c r="K107" s="306"/>
      <c r="L107" s="306"/>
      <c r="M107" s="306"/>
      <c r="N107" s="306"/>
      <c r="O107" s="306"/>
      <c r="P107" s="306"/>
      <c r="Q107" s="306"/>
      <c r="R107" s="306"/>
      <c r="S107" s="338"/>
      <c r="T107" s="316"/>
      <c r="U107" s="306"/>
      <c r="V107" s="306"/>
      <c r="W107" s="306"/>
      <c r="X107" s="306"/>
      <c r="Y107" s="306"/>
      <c r="Z107" s="306"/>
      <c r="AA107" s="306"/>
      <c r="AB107" s="306"/>
      <c r="AC107" s="306"/>
      <c r="AD107" s="306"/>
      <c r="AE107" s="306"/>
      <c r="AF107" s="306"/>
      <c r="AG107" s="306"/>
      <c r="AH107" s="306"/>
      <c r="AI107" s="306"/>
      <c r="AJ107" s="306"/>
      <c r="AK107" s="306"/>
      <c r="AL107" s="338"/>
    </row>
    <row r="108" spans="1:38">
      <c r="A108" s="316"/>
      <c r="B108" s="306"/>
      <c r="C108" s="306"/>
      <c r="D108" s="306"/>
      <c r="E108" s="306"/>
      <c r="F108" s="306"/>
      <c r="G108" s="306"/>
      <c r="H108" s="306"/>
      <c r="I108" s="306"/>
      <c r="J108" s="306"/>
      <c r="K108" s="306"/>
      <c r="L108" s="306"/>
      <c r="M108" s="306"/>
      <c r="N108" s="306"/>
      <c r="O108" s="306"/>
      <c r="P108" s="306"/>
      <c r="Q108" s="306"/>
      <c r="R108" s="306"/>
      <c r="S108" s="338"/>
      <c r="T108" s="316"/>
      <c r="U108" s="306"/>
      <c r="V108" s="306"/>
      <c r="W108" s="306"/>
      <c r="X108" s="306"/>
      <c r="Y108" s="306"/>
      <c r="Z108" s="306"/>
      <c r="AA108" s="306"/>
      <c r="AB108" s="306"/>
      <c r="AC108" s="306"/>
      <c r="AD108" s="306"/>
      <c r="AE108" s="306"/>
      <c r="AF108" s="306"/>
      <c r="AG108" s="306"/>
      <c r="AH108" s="306"/>
      <c r="AI108" s="306"/>
      <c r="AJ108" s="306"/>
      <c r="AK108" s="306"/>
      <c r="AL108" s="338"/>
    </row>
    <row r="109" spans="1:38">
      <c r="A109" s="316"/>
      <c r="B109" s="306"/>
      <c r="C109" s="306"/>
      <c r="D109" s="306"/>
      <c r="E109" s="306"/>
      <c r="F109" s="306"/>
      <c r="G109" s="306"/>
      <c r="H109" s="306"/>
      <c r="I109" s="306"/>
      <c r="J109" s="306"/>
      <c r="K109" s="306"/>
      <c r="L109" s="306"/>
      <c r="M109" s="306"/>
      <c r="N109" s="306"/>
      <c r="O109" s="306"/>
      <c r="P109" s="306"/>
      <c r="Q109" s="306"/>
      <c r="R109" s="306"/>
      <c r="S109" s="338"/>
      <c r="T109" s="316"/>
      <c r="U109" s="306"/>
      <c r="V109" s="306"/>
      <c r="W109" s="306"/>
      <c r="X109" s="306"/>
      <c r="Y109" s="306"/>
      <c r="Z109" s="306"/>
      <c r="AA109" s="306"/>
      <c r="AB109" s="306"/>
      <c r="AC109" s="306"/>
      <c r="AD109" s="306"/>
      <c r="AE109" s="306"/>
      <c r="AF109" s="306"/>
      <c r="AG109" s="306"/>
      <c r="AH109" s="306"/>
      <c r="AI109" s="306"/>
      <c r="AJ109" s="306"/>
      <c r="AK109" s="306"/>
      <c r="AL109" s="338"/>
    </row>
    <row r="110" spans="1:38">
      <c r="A110" s="316"/>
      <c r="B110" s="306"/>
      <c r="C110" s="306"/>
      <c r="D110" s="306"/>
      <c r="E110" s="306"/>
      <c r="F110" s="306"/>
      <c r="G110" s="306"/>
      <c r="H110" s="306"/>
      <c r="I110" s="306"/>
      <c r="J110" s="306"/>
      <c r="K110" s="306"/>
      <c r="L110" s="306"/>
      <c r="M110" s="306"/>
      <c r="N110" s="306"/>
      <c r="O110" s="306"/>
      <c r="P110" s="306"/>
      <c r="Q110" s="306"/>
      <c r="R110" s="306"/>
      <c r="S110" s="338"/>
      <c r="T110" s="316"/>
      <c r="U110" s="306"/>
      <c r="V110" s="306"/>
      <c r="W110" s="306"/>
      <c r="X110" s="306"/>
      <c r="Y110" s="306"/>
      <c r="Z110" s="306"/>
      <c r="AA110" s="306"/>
      <c r="AB110" s="306"/>
      <c r="AC110" s="306"/>
      <c r="AD110" s="306"/>
      <c r="AE110" s="306"/>
      <c r="AF110" s="306"/>
      <c r="AG110" s="306"/>
      <c r="AH110" s="306"/>
      <c r="AI110" s="306"/>
      <c r="AJ110" s="306"/>
      <c r="AK110" s="306"/>
      <c r="AL110" s="338"/>
    </row>
    <row r="111" spans="1:38">
      <c r="A111" s="316"/>
      <c r="B111" s="306"/>
      <c r="C111" s="306"/>
      <c r="D111" s="306"/>
      <c r="E111" s="306"/>
      <c r="F111" s="306"/>
      <c r="G111" s="306"/>
      <c r="H111" s="306"/>
      <c r="I111" s="306"/>
      <c r="J111" s="306"/>
      <c r="K111" s="306"/>
      <c r="L111" s="306"/>
      <c r="M111" s="306"/>
      <c r="N111" s="306"/>
      <c r="O111" s="306"/>
      <c r="P111" s="306"/>
      <c r="Q111" s="306"/>
      <c r="R111" s="306"/>
      <c r="S111" s="338"/>
      <c r="T111" s="316"/>
      <c r="U111" s="306"/>
      <c r="V111" s="306"/>
      <c r="W111" s="306"/>
      <c r="X111" s="306"/>
      <c r="Y111" s="306"/>
      <c r="Z111" s="306"/>
      <c r="AA111" s="306"/>
      <c r="AB111" s="306"/>
      <c r="AC111" s="306"/>
      <c r="AD111" s="306"/>
      <c r="AE111" s="306"/>
      <c r="AF111" s="306"/>
      <c r="AG111" s="306"/>
      <c r="AH111" s="306"/>
      <c r="AI111" s="306"/>
      <c r="AJ111" s="306"/>
      <c r="AK111" s="306"/>
      <c r="AL111" s="338"/>
    </row>
    <row r="112" spans="1:38">
      <c r="A112" s="316"/>
      <c r="B112" s="306"/>
      <c r="C112" s="306"/>
      <c r="D112" s="306"/>
      <c r="E112" s="306"/>
      <c r="F112" s="306"/>
      <c r="G112" s="306"/>
      <c r="H112" s="306"/>
      <c r="I112" s="306"/>
      <c r="J112" s="306"/>
      <c r="K112" s="306"/>
      <c r="L112" s="306"/>
      <c r="M112" s="306"/>
      <c r="N112" s="306"/>
      <c r="O112" s="306"/>
      <c r="P112" s="306"/>
      <c r="Q112" s="306"/>
      <c r="R112" s="306"/>
      <c r="S112" s="338"/>
      <c r="T112" s="316"/>
      <c r="U112" s="306"/>
      <c r="V112" s="306"/>
      <c r="W112" s="306"/>
      <c r="X112" s="306"/>
      <c r="Y112" s="306"/>
      <c r="Z112" s="306"/>
      <c r="AA112" s="306"/>
      <c r="AB112" s="306"/>
      <c r="AC112" s="306"/>
      <c r="AD112" s="306"/>
      <c r="AE112" s="306"/>
      <c r="AF112" s="306"/>
      <c r="AG112" s="306"/>
      <c r="AH112" s="306"/>
      <c r="AI112" s="306"/>
      <c r="AJ112" s="306"/>
      <c r="AK112" s="306"/>
      <c r="AL112" s="338"/>
    </row>
    <row r="113" spans="1:38">
      <c r="A113" s="316"/>
      <c r="B113" s="306"/>
      <c r="C113" s="306"/>
      <c r="D113" s="306"/>
      <c r="E113" s="306"/>
      <c r="F113" s="306"/>
      <c r="G113" s="306"/>
      <c r="H113" s="306"/>
      <c r="I113" s="306"/>
      <c r="J113" s="306"/>
      <c r="K113" s="306"/>
      <c r="L113" s="306"/>
      <c r="M113" s="306"/>
      <c r="N113" s="306"/>
      <c r="O113" s="306"/>
      <c r="P113" s="306"/>
      <c r="Q113" s="306"/>
      <c r="R113" s="306"/>
      <c r="S113" s="338"/>
      <c r="T113" s="316"/>
      <c r="U113" s="306"/>
      <c r="V113" s="306"/>
      <c r="W113" s="306"/>
      <c r="X113" s="306"/>
      <c r="Y113" s="306"/>
      <c r="Z113" s="306"/>
      <c r="AA113" s="306"/>
      <c r="AB113" s="306"/>
      <c r="AC113" s="306"/>
      <c r="AD113" s="306"/>
      <c r="AE113" s="306"/>
      <c r="AF113" s="306"/>
      <c r="AG113" s="306"/>
      <c r="AH113" s="306"/>
      <c r="AI113" s="306"/>
      <c r="AJ113" s="306"/>
      <c r="AK113" s="306"/>
      <c r="AL113" s="338"/>
    </row>
    <row r="114" spans="1:38">
      <c r="A114" s="316"/>
      <c r="B114" s="306"/>
      <c r="C114" s="306"/>
      <c r="D114" s="306"/>
      <c r="E114" s="306"/>
      <c r="F114" s="306"/>
      <c r="G114" s="306"/>
      <c r="H114" s="306"/>
      <c r="I114" s="306"/>
      <c r="J114" s="306"/>
      <c r="K114" s="306"/>
      <c r="L114" s="306"/>
      <c r="M114" s="306"/>
      <c r="N114" s="306"/>
      <c r="O114" s="306"/>
      <c r="P114" s="306"/>
      <c r="Q114" s="306"/>
      <c r="R114" s="306"/>
      <c r="S114" s="338"/>
      <c r="T114" s="316"/>
      <c r="U114" s="306"/>
      <c r="V114" s="306"/>
      <c r="W114" s="306"/>
      <c r="X114" s="306"/>
      <c r="Y114" s="306"/>
      <c r="Z114" s="306"/>
      <c r="AA114" s="306"/>
      <c r="AB114" s="306"/>
      <c r="AC114" s="306"/>
      <c r="AD114" s="306"/>
      <c r="AE114" s="306"/>
      <c r="AF114" s="306"/>
      <c r="AG114" s="306"/>
      <c r="AH114" s="306"/>
      <c r="AI114" s="306"/>
      <c r="AJ114" s="306"/>
      <c r="AK114" s="306"/>
      <c r="AL114" s="338"/>
    </row>
    <row r="115" spans="1:38">
      <c r="A115" s="316"/>
      <c r="B115" s="306"/>
      <c r="C115" s="306"/>
      <c r="D115" s="306"/>
      <c r="E115" s="306"/>
      <c r="F115" s="306"/>
      <c r="G115" s="306"/>
      <c r="H115" s="306"/>
      <c r="I115" s="306"/>
      <c r="J115" s="306"/>
      <c r="K115" s="306"/>
      <c r="L115" s="306"/>
      <c r="M115" s="306"/>
      <c r="N115" s="306"/>
      <c r="O115" s="306"/>
      <c r="P115" s="306"/>
      <c r="Q115" s="306"/>
      <c r="R115" s="306"/>
      <c r="S115" s="338"/>
      <c r="T115" s="316"/>
      <c r="U115" s="306"/>
      <c r="V115" s="306"/>
      <c r="W115" s="306"/>
      <c r="X115" s="306"/>
      <c r="Y115" s="306"/>
      <c r="Z115" s="306"/>
      <c r="AA115" s="306"/>
      <c r="AB115" s="306"/>
      <c r="AC115" s="306"/>
      <c r="AD115" s="306"/>
      <c r="AE115" s="306"/>
      <c r="AF115" s="306"/>
      <c r="AG115" s="306"/>
      <c r="AH115" s="306"/>
      <c r="AI115" s="306"/>
      <c r="AJ115" s="306"/>
      <c r="AK115" s="306"/>
      <c r="AL115" s="338"/>
    </row>
    <row r="116" spans="1:38">
      <c r="A116" s="316"/>
      <c r="B116" s="306"/>
      <c r="C116" s="306"/>
      <c r="D116" s="306"/>
      <c r="E116" s="306"/>
      <c r="F116" s="306"/>
      <c r="G116" s="306"/>
      <c r="H116" s="306"/>
      <c r="I116" s="306"/>
      <c r="J116" s="306"/>
      <c r="K116" s="306"/>
      <c r="L116" s="306"/>
      <c r="M116" s="306"/>
      <c r="N116" s="306"/>
      <c r="O116" s="306"/>
      <c r="P116" s="306"/>
      <c r="Q116" s="306"/>
      <c r="R116" s="306"/>
      <c r="S116" s="338"/>
      <c r="T116" s="316"/>
      <c r="U116" s="306"/>
      <c r="V116" s="306"/>
      <c r="W116" s="306"/>
      <c r="X116" s="306"/>
      <c r="Y116" s="306"/>
      <c r="Z116" s="306"/>
      <c r="AA116" s="306"/>
      <c r="AB116" s="306"/>
      <c r="AC116" s="306"/>
      <c r="AD116" s="306"/>
      <c r="AE116" s="306"/>
      <c r="AF116" s="306"/>
      <c r="AG116" s="306"/>
      <c r="AH116" s="306"/>
      <c r="AI116" s="306"/>
      <c r="AJ116" s="306"/>
      <c r="AK116" s="306"/>
      <c r="AL116" s="338"/>
    </row>
    <row r="117" spans="1:38">
      <c r="A117" s="316"/>
      <c r="B117" s="306"/>
      <c r="C117" s="306"/>
      <c r="D117" s="306"/>
      <c r="E117" s="306"/>
      <c r="F117" s="306"/>
      <c r="G117" s="306"/>
      <c r="H117" s="306"/>
      <c r="I117" s="306"/>
      <c r="J117" s="306"/>
      <c r="K117" s="306"/>
      <c r="L117" s="306"/>
      <c r="M117" s="306"/>
      <c r="N117" s="306"/>
      <c r="O117" s="306"/>
      <c r="P117" s="306"/>
      <c r="Q117" s="306"/>
      <c r="R117" s="306"/>
      <c r="S117" s="338"/>
      <c r="T117" s="316"/>
      <c r="U117" s="306"/>
      <c r="V117" s="306"/>
      <c r="W117" s="306"/>
      <c r="X117" s="306"/>
      <c r="Y117" s="306"/>
      <c r="Z117" s="306"/>
      <c r="AA117" s="306"/>
      <c r="AB117" s="306"/>
      <c r="AC117" s="306"/>
      <c r="AD117" s="306"/>
      <c r="AE117" s="306"/>
      <c r="AF117" s="306"/>
      <c r="AG117" s="306"/>
      <c r="AH117" s="306"/>
      <c r="AI117" s="306"/>
      <c r="AJ117" s="306"/>
      <c r="AK117" s="306"/>
      <c r="AL117" s="338"/>
    </row>
    <row r="118" spans="1:38">
      <c r="A118" s="316"/>
      <c r="B118" s="306"/>
      <c r="C118" s="306"/>
      <c r="D118" s="306"/>
      <c r="E118" s="306"/>
      <c r="F118" s="306"/>
      <c r="G118" s="306"/>
      <c r="H118" s="306"/>
      <c r="I118" s="306"/>
      <c r="J118" s="306"/>
      <c r="K118" s="306"/>
      <c r="L118" s="306"/>
      <c r="M118" s="306"/>
      <c r="N118" s="306"/>
      <c r="O118" s="306"/>
      <c r="P118" s="306"/>
      <c r="Q118" s="306"/>
      <c r="R118" s="306"/>
      <c r="S118" s="338"/>
      <c r="T118" s="316"/>
      <c r="U118" s="306"/>
      <c r="V118" s="306"/>
      <c r="W118" s="306"/>
      <c r="X118" s="306"/>
      <c r="Y118" s="306"/>
      <c r="Z118" s="306"/>
      <c r="AA118" s="306"/>
      <c r="AB118" s="306"/>
      <c r="AC118" s="306"/>
      <c r="AD118" s="306"/>
      <c r="AE118" s="306"/>
      <c r="AF118" s="306"/>
      <c r="AG118" s="306"/>
      <c r="AH118" s="306"/>
      <c r="AI118" s="306"/>
      <c r="AJ118" s="306"/>
      <c r="AK118" s="306"/>
      <c r="AL118" s="338"/>
    </row>
    <row r="119" spans="1:38">
      <c r="A119" s="316"/>
      <c r="B119" s="306"/>
      <c r="C119" s="306"/>
      <c r="D119" s="306"/>
      <c r="E119" s="306"/>
      <c r="F119" s="306"/>
      <c r="G119" s="306"/>
      <c r="H119" s="306"/>
      <c r="I119" s="306"/>
      <c r="J119" s="306"/>
      <c r="K119" s="306"/>
      <c r="L119" s="306"/>
      <c r="M119" s="306"/>
      <c r="N119" s="306"/>
      <c r="O119" s="306"/>
      <c r="P119" s="306"/>
      <c r="Q119" s="306"/>
      <c r="R119" s="306"/>
      <c r="S119" s="338"/>
      <c r="T119" s="316"/>
      <c r="U119" s="306"/>
      <c r="V119" s="306"/>
      <c r="W119" s="306"/>
      <c r="X119" s="306"/>
      <c r="Y119" s="306"/>
      <c r="Z119" s="306"/>
      <c r="AA119" s="306"/>
      <c r="AB119" s="306"/>
      <c r="AC119" s="306"/>
      <c r="AD119" s="306"/>
      <c r="AE119" s="306"/>
      <c r="AF119" s="306"/>
      <c r="AG119" s="306"/>
      <c r="AH119" s="306"/>
      <c r="AI119" s="306"/>
      <c r="AJ119" s="306"/>
      <c r="AK119" s="306"/>
      <c r="AL119" s="338"/>
    </row>
    <row r="120" spans="1:38">
      <c r="A120" s="316"/>
      <c r="B120" s="306"/>
      <c r="C120" s="306"/>
      <c r="D120" s="306"/>
      <c r="E120" s="306"/>
      <c r="F120" s="306"/>
      <c r="G120" s="306"/>
      <c r="H120" s="306"/>
      <c r="I120" s="306"/>
      <c r="J120" s="306"/>
      <c r="K120" s="306"/>
      <c r="L120" s="306"/>
      <c r="M120" s="306"/>
      <c r="N120" s="306"/>
      <c r="O120" s="306"/>
      <c r="P120" s="306"/>
      <c r="Q120" s="306"/>
      <c r="R120" s="306"/>
      <c r="S120" s="338"/>
      <c r="T120" s="316"/>
      <c r="U120" s="306"/>
      <c r="V120" s="306"/>
      <c r="W120" s="306"/>
      <c r="X120" s="306"/>
      <c r="Y120" s="306"/>
      <c r="Z120" s="306"/>
      <c r="AA120" s="306"/>
      <c r="AB120" s="306"/>
      <c r="AC120" s="306"/>
      <c r="AD120" s="306"/>
      <c r="AE120" s="306"/>
      <c r="AF120" s="306"/>
      <c r="AG120" s="306"/>
      <c r="AH120" s="306"/>
      <c r="AI120" s="306"/>
      <c r="AJ120" s="306"/>
      <c r="AK120" s="306"/>
      <c r="AL120" s="338"/>
    </row>
    <row r="121" spans="1:38">
      <c r="A121" s="316"/>
      <c r="B121" s="306"/>
      <c r="C121" s="306"/>
      <c r="D121" s="306"/>
      <c r="E121" s="306"/>
      <c r="F121" s="306"/>
      <c r="G121" s="306"/>
      <c r="H121" s="306"/>
      <c r="I121" s="306"/>
      <c r="J121" s="306"/>
      <c r="K121" s="306"/>
      <c r="L121" s="306"/>
      <c r="M121" s="306"/>
      <c r="N121" s="306"/>
      <c r="O121" s="306"/>
      <c r="P121" s="306"/>
      <c r="Q121" s="306"/>
      <c r="R121" s="306"/>
      <c r="S121" s="338"/>
      <c r="T121" s="316"/>
      <c r="U121" s="306"/>
      <c r="V121" s="306"/>
      <c r="W121" s="306"/>
      <c r="X121" s="306"/>
      <c r="Y121" s="306"/>
      <c r="Z121" s="306"/>
      <c r="AA121" s="306"/>
      <c r="AB121" s="306"/>
      <c r="AC121" s="306"/>
      <c r="AD121" s="306"/>
      <c r="AE121" s="306"/>
      <c r="AF121" s="306"/>
      <c r="AG121" s="306"/>
      <c r="AH121" s="306"/>
      <c r="AI121" s="306"/>
      <c r="AJ121" s="306"/>
      <c r="AK121" s="306"/>
      <c r="AL121" s="338"/>
    </row>
    <row r="122" spans="1:38">
      <c r="A122" s="316"/>
      <c r="B122" s="306"/>
      <c r="C122" s="306"/>
      <c r="D122" s="306"/>
      <c r="E122" s="306"/>
      <c r="F122" s="306"/>
      <c r="G122" s="306"/>
      <c r="H122" s="306"/>
      <c r="I122" s="306"/>
      <c r="J122" s="306"/>
      <c r="K122" s="306"/>
      <c r="L122" s="306"/>
      <c r="M122" s="306"/>
      <c r="N122" s="306"/>
      <c r="O122" s="306"/>
      <c r="P122" s="306"/>
      <c r="Q122" s="306"/>
      <c r="R122" s="306"/>
      <c r="S122" s="338"/>
      <c r="T122" s="316"/>
      <c r="U122" s="306"/>
      <c r="V122" s="306"/>
      <c r="W122" s="306"/>
      <c r="X122" s="306"/>
      <c r="Y122" s="306"/>
      <c r="Z122" s="306"/>
      <c r="AA122" s="306"/>
      <c r="AB122" s="306"/>
      <c r="AC122" s="306"/>
      <c r="AD122" s="306"/>
      <c r="AE122" s="306"/>
      <c r="AF122" s="306"/>
      <c r="AG122" s="306"/>
      <c r="AH122" s="306"/>
      <c r="AI122" s="306"/>
      <c r="AJ122" s="306"/>
      <c r="AK122" s="306"/>
      <c r="AL122" s="338"/>
    </row>
    <row r="123" spans="1:38">
      <c r="A123" s="316"/>
      <c r="B123" s="306"/>
      <c r="C123" s="306"/>
      <c r="D123" s="306"/>
      <c r="E123" s="306"/>
      <c r="F123" s="306"/>
      <c r="G123" s="306"/>
      <c r="H123" s="306"/>
      <c r="I123" s="306"/>
      <c r="J123" s="306"/>
      <c r="K123" s="306"/>
      <c r="L123" s="306"/>
      <c r="M123" s="306"/>
      <c r="N123" s="306"/>
      <c r="O123" s="306"/>
      <c r="P123" s="306"/>
      <c r="Q123" s="306"/>
      <c r="R123" s="306"/>
      <c r="S123" s="338"/>
      <c r="T123" s="316"/>
      <c r="U123" s="306"/>
      <c r="V123" s="306"/>
      <c r="W123" s="306"/>
      <c r="X123" s="306"/>
      <c r="Y123" s="306"/>
      <c r="Z123" s="306"/>
      <c r="AA123" s="306"/>
      <c r="AB123" s="306"/>
      <c r="AC123" s="306"/>
      <c r="AD123" s="306"/>
      <c r="AE123" s="306"/>
      <c r="AF123" s="306"/>
      <c r="AG123" s="306"/>
      <c r="AH123" s="306"/>
      <c r="AI123" s="306"/>
      <c r="AJ123" s="306"/>
      <c r="AK123" s="306"/>
      <c r="AL123" s="338"/>
    </row>
    <row r="124" spans="1:38">
      <c r="A124" s="316"/>
      <c r="B124" s="306"/>
      <c r="C124" s="306"/>
      <c r="D124" s="306"/>
      <c r="E124" s="306"/>
      <c r="F124" s="306"/>
      <c r="G124" s="306"/>
      <c r="H124" s="306"/>
      <c r="I124" s="306"/>
      <c r="J124" s="306"/>
      <c r="K124" s="306"/>
      <c r="L124" s="306"/>
      <c r="M124" s="306"/>
      <c r="N124" s="306"/>
      <c r="O124" s="306"/>
      <c r="P124" s="306"/>
      <c r="Q124" s="306"/>
      <c r="R124" s="306"/>
      <c r="S124" s="338"/>
      <c r="T124" s="316"/>
      <c r="U124" s="306"/>
      <c r="V124" s="306"/>
      <c r="W124" s="306"/>
      <c r="X124" s="306"/>
      <c r="Y124" s="306"/>
      <c r="Z124" s="306"/>
      <c r="AA124" s="306"/>
      <c r="AB124" s="306"/>
      <c r="AC124" s="306"/>
      <c r="AD124" s="306"/>
      <c r="AE124" s="306"/>
      <c r="AF124" s="306"/>
      <c r="AG124" s="306"/>
      <c r="AH124" s="306"/>
      <c r="AI124" s="306"/>
      <c r="AJ124" s="306"/>
      <c r="AK124" s="306"/>
      <c r="AL124" s="338"/>
    </row>
    <row r="125" spans="1:38">
      <c r="A125" s="316"/>
      <c r="B125" s="306"/>
      <c r="C125" s="306"/>
      <c r="D125" s="306"/>
      <c r="E125" s="306"/>
      <c r="F125" s="306"/>
      <c r="G125" s="306"/>
      <c r="H125" s="306"/>
      <c r="I125" s="306"/>
      <c r="J125" s="306"/>
      <c r="K125" s="306"/>
      <c r="L125" s="306"/>
      <c r="M125" s="306"/>
      <c r="N125" s="306"/>
      <c r="O125" s="306"/>
      <c r="P125" s="306"/>
      <c r="Q125" s="306"/>
      <c r="R125" s="306"/>
      <c r="S125" s="338"/>
      <c r="T125" s="316"/>
      <c r="U125" s="306"/>
      <c r="V125" s="306"/>
      <c r="W125" s="306"/>
      <c r="X125" s="306"/>
      <c r="Y125" s="306"/>
      <c r="Z125" s="306"/>
      <c r="AA125" s="306"/>
      <c r="AB125" s="306"/>
      <c r="AC125" s="306"/>
      <c r="AD125" s="306"/>
      <c r="AE125" s="306"/>
      <c r="AF125" s="306"/>
      <c r="AG125" s="306"/>
      <c r="AH125" s="306"/>
      <c r="AI125" s="306"/>
      <c r="AJ125" s="306"/>
      <c r="AK125" s="306"/>
      <c r="AL125" s="338"/>
    </row>
    <row r="126" spans="1:38">
      <c r="A126" s="316"/>
      <c r="B126" s="306"/>
      <c r="C126" s="306"/>
      <c r="D126" s="306"/>
      <c r="E126" s="306"/>
      <c r="F126" s="306"/>
      <c r="G126" s="306"/>
      <c r="H126" s="306"/>
      <c r="I126" s="306"/>
      <c r="J126" s="306"/>
      <c r="K126" s="306"/>
      <c r="L126" s="306"/>
      <c r="M126" s="306"/>
      <c r="N126" s="306"/>
      <c r="O126" s="306"/>
      <c r="P126" s="306"/>
      <c r="Q126" s="306"/>
      <c r="R126" s="306"/>
      <c r="S126" s="338"/>
      <c r="T126" s="316"/>
      <c r="U126" s="306"/>
      <c r="V126" s="306"/>
      <c r="W126" s="306"/>
      <c r="X126" s="306"/>
      <c r="Y126" s="306"/>
      <c r="Z126" s="306"/>
      <c r="AA126" s="306"/>
      <c r="AB126" s="306"/>
      <c r="AC126" s="306"/>
      <c r="AD126" s="306"/>
      <c r="AE126" s="306"/>
      <c r="AF126" s="306"/>
      <c r="AG126" s="306"/>
      <c r="AH126" s="306"/>
      <c r="AI126" s="306"/>
      <c r="AJ126" s="306"/>
      <c r="AK126" s="306"/>
      <c r="AL126" s="338"/>
    </row>
    <row r="127" spans="1:38">
      <c r="A127" s="316"/>
      <c r="B127" s="306"/>
      <c r="C127" s="306"/>
      <c r="D127" s="306"/>
      <c r="E127" s="306"/>
      <c r="F127" s="306"/>
      <c r="G127" s="306"/>
      <c r="H127" s="306"/>
      <c r="I127" s="306"/>
      <c r="J127" s="306"/>
      <c r="K127" s="306"/>
      <c r="L127" s="306"/>
      <c r="M127" s="306"/>
      <c r="N127" s="306"/>
      <c r="O127" s="306"/>
      <c r="P127" s="306"/>
      <c r="Q127" s="306"/>
      <c r="R127" s="306"/>
      <c r="S127" s="338"/>
      <c r="T127" s="316"/>
      <c r="U127" s="306"/>
      <c r="V127" s="306"/>
      <c r="W127" s="306"/>
      <c r="X127" s="306"/>
      <c r="Y127" s="306"/>
      <c r="Z127" s="306"/>
      <c r="AA127" s="306"/>
      <c r="AB127" s="306"/>
      <c r="AC127" s="306"/>
      <c r="AD127" s="306"/>
      <c r="AE127" s="306"/>
      <c r="AF127" s="306"/>
      <c r="AG127" s="306"/>
      <c r="AH127" s="306"/>
      <c r="AI127" s="306"/>
      <c r="AJ127" s="306"/>
      <c r="AK127" s="306"/>
      <c r="AL127" s="338"/>
    </row>
    <row r="128" spans="1:38">
      <c r="A128" s="316"/>
      <c r="B128" s="306"/>
      <c r="C128" s="306"/>
      <c r="D128" s="306"/>
      <c r="E128" s="306"/>
      <c r="F128" s="306"/>
      <c r="G128" s="306"/>
      <c r="H128" s="306"/>
      <c r="I128" s="306"/>
      <c r="J128" s="306"/>
      <c r="K128" s="306"/>
      <c r="L128" s="306"/>
      <c r="M128" s="306"/>
      <c r="N128" s="306"/>
      <c r="O128" s="306"/>
      <c r="P128" s="306"/>
      <c r="Q128" s="306"/>
      <c r="R128" s="306"/>
      <c r="S128" s="338"/>
      <c r="T128" s="316"/>
      <c r="U128" s="306"/>
      <c r="V128" s="306"/>
      <c r="W128" s="306"/>
      <c r="X128" s="306"/>
      <c r="Y128" s="306"/>
      <c r="Z128" s="306"/>
      <c r="AA128" s="306"/>
      <c r="AB128" s="306"/>
      <c r="AC128" s="306"/>
      <c r="AD128" s="306"/>
      <c r="AE128" s="306"/>
      <c r="AF128" s="306"/>
      <c r="AG128" s="306"/>
      <c r="AH128" s="306"/>
      <c r="AI128" s="306"/>
      <c r="AJ128" s="306"/>
      <c r="AK128" s="306"/>
      <c r="AL128" s="338"/>
    </row>
    <row r="129" spans="1:38">
      <c r="A129" s="316"/>
      <c r="B129" s="306"/>
      <c r="C129" s="306"/>
      <c r="D129" s="306"/>
      <c r="E129" s="306"/>
      <c r="F129" s="306"/>
      <c r="G129" s="306"/>
      <c r="H129" s="306"/>
      <c r="I129" s="306"/>
      <c r="J129" s="306"/>
      <c r="K129" s="306"/>
      <c r="L129" s="306"/>
      <c r="M129" s="306"/>
      <c r="N129" s="306"/>
      <c r="O129" s="306"/>
      <c r="P129" s="306"/>
      <c r="Q129" s="306"/>
      <c r="R129" s="306"/>
      <c r="S129" s="338"/>
      <c r="T129" s="316"/>
      <c r="U129" s="306"/>
      <c r="V129" s="306"/>
      <c r="W129" s="306"/>
      <c r="X129" s="306"/>
      <c r="Y129" s="306"/>
      <c r="Z129" s="306"/>
      <c r="AA129" s="306"/>
      <c r="AB129" s="306"/>
      <c r="AC129" s="306"/>
      <c r="AD129" s="306"/>
      <c r="AE129" s="306"/>
      <c r="AF129" s="306"/>
      <c r="AG129" s="306"/>
      <c r="AH129" s="306"/>
      <c r="AI129" s="306"/>
      <c r="AJ129" s="306"/>
      <c r="AK129" s="306"/>
      <c r="AL129" s="338"/>
    </row>
    <row r="130" spans="1:38">
      <c r="A130" s="316"/>
      <c r="B130" s="306"/>
      <c r="C130" s="306"/>
      <c r="D130" s="306"/>
      <c r="E130" s="306"/>
      <c r="F130" s="306"/>
      <c r="G130" s="306"/>
      <c r="H130" s="306"/>
      <c r="I130" s="306"/>
      <c r="J130" s="306"/>
      <c r="K130" s="306"/>
      <c r="L130" s="306"/>
      <c r="M130" s="306"/>
      <c r="N130" s="306"/>
      <c r="O130" s="306"/>
      <c r="P130" s="306"/>
      <c r="Q130" s="306"/>
      <c r="R130" s="306"/>
      <c r="S130" s="338"/>
      <c r="T130" s="316"/>
      <c r="U130" s="306"/>
      <c r="V130" s="306"/>
      <c r="W130" s="306"/>
      <c r="X130" s="306"/>
      <c r="Y130" s="306"/>
      <c r="Z130" s="306"/>
      <c r="AA130" s="306"/>
      <c r="AB130" s="306"/>
      <c r="AC130" s="306"/>
      <c r="AD130" s="306"/>
      <c r="AE130" s="306"/>
      <c r="AF130" s="306"/>
      <c r="AG130" s="306"/>
      <c r="AH130" s="306"/>
      <c r="AI130" s="306"/>
      <c r="AJ130" s="306"/>
      <c r="AK130" s="306"/>
      <c r="AL130" s="338"/>
    </row>
    <row r="131" spans="1:38">
      <c r="A131" s="316"/>
      <c r="B131" s="306"/>
      <c r="C131" s="306"/>
      <c r="D131" s="306"/>
      <c r="E131" s="306"/>
      <c r="F131" s="306"/>
      <c r="G131" s="306"/>
      <c r="H131" s="306"/>
      <c r="I131" s="306"/>
      <c r="J131" s="306"/>
      <c r="K131" s="306"/>
      <c r="L131" s="306"/>
      <c r="M131" s="306"/>
      <c r="N131" s="306"/>
      <c r="O131" s="306"/>
      <c r="P131" s="306"/>
      <c r="Q131" s="306"/>
      <c r="R131" s="306"/>
      <c r="S131" s="338"/>
      <c r="T131" s="316"/>
      <c r="U131" s="306"/>
      <c r="V131" s="306"/>
      <c r="W131" s="306"/>
      <c r="X131" s="306"/>
      <c r="Y131" s="306"/>
      <c r="Z131" s="306"/>
      <c r="AA131" s="306"/>
      <c r="AB131" s="306"/>
      <c r="AC131" s="306"/>
      <c r="AD131" s="306"/>
      <c r="AE131" s="306"/>
      <c r="AF131" s="306"/>
      <c r="AG131" s="306"/>
      <c r="AH131" s="306"/>
      <c r="AI131" s="306"/>
      <c r="AJ131" s="306"/>
      <c r="AK131" s="306"/>
      <c r="AL131" s="338"/>
    </row>
    <row r="132" spans="1:38">
      <c r="A132" s="316"/>
      <c r="B132" s="306"/>
      <c r="C132" s="306"/>
      <c r="D132" s="306"/>
      <c r="E132" s="306"/>
      <c r="F132" s="306"/>
      <c r="G132" s="306"/>
      <c r="H132" s="306"/>
      <c r="I132" s="306"/>
      <c r="J132" s="306"/>
      <c r="K132" s="306"/>
      <c r="L132" s="306"/>
      <c r="M132" s="306"/>
      <c r="N132" s="306"/>
      <c r="O132" s="306"/>
      <c r="P132" s="306"/>
      <c r="Q132" s="306"/>
      <c r="R132" s="306"/>
      <c r="S132" s="338"/>
      <c r="T132" s="316"/>
      <c r="U132" s="306"/>
      <c r="V132" s="306"/>
      <c r="W132" s="306"/>
      <c r="X132" s="306"/>
      <c r="Y132" s="306"/>
      <c r="Z132" s="306"/>
      <c r="AA132" s="306"/>
      <c r="AB132" s="306"/>
      <c r="AC132" s="306"/>
      <c r="AD132" s="306"/>
      <c r="AE132" s="306"/>
      <c r="AF132" s="306"/>
      <c r="AG132" s="306"/>
      <c r="AH132" s="306"/>
      <c r="AI132" s="306"/>
      <c r="AJ132" s="306"/>
      <c r="AK132" s="306"/>
      <c r="AL132" s="338"/>
    </row>
    <row r="133" spans="1:38">
      <c r="A133" s="316"/>
      <c r="B133" s="306"/>
      <c r="C133" s="306"/>
      <c r="D133" s="306"/>
      <c r="E133" s="306"/>
      <c r="F133" s="306"/>
      <c r="G133" s="306"/>
      <c r="H133" s="306"/>
      <c r="I133" s="306"/>
      <c r="J133" s="306"/>
      <c r="K133" s="306"/>
      <c r="L133" s="306"/>
      <c r="M133" s="306"/>
      <c r="N133" s="306"/>
      <c r="O133" s="306"/>
      <c r="P133" s="306"/>
      <c r="Q133" s="306"/>
      <c r="R133" s="306"/>
      <c r="S133" s="338"/>
      <c r="T133" s="316"/>
      <c r="U133" s="306"/>
      <c r="V133" s="306"/>
      <c r="W133" s="306"/>
      <c r="X133" s="306"/>
      <c r="Y133" s="306"/>
      <c r="Z133" s="306"/>
      <c r="AA133" s="306"/>
      <c r="AB133" s="306"/>
      <c r="AC133" s="306"/>
      <c r="AD133" s="306"/>
      <c r="AE133" s="306"/>
      <c r="AF133" s="306"/>
      <c r="AG133" s="306"/>
      <c r="AH133" s="306"/>
      <c r="AI133" s="306"/>
      <c r="AJ133" s="306"/>
      <c r="AK133" s="306"/>
      <c r="AL133" s="338"/>
    </row>
    <row r="134" spans="1:38">
      <c r="A134" s="316"/>
      <c r="B134" s="306"/>
      <c r="C134" s="306"/>
      <c r="D134" s="306"/>
      <c r="E134" s="306"/>
      <c r="F134" s="306"/>
      <c r="G134" s="306"/>
      <c r="H134" s="306"/>
      <c r="I134" s="306"/>
      <c r="J134" s="306"/>
      <c r="K134" s="306"/>
      <c r="L134" s="306"/>
      <c r="M134" s="306"/>
      <c r="N134" s="306"/>
      <c r="O134" s="306"/>
      <c r="P134" s="306"/>
      <c r="Q134" s="306"/>
      <c r="R134" s="306"/>
      <c r="S134" s="338"/>
      <c r="T134" s="316"/>
      <c r="U134" s="306"/>
      <c r="V134" s="306"/>
      <c r="W134" s="306"/>
      <c r="X134" s="306"/>
      <c r="Y134" s="306"/>
      <c r="Z134" s="306"/>
      <c r="AA134" s="306"/>
      <c r="AB134" s="306"/>
      <c r="AC134" s="306"/>
      <c r="AD134" s="306"/>
      <c r="AE134" s="306"/>
      <c r="AF134" s="306"/>
      <c r="AG134" s="306"/>
      <c r="AH134" s="306"/>
      <c r="AI134" s="306"/>
      <c r="AJ134" s="306"/>
      <c r="AK134" s="306"/>
      <c r="AL134" s="338"/>
    </row>
    <row r="135" spans="1:38">
      <c r="A135" s="316"/>
      <c r="B135" s="306"/>
      <c r="C135" s="306"/>
      <c r="D135" s="306"/>
      <c r="E135" s="306"/>
      <c r="F135" s="306"/>
      <c r="G135" s="306"/>
      <c r="H135" s="306"/>
      <c r="I135" s="306"/>
      <c r="J135" s="306"/>
      <c r="K135" s="306"/>
      <c r="L135" s="306"/>
      <c r="M135" s="306"/>
      <c r="N135" s="306"/>
      <c r="O135" s="306"/>
      <c r="P135" s="306"/>
      <c r="Q135" s="306"/>
      <c r="R135" s="306"/>
      <c r="S135" s="338"/>
      <c r="T135" s="316"/>
      <c r="U135" s="306"/>
      <c r="V135" s="306"/>
      <c r="W135" s="306"/>
      <c r="X135" s="306"/>
      <c r="Y135" s="306"/>
      <c r="Z135" s="306"/>
      <c r="AA135" s="306"/>
      <c r="AB135" s="306"/>
      <c r="AC135" s="306"/>
      <c r="AD135" s="306"/>
      <c r="AE135" s="306"/>
      <c r="AF135" s="306"/>
      <c r="AG135" s="306"/>
      <c r="AH135" s="306"/>
      <c r="AI135" s="306"/>
      <c r="AJ135" s="306"/>
      <c r="AK135" s="306"/>
      <c r="AL135" s="338"/>
    </row>
    <row r="136" spans="1:38">
      <c r="A136" s="316"/>
      <c r="B136" s="306"/>
      <c r="C136" s="306"/>
      <c r="D136" s="306"/>
      <c r="E136" s="306"/>
      <c r="F136" s="306"/>
      <c r="G136" s="306"/>
      <c r="H136" s="306"/>
      <c r="I136" s="306"/>
      <c r="J136" s="306"/>
      <c r="K136" s="306"/>
      <c r="L136" s="306"/>
      <c r="M136" s="306"/>
      <c r="N136" s="306"/>
      <c r="O136" s="306"/>
      <c r="P136" s="306"/>
      <c r="Q136" s="306"/>
      <c r="R136" s="306"/>
      <c r="S136" s="338"/>
      <c r="T136" s="316"/>
      <c r="U136" s="306"/>
      <c r="V136" s="306"/>
      <c r="W136" s="306"/>
      <c r="X136" s="306"/>
      <c r="Y136" s="306"/>
      <c r="Z136" s="306"/>
      <c r="AA136" s="306"/>
      <c r="AB136" s="306"/>
      <c r="AC136" s="306"/>
      <c r="AD136" s="306"/>
      <c r="AE136" s="306"/>
      <c r="AF136" s="306"/>
      <c r="AG136" s="306"/>
      <c r="AH136" s="306"/>
      <c r="AI136" s="306"/>
      <c r="AJ136" s="306"/>
      <c r="AK136" s="306"/>
      <c r="AL136" s="338"/>
    </row>
    <row r="137" spans="1:38">
      <c r="A137" s="316"/>
      <c r="B137" s="306"/>
      <c r="C137" s="306"/>
      <c r="D137" s="306"/>
      <c r="E137" s="306"/>
      <c r="F137" s="306"/>
      <c r="G137" s="306"/>
      <c r="H137" s="306"/>
      <c r="I137" s="306"/>
      <c r="J137" s="306"/>
      <c r="K137" s="306"/>
      <c r="L137" s="306"/>
      <c r="M137" s="306"/>
      <c r="N137" s="306"/>
      <c r="O137" s="306"/>
      <c r="P137" s="306"/>
      <c r="Q137" s="306"/>
      <c r="R137" s="306"/>
      <c r="S137" s="338"/>
      <c r="T137" s="316"/>
      <c r="U137" s="306"/>
      <c r="V137" s="306"/>
      <c r="W137" s="306"/>
      <c r="X137" s="306"/>
      <c r="Y137" s="306"/>
      <c r="Z137" s="306"/>
      <c r="AA137" s="306"/>
      <c r="AB137" s="306"/>
      <c r="AC137" s="306"/>
      <c r="AD137" s="306"/>
      <c r="AE137" s="306"/>
      <c r="AF137" s="306"/>
      <c r="AG137" s="306"/>
      <c r="AH137" s="306"/>
      <c r="AI137" s="306"/>
      <c r="AJ137" s="306"/>
      <c r="AK137" s="306"/>
      <c r="AL137" s="338"/>
    </row>
    <row r="138" spans="1:38">
      <c r="A138" s="316"/>
      <c r="B138" s="306"/>
      <c r="C138" s="306"/>
      <c r="D138" s="306"/>
      <c r="E138" s="306"/>
      <c r="F138" s="306"/>
      <c r="G138" s="306"/>
      <c r="H138" s="306"/>
      <c r="I138" s="306"/>
      <c r="J138" s="306"/>
      <c r="K138" s="306"/>
      <c r="L138" s="306"/>
      <c r="M138" s="306"/>
      <c r="N138" s="306"/>
      <c r="O138" s="306"/>
      <c r="P138" s="306"/>
      <c r="Q138" s="306"/>
      <c r="R138" s="306"/>
      <c r="S138" s="338"/>
      <c r="T138" s="316"/>
      <c r="U138" s="306"/>
      <c r="V138" s="306"/>
      <c r="W138" s="306"/>
      <c r="X138" s="306"/>
      <c r="Y138" s="306"/>
      <c r="Z138" s="306"/>
      <c r="AA138" s="306"/>
      <c r="AB138" s="306"/>
      <c r="AC138" s="306"/>
      <c r="AD138" s="306"/>
      <c r="AE138" s="306"/>
      <c r="AF138" s="306"/>
      <c r="AG138" s="306"/>
      <c r="AH138" s="306"/>
      <c r="AI138" s="306"/>
      <c r="AJ138" s="306"/>
      <c r="AK138" s="306"/>
      <c r="AL138" s="338"/>
    </row>
    <row r="139" spans="1:38">
      <c r="A139" s="316"/>
      <c r="B139" s="306"/>
      <c r="C139" s="306"/>
      <c r="D139" s="306"/>
      <c r="E139" s="306"/>
      <c r="F139" s="306"/>
      <c r="G139" s="306"/>
      <c r="H139" s="306"/>
      <c r="I139" s="306"/>
      <c r="J139" s="306"/>
      <c r="K139" s="306"/>
      <c r="L139" s="306"/>
      <c r="M139" s="306"/>
      <c r="N139" s="306"/>
      <c r="O139" s="306"/>
      <c r="P139" s="306"/>
      <c r="Q139" s="306"/>
      <c r="R139" s="306"/>
      <c r="S139" s="338"/>
      <c r="T139" s="316"/>
      <c r="U139" s="306"/>
      <c r="V139" s="306"/>
      <c r="W139" s="306"/>
      <c r="X139" s="306"/>
      <c r="Y139" s="306"/>
      <c r="Z139" s="306"/>
      <c r="AA139" s="306"/>
      <c r="AB139" s="306"/>
      <c r="AC139" s="306"/>
      <c r="AD139" s="306"/>
      <c r="AE139" s="306"/>
      <c r="AF139" s="306"/>
      <c r="AG139" s="306"/>
      <c r="AH139" s="306"/>
      <c r="AI139" s="306"/>
      <c r="AJ139" s="306"/>
      <c r="AK139" s="306"/>
      <c r="AL139" s="338"/>
    </row>
    <row r="140" spans="1:38">
      <c r="A140" s="316"/>
      <c r="B140" s="306"/>
      <c r="C140" s="306"/>
      <c r="D140" s="306"/>
      <c r="E140" s="306"/>
      <c r="F140" s="306"/>
      <c r="G140" s="306"/>
      <c r="H140" s="306"/>
      <c r="I140" s="306"/>
      <c r="J140" s="306"/>
      <c r="K140" s="306"/>
      <c r="L140" s="306"/>
      <c r="M140" s="306"/>
      <c r="N140" s="306"/>
      <c r="O140" s="306"/>
      <c r="P140" s="306"/>
      <c r="Q140" s="306"/>
      <c r="R140" s="306"/>
      <c r="S140" s="338"/>
      <c r="T140" s="316"/>
      <c r="U140" s="306"/>
      <c r="V140" s="306"/>
      <c r="W140" s="306"/>
      <c r="X140" s="306"/>
      <c r="Y140" s="306"/>
      <c r="Z140" s="306"/>
      <c r="AA140" s="306"/>
      <c r="AB140" s="306"/>
      <c r="AC140" s="306"/>
      <c r="AD140" s="306"/>
      <c r="AE140" s="306"/>
      <c r="AF140" s="306"/>
      <c r="AG140" s="306"/>
      <c r="AH140" s="306"/>
      <c r="AI140" s="306"/>
      <c r="AJ140" s="306"/>
      <c r="AK140" s="306"/>
      <c r="AL140" s="338"/>
    </row>
    <row r="141" spans="1:38">
      <c r="A141" s="316"/>
      <c r="B141" s="306"/>
      <c r="C141" s="306"/>
      <c r="D141" s="306"/>
      <c r="E141" s="306"/>
      <c r="F141" s="306"/>
      <c r="G141" s="306"/>
      <c r="H141" s="306"/>
      <c r="I141" s="306"/>
      <c r="J141" s="306"/>
      <c r="K141" s="306"/>
      <c r="L141" s="306"/>
      <c r="M141" s="306"/>
      <c r="N141" s="306"/>
      <c r="O141" s="306"/>
      <c r="P141" s="306"/>
      <c r="Q141" s="306"/>
      <c r="R141" s="306"/>
      <c r="S141" s="338"/>
      <c r="T141" s="316"/>
      <c r="U141" s="306"/>
      <c r="V141" s="306"/>
      <c r="W141" s="306"/>
      <c r="X141" s="306"/>
      <c r="Y141" s="306"/>
      <c r="Z141" s="306"/>
      <c r="AA141" s="306"/>
      <c r="AB141" s="306"/>
      <c r="AC141" s="306"/>
      <c r="AD141" s="306"/>
      <c r="AE141" s="306"/>
      <c r="AF141" s="306"/>
      <c r="AG141" s="306"/>
      <c r="AH141" s="306"/>
      <c r="AI141" s="306"/>
      <c r="AJ141" s="306"/>
      <c r="AK141" s="306"/>
      <c r="AL141" s="338"/>
    </row>
    <row r="142" spans="1:38">
      <c r="A142" s="316"/>
      <c r="B142" s="306"/>
      <c r="C142" s="306"/>
      <c r="D142" s="306"/>
      <c r="E142" s="306"/>
      <c r="F142" s="306"/>
      <c r="G142" s="306"/>
      <c r="H142" s="306"/>
      <c r="I142" s="306"/>
      <c r="J142" s="306"/>
      <c r="K142" s="306"/>
      <c r="L142" s="306"/>
      <c r="M142" s="306"/>
      <c r="N142" s="306"/>
      <c r="O142" s="306"/>
      <c r="P142" s="306"/>
      <c r="Q142" s="306"/>
      <c r="R142" s="306"/>
      <c r="S142" s="338"/>
      <c r="T142" s="316"/>
      <c r="U142" s="306"/>
      <c r="V142" s="306"/>
      <c r="W142" s="306"/>
      <c r="X142" s="306"/>
      <c r="Y142" s="306"/>
      <c r="Z142" s="306"/>
      <c r="AA142" s="306"/>
      <c r="AB142" s="306"/>
      <c r="AC142" s="306"/>
      <c r="AD142" s="306"/>
      <c r="AE142" s="306"/>
      <c r="AF142" s="306"/>
      <c r="AG142" s="306"/>
      <c r="AH142" s="306"/>
      <c r="AI142" s="306"/>
      <c r="AJ142" s="306"/>
      <c r="AK142" s="306"/>
      <c r="AL142" s="338"/>
    </row>
    <row r="143" spans="1:38">
      <c r="A143" s="316"/>
      <c r="B143" s="306"/>
      <c r="C143" s="306"/>
      <c r="D143" s="306"/>
      <c r="E143" s="306"/>
      <c r="F143" s="306"/>
      <c r="G143" s="306"/>
      <c r="H143" s="306"/>
      <c r="I143" s="306"/>
      <c r="J143" s="306"/>
      <c r="K143" s="306"/>
      <c r="L143" s="306"/>
      <c r="M143" s="306"/>
      <c r="N143" s="306"/>
      <c r="O143" s="306"/>
      <c r="P143" s="306"/>
      <c r="Q143" s="306"/>
      <c r="R143" s="306"/>
      <c r="S143" s="338"/>
      <c r="T143" s="316"/>
      <c r="U143" s="306"/>
      <c r="V143" s="306"/>
      <c r="W143" s="306"/>
      <c r="X143" s="306"/>
      <c r="Y143" s="306"/>
      <c r="Z143" s="306"/>
      <c r="AA143" s="306"/>
      <c r="AB143" s="306"/>
      <c r="AC143" s="306"/>
      <c r="AD143" s="306"/>
      <c r="AE143" s="306"/>
      <c r="AF143" s="306"/>
      <c r="AG143" s="306"/>
      <c r="AH143" s="306"/>
      <c r="AI143" s="306"/>
      <c r="AJ143" s="306"/>
      <c r="AK143" s="306"/>
      <c r="AL143" s="338"/>
    </row>
    <row r="144" spans="1:38">
      <c r="A144" s="316"/>
      <c r="B144" s="306"/>
      <c r="C144" s="306"/>
      <c r="D144" s="306"/>
      <c r="E144" s="306"/>
      <c r="F144" s="306"/>
      <c r="G144" s="306"/>
      <c r="H144" s="306"/>
      <c r="I144" s="306"/>
      <c r="J144" s="306"/>
      <c r="K144" s="306"/>
      <c r="L144" s="306"/>
      <c r="M144" s="306"/>
      <c r="N144" s="306"/>
      <c r="O144" s="306"/>
      <c r="P144" s="306"/>
      <c r="Q144" s="306"/>
      <c r="R144" s="306"/>
      <c r="S144" s="338"/>
      <c r="T144" s="316"/>
      <c r="U144" s="306"/>
      <c r="V144" s="306"/>
      <c r="W144" s="306"/>
      <c r="X144" s="306"/>
      <c r="Y144" s="306"/>
      <c r="Z144" s="306"/>
      <c r="AA144" s="306"/>
      <c r="AB144" s="306"/>
      <c r="AC144" s="306"/>
      <c r="AD144" s="306"/>
      <c r="AE144" s="306"/>
      <c r="AF144" s="306"/>
      <c r="AG144" s="306"/>
      <c r="AH144" s="306"/>
      <c r="AI144" s="306"/>
      <c r="AJ144" s="306"/>
      <c r="AK144" s="306"/>
      <c r="AL144" s="338"/>
    </row>
    <row r="145" spans="1:38">
      <c r="A145" s="316"/>
      <c r="B145" s="306"/>
      <c r="C145" s="306"/>
      <c r="D145" s="306"/>
      <c r="E145" s="306"/>
      <c r="F145" s="306"/>
      <c r="G145" s="306"/>
      <c r="H145" s="306"/>
      <c r="I145" s="306"/>
      <c r="J145" s="306"/>
      <c r="K145" s="306"/>
      <c r="L145" s="306"/>
      <c r="M145" s="306"/>
      <c r="N145" s="306"/>
      <c r="O145" s="306"/>
      <c r="P145" s="306"/>
      <c r="Q145" s="306"/>
      <c r="R145" s="306"/>
      <c r="S145" s="338"/>
      <c r="T145" s="316"/>
      <c r="U145" s="306"/>
      <c r="V145" s="306"/>
      <c r="W145" s="306"/>
      <c r="X145" s="306"/>
      <c r="Y145" s="306"/>
      <c r="Z145" s="306"/>
      <c r="AA145" s="306"/>
      <c r="AB145" s="306"/>
      <c r="AC145" s="306"/>
      <c r="AD145" s="306"/>
      <c r="AE145" s="306"/>
      <c r="AF145" s="306"/>
      <c r="AG145" s="306"/>
      <c r="AH145" s="306"/>
      <c r="AI145" s="306"/>
      <c r="AJ145" s="306"/>
      <c r="AK145" s="306"/>
      <c r="AL145" s="338"/>
    </row>
    <row r="146" spans="1:38">
      <c r="A146" s="316"/>
      <c r="B146" s="306"/>
      <c r="C146" s="306"/>
      <c r="D146" s="306"/>
      <c r="E146" s="306"/>
      <c r="F146" s="306"/>
      <c r="G146" s="306"/>
      <c r="H146" s="306"/>
      <c r="I146" s="306"/>
      <c r="J146" s="306"/>
      <c r="K146" s="306"/>
      <c r="L146" s="306"/>
      <c r="M146" s="306"/>
      <c r="N146" s="306"/>
      <c r="O146" s="306"/>
      <c r="P146" s="306"/>
      <c r="Q146" s="306"/>
      <c r="R146" s="306"/>
      <c r="S146" s="338"/>
      <c r="T146" s="316"/>
      <c r="U146" s="306"/>
      <c r="V146" s="306"/>
      <c r="W146" s="306"/>
      <c r="X146" s="306"/>
      <c r="Y146" s="306"/>
      <c r="Z146" s="306"/>
      <c r="AA146" s="306"/>
      <c r="AB146" s="306"/>
      <c r="AC146" s="306"/>
      <c r="AD146" s="306"/>
      <c r="AE146" s="306"/>
      <c r="AF146" s="306"/>
      <c r="AG146" s="306"/>
      <c r="AH146" s="306"/>
      <c r="AI146" s="306"/>
      <c r="AJ146" s="306"/>
      <c r="AK146" s="306"/>
      <c r="AL146" s="338"/>
    </row>
    <row r="147" spans="1:38">
      <c r="A147" s="316"/>
      <c r="B147" s="306"/>
      <c r="C147" s="306"/>
      <c r="D147" s="306"/>
      <c r="E147" s="306"/>
      <c r="F147" s="306"/>
      <c r="G147" s="306"/>
      <c r="H147" s="306"/>
      <c r="I147" s="306"/>
      <c r="J147" s="306"/>
      <c r="K147" s="306"/>
      <c r="L147" s="306"/>
      <c r="M147" s="306"/>
      <c r="N147" s="306"/>
      <c r="O147" s="306"/>
      <c r="P147" s="306"/>
      <c r="Q147" s="306"/>
      <c r="R147" s="306"/>
      <c r="S147" s="338"/>
      <c r="T147" s="316"/>
      <c r="U147" s="306"/>
      <c r="V147" s="306"/>
      <c r="W147" s="306"/>
      <c r="X147" s="306"/>
      <c r="Y147" s="306"/>
      <c r="Z147" s="306"/>
      <c r="AA147" s="306"/>
      <c r="AB147" s="306"/>
      <c r="AC147" s="306"/>
      <c r="AD147" s="306"/>
      <c r="AE147" s="306"/>
      <c r="AF147" s="306"/>
      <c r="AG147" s="306"/>
      <c r="AH147" s="306"/>
      <c r="AI147" s="306"/>
      <c r="AJ147" s="306"/>
      <c r="AK147" s="306"/>
      <c r="AL147" s="338"/>
    </row>
    <row r="148" spans="1:38">
      <c r="A148" s="316"/>
      <c r="B148" s="306"/>
      <c r="C148" s="306"/>
      <c r="D148" s="306"/>
      <c r="E148" s="306"/>
      <c r="F148" s="306"/>
      <c r="G148" s="306"/>
      <c r="H148" s="306"/>
      <c r="I148" s="306"/>
      <c r="J148" s="306"/>
      <c r="K148" s="306"/>
      <c r="L148" s="306"/>
      <c r="M148" s="306"/>
      <c r="N148" s="306"/>
      <c r="O148" s="306"/>
      <c r="P148" s="306"/>
      <c r="Q148" s="306"/>
      <c r="R148" s="306"/>
      <c r="S148" s="338"/>
      <c r="T148" s="316"/>
      <c r="U148" s="306"/>
      <c r="V148" s="306"/>
      <c r="W148" s="306"/>
      <c r="X148" s="306"/>
      <c r="Y148" s="306"/>
      <c r="Z148" s="306"/>
      <c r="AA148" s="306"/>
      <c r="AB148" s="306"/>
      <c r="AC148" s="306"/>
      <c r="AD148" s="306"/>
      <c r="AE148" s="306"/>
      <c r="AF148" s="306"/>
      <c r="AG148" s="306"/>
      <c r="AH148" s="306"/>
      <c r="AI148" s="306"/>
      <c r="AJ148" s="306"/>
      <c r="AK148" s="306"/>
      <c r="AL148" s="338"/>
    </row>
    <row r="149" spans="1:38">
      <c r="A149" s="316"/>
      <c r="B149" s="306"/>
      <c r="C149" s="306"/>
      <c r="D149" s="306"/>
      <c r="E149" s="306"/>
      <c r="F149" s="306"/>
      <c r="G149" s="306"/>
      <c r="H149" s="306"/>
      <c r="I149" s="306"/>
      <c r="J149" s="306"/>
      <c r="K149" s="306"/>
      <c r="L149" s="306"/>
      <c r="M149" s="306"/>
      <c r="N149" s="306"/>
      <c r="O149" s="306"/>
      <c r="P149" s="306"/>
      <c r="Q149" s="306"/>
      <c r="R149" s="306"/>
      <c r="S149" s="338"/>
      <c r="T149" s="316"/>
      <c r="U149" s="306"/>
      <c r="V149" s="306"/>
      <c r="W149" s="306"/>
      <c r="X149" s="306"/>
      <c r="Y149" s="306"/>
      <c r="Z149" s="306"/>
      <c r="AA149" s="306"/>
      <c r="AB149" s="306"/>
      <c r="AC149" s="306"/>
      <c r="AD149" s="306"/>
      <c r="AE149" s="306"/>
      <c r="AF149" s="306"/>
      <c r="AG149" s="306"/>
      <c r="AH149" s="306"/>
      <c r="AI149" s="306"/>
      <c r="AJ149" s="306"/>
      <c r="AK149" s="306"/>
      <c r="AL149" s="338"/>
    </row>
    <row r="150" spans="1:38">
      <c r="A150" s="316"/>
      <c r="B150" s="306"/>
      <c r="C150" s="306"/>
      <c r="D150" s="306"/>
      <c r="E150" s="306"/>
      <c r="F150" s="306"/>
      <c r="G150" s="306"/>
      <c r="H150" s="306"/>
      <c r="I150" s="306"/>
      <c r="J150" s="306"/>
      <c r="K150" s="306"/>
      <c r="L150" s="306"/>
      <c r="M150" s="306"/>
      <c r="N150" s="306"/>
      <c r="O150" s="306"/>
      <c r="P150" s="306"/>
      <c r="Q150" s="306"/>
      <c r="R150" s="306"/>
      <c r="S150" s="338"/>
      <c r="T150" s="316"/>
      <c r="U150" s="306"/>
      <c r="V150" s="306"/>
      <c r="W150" s="306"/>
      <c r="X150" s="306"/>
      <c r="Y150" s="306"/>
      <c r="Z150" s="306"/>
      <c r="AA150" s="306"/>
      <c r="AB150" s="306"/>
      <c r="AC150" s="306"/>
      <c r="AD150" s="306"/>
      <c r="AE150" s="306"/>
      <c r="AF150" s="306"/>
      <c r="AG150" s="306"/>
      <c r="AH150" s="306"/>
      <c r="AI150" s="306"/>
      <c r="AJ150" s="306"/>
      <c r="AK150" s="306"/>
      <c r="AL150" s="338"/>
    </row>
    <row r="151" spans="1:38">
      <c r="A151" s="316"/>
      <c r="B151" s="306"/>
      <c r="C151" s="306"/>
      <c r="D151" s="306"/>
      <c r="E151" s="306"/>
      <c r="F151" s="306"/>
      <c r="G151" s="306"/>
      <c r="H151" s="306"/>
      <c r="I151" s="306"/>
      <c r="J151" s="306"/>
      <c r="K151" s="306"/>
      <c r="L151" s="306"/>
      <c r="M151" s="306"/>
      <c r="N151" s="306"/>
      <c r="O151" s="306"/>
      <c r="P151" s="306"/>
      <c r="Q151" s="306"/>
      <c r="R151" s="306"/>
      <c r="S151" s="338"/>
      <c r="T151" s="316"/>
      <c r="U151" s="306"/>
      <c r="V151" s="306"/>
      <c r="W151" s="306"/>
      <c r="X151" s="306"/>
      <c r="Y151" s="306"/>
      <c r="Z151" s="306"/>
      <c r="AA151" s="306"/>
      <c r="AB151" s="306"/>
      <c r="AC151" s="306"/>
      <c r="AD151" s="306"/>
      <c r="AE151" s="306"/>
      <c r="AF151" s="306"/>
      <c r="AG151" s="306"/>
      <c r="AH151" s="306"/>
      <c r="AI151" s="306"/>
      <c r="AJ151" s="306"/>
      <c r="AK151" s="306"/>
      <c r="AL151" s="338"/>
    </row>
    <row r="152" spans="1:38">
      <c r="A152" s="316"/>
      <c r="B152" s="306"/>
      <c r="C152" s="306"/>
      <c r="D152" s="306"/>
      <c r="E152" s="306"/>
      <c r="F152" s="306"/>
      <c r="G152" s="306"/>
      <c r="H152" s="306"/>
      <c r="I152" s="306"/>
      <c r="J152" s="306"/>
      <c r="K152" s="306"/>
      <c r="L152" s="306"/>
      <c r="M152" s="306"/>
      <c r="N152" s="306"/>
      <c r="O152" s="306"/>
      <c r="P152" s="306"/>
      <c r="Q152" s="306"/>
      <c r="R152" s="306"/>
      <c r="S152" s="338"/>
      <c r="T152" s="316"/>
      <c r="U152" s="306"/>
      <c r="V152" s="306"/>
      <c r="W152" s="306"/>
      <c r="X152" s="306"/>
      <c r="Y152" s="306"/>
      <c r="Z152" s="306"/>
      <c r="AA152" s="306"/>
      <c r="AB152" s="306"/>
      <c r="AC152" s="306"/>
      <c r="AD152" s="306"/>
      <c r="AE152" s="306"/>
      <c r="AF152" s="306"/>
      <c r="AG152" s="306"/>
      <c r="AH152" s="306"/>
      <c r="AI152" s="306"/>
      <c r="AJ152" s="306"/>
      <c r="AK152" s="306"/>
      <c r="AL152" s="338"/>
    </row>
    <row r="153" spans="1:38">
      <c r="A153" s="316"/>
      <c r="B153" s="306"/>
      <c r="C153" s="306"/>
      <c r="D153" s="306"/>
      <c r="E153" s="306"/>
      <c r="F153" s="306"/>
      <c r="G153" s="306"/>
      <c r="H153" s="306"/>
      <c r="I153" s="306"/>
      <c r="J153" s="306"/>
      <c r="K153" s="306"/>
      <c r="L153" s="306"/>
      <c r="M153" s="306"/>
      <c r="N153" s="306"/>
      <c r="O153" s="306"/>
      <c r="P153" s="306"/>
      <c r="Q153" s="306"/>
      <c r="R153" s="306"/>
      <c r="S153" s="338"/>
      <c r="T153" s="316"/>
      <c r="U153" s="306"/>
      <c r="V153" s="306"/>
      <c r="W153" s="306"/>
      <c r="X153" s="306"/>
      <c r="Y153" s="306"/>
      <c r="Z153" s="306"/>
      <c r="AA153" s="306"/>
      <c r="AB153" s="306"/>
      <c r="AC153" s="306"/>
      <c r="AD153" s="306"/>
      <c r="AE153" s="306"/>
      <c r="AF153" s="306"/>
      <c r="AG153" s="306"/>
      <c r="AH153" s="306"/>
      <c r="AI153" s="306"/>
      <c r="AJ153" s="306"/>
      <c r="AK153" s="306"/>
      <c r="AL153" s="338"/>
    </row>
    <row r="154" spans="1:38">
      <c r="A154" s="316"/>
      <c r="B154" s="306"/>
      <c r="C154" s="306"/>
      <c r="D154" s="306"/>
      <c r="E154" s="306"/>
      <c r="F154" s="306"/>
      <c r="G154" s="306"/>
      <c r="H154" s="306"/>
      <c r="I154" s="306"/>
      <c r="J154" s="306"/>
      <c r="K154" s="306"/>
      <c r="L154" s="306"/>
      <c r="M154" s="306"/>
      <c r="N154" s="306"/>
      <c r="O154" s="306"/>
      <c r="P154" s="306"/>
      <c r="Q154" s="306"/>
      <c r="R154" s="306"/>
      <c r="S154" s="338"/>
      <c r="T154" s="316"/>
      <c r="U154" s="306"/>
      <c r="V154" s="306"/>
      <c r="W154" s="306"/>
      <c r="X154" s="306"/>
      <c r="Y154" s="306"/>
      <c r="Z154" s="306"/>
      <c r="AA154" s="306"/>
      <c r="AB154" s="306"/>
      <c r="AC154" s="306"/>
      <c r="AD154" s="306"/>
      <c r="AE154" s="306"/>
      <c r="AF154" s="306"/>
      <c r="AG154" s="306"/>
      <c r="AH154" s="306"/>
      <c r="AI154" s="306"/>
      <c r="AJ154" s="306"/>
      <c r="AK154" s="306"/>
      <c r="AL154" s="338"/>
    </row>
    <row r="155" spans="1:38">
      <c r="A155" s="316"/>
      <c r="B155" s="306"/>
      <c r="C155" s="306"/>
      <c r="D155" s="306"/>
      <c r="E155" s="306"/>
      <c r="F155" s="306"/>
      <c r="G155" s="306"/>
      <c r="H155" s="306"/>
      <c r="I155" s="306"/>
      <c r="J155" s="306"/>
      <c r="K155" s="306"/>
      <c r="L155" s="306"/>
      <c r="M155" s="306"/>
      <c r="N155" s="306"/>
      <c r="O155" s="306"/>
      <c r="P155" s="306"/>
      <c r="Q155" s="306"/>
      <c r="R155" s="306"/>
      <c r="S155" s="338"/>
      <c r="T155" s="316"/>
      <c r="U155" s="306"/>
      <c r="V155" s="306"/>
      <c r="W155" s="306"/>
      <c r="X155" s="306"/>
      <c r="Y155" s="306"/>
      <c r="Z155" s="306"/>
      <c r="AA155" s="306"/>
      <c r="AB155" s="306"/>
      <c r="AC155" s="306"/>
      <c r="AD155" s="306"/>
      <c r="AE155" s="306"/>
      <c r="AF155" s="306"/>
      <c r="AG155" s="306"/>
      <c r="AH155" s="306"/>
      <c r="AI155" s="306"/>
      <c r="AJ155" s="306"/>
      <c r="AK155" s="306"/>
      <c r="AL155" s="338"/>
    </row>
    <row r="156" spans="1:38">
      <c r="A156" s="316"/>
      <c r="B156" s="306"/>
      <c r="C156" s="306"/>
      <c r="D156" s="306"/>
      <c r="E156" s="306"/>
      <c r="F156" s="306"/>
      <c r="G156" s="306"/>
      <c r="H156" s="306"/>
      <c r="I156" s="306"/>
      <c r="J156" s="306"/>
      <c r="K156" s="306"/>
      <c r="L156" s="306"/>
      <c r="M156" s="306"/>
      <c r="N156" s="306"/>
      <c r="O156" s="306"/>
      <c r="P156" s="306"/>
      <c r="Q156" s="306"/>
      <c r="R156" s="306"/>
      <c r="S156" s="338"/>
      <c r="T156" s="316"/>
      <c r="U156" s="306"/>
      <c r="V156" s="306"/>
      <c r="W156" s="306"/>
      <c r="X156" s="306"/>
      <c r="Y156" s="306"/>
      <c r="Z156" s="306"/>
      <c r="AA156" s="306"/>
      <c r="AB156" s="306"/>
      <c r="AC156" s="306"/>
      <c r="AD156" s="306"/>
      <c r="AE156" s="306"/>
      <c r="AF156" s="306"/>
      <c r="AG156" s="306"/>
      <c r="AH156" s="306"/>
      <c r="AI156" s="306"/>
      <c r="AJ156" s="306"/>
      <c r="AK156" s="306"/>
      <c r="AL156" s="338"/>
    </row>
    <row r="157" spans="1:38">
      <c r="A157" s="316"/>
      <c r="B157" s="306"/>
      <c r="C157" s="306"/>
      <c r="D157" s="306"/>
      <c r="E157" s="306"/>
      <c r="F157" s="306"/>
      <c r="G157" s="306"/>
      <c r="H157" s="306"/>
      <c r="I157" s="306"/>
      <c r="J157" s="306"/>
      <c r="K157" s="306"/>
      <c r="L157" s="306"/>
      <c r="M157" s="306"/>
      <c r="N157" s="306"/>
      <c r="O157" s="306"/>
      <c r="P157" s="306"/>
      <c r="Q157" s="306"/>
      <c r="R157" s="306"/>
      <c r="S157" s="338"/>
      <c r="T157" s="316"/>
      <c r="U157" s="306"/>
      <c r="V157" s="306"/>
      <c r="W157" s="306"/>
      <c r="X157" s="306"/>
      <c r="Y157" s="306"/>
      <c r="Z157" s="306"/>
      <c r="AA157" s="306"/>
      <c r="AB157" s="306"/>
      <c r="AC157" s="306"/>
      <c r="AD157" s="306"/>
      <c r="AE157" s="306"/>
      <c r="AF157" s="306"/>
      <c r="AG157" s="306"/>
      <c r="AH157" s="306"/>
      <c r="AI157" s="306"/>
      <c r="AJ157" s="306"/>
      <c r="AK157" s="306"/>
      <c r="AL157" s="338"/>
    </row>
    <row r="158" spans="1:38">
      <c r="A158" s="316"/>
      <c r="B158" s="306"/>
      <c r="C158" s="306"/>
      <c r="D158" s="306"/>
      <c r="E158" s="306"/>
      <c r="F158" s="306"/>
      <c r="G158" s="306"/>
      <c r="H158" s="306"/>
      <c r="I158" s="306"/>
      <c r="J158" s="306"/>
      <c r="K158" s="306"/>
      <c r="L158" s="306"/>
      <c r="M158" s="306"/>
      <c r="N158" s="306"/>
      <c r="O158" s="306"/>
      <c r="P158" s="306"/>
      <c r="Q158" s="306"/>
      <c r="R158" s="306"/>
      <c r="S158" s="338"/>
      <c r="T158" s="316"/>
      <c r="U158" s="306"/>
      <c r="V158" s="306"/>
      <c r="W158" s="306"/>
      <c r="X158" s="306"/>
      <c r="Y158" s="306"/>
      <c r="Z158" s="306"/>
      <c r="AA158" s="306"/>
      <c r="AB158" s="306"/>
      <c r="AC158" s="306"/>
      <c r="AD158" s="306"/>
      <c r="AE158" s="306"/>
      <c r="AF158" s="306"/>
      <c r="AG158" s="306"/>
      <c r="AH158" s="306"/>
      <c r="AI158" s="306"/>
      <c r="AJ158" s="306"/>
      <c r="AK158" s="306"/>
      <c r="AL158" s="338"/>
    </row>
    <row r="159" spans="1:38">
      <c r="A159" s="316"/>
      <c r="B159" s="306"/>
      <c r="C159" s="306"/>
      <c r="D159" s="306"/>
      <c r="E159" s="306"/>
      <c r="F159" s="306"/>
      <c r="G159" s="306"/>
      <c r="H159" s="306"/>
      <c r="I159" s="306"/>
      <c r="J159" s="306"/>
      <c r="K159" s="306"/>
      <c r="L159" s="306"/>
      <c r="M159" s="306"/>
      <c r="N159" s="306"/>
      <c r="O159" s="306"/>
      <c r="P159" s="306"/>
      <c r="Q159" s="306"/>
      <c r="R159" s="306"/>
      <c r="S159" s="338"/>
      <c r="T159" s="316"/>
      <c r="U159" s="306"/>
      <c r="V159" s="306"/>
      <c r="W159" s="306"/>
      <c r="X159" s="306"/>
      <c r="Y159" s="306"/>
      <c r="Z159" s="306"/>
      <c r="AA159" s="306"/>
      <c r="AB159" s="306"/>
      <c r="AC159" s="306"/>
      <c r="AD159" s="306"/>
      <c r="AE159" s="306"/>
      <c r="AF159" s="306"/>
      <c r="AG159" s="306"/>
      <c r="AH159" s="306"/>
      <c r="AI159" s="306"/>
      <c r="AJ159" s="306"/>
      <c r="AK159" s="306"/>
      <c r="AL159" s="338"/>
    </row>
    <row r="160" spans="1:38">
      <c r="A160" s="316"/>
      <c r="B160" s="306"/>
      <c r="C160" s="306"/>
      <c r="D160" s="306"/>
      <c r="E160" s="306"/>
      <c r="F160" s="306"/>
      <c r="G160" s="306"/>
      <c r="H160" s="306"/>
      <c r="I160" s="306"/>
      <c r="J160" s="306"/>
      <c r="K160" s="306"/>
      <c r="L160" s="306"/>
      <c r="M160" s="306"/>
      <c r="N160" s="306"/>
      <c r="O160" s="306"/>
      <c r="P160" s="306"/>
      <c r="Q160" s="306"/>
      <c r="R160" s="306"/>
      <c r="S160" s="338"/>
      <c r="T160" s="316"/>
      <c r="U160" s="306"/>
      <c r="V160" s="306"/>
      <c r="W160" s="306"/>
      <c r="X160" s="306"/>
      <c r="Y160" s="306"/>
      <c r="Z160" s="306"/>
      <c r="AA160" s="306"/>
      <c r="AB160" s="306"/>
      <c r="AC160" s="306"/>
      <c r="AD160" s="306"/>
      <c r="AE160" s="306"/>
      <c r="AF160" s="306"/>
      <c r="AG160" s="306"/>
      <c r="AH160" s="306"/>
      <c r="AI160" s="306"/>
      <c r="AJ160" s="306"/>
      <c r="AK160" s="306"/>
      <c r="AL160" s="338"/>
    </row>
    <row r="161" spans="1:38">
      <c r="A161" s="316"/>
      <c r="B161" s="306"/>
      <c r="C161" s="306"/>
      <c r="D161" s="306"/>
      <c r="E161" s="306"/>
      <c r="F161" s="306"/>
      <c r="G161" s="306"/>
      <c r="H161" s="306"/>
      <c r="I161" s="306"/>
      <c r="J161" s="306"/>
      <c r="K161" s="306"/>
      <c r="L161" s="306"/>
      <c r="M161" s="306"/>
      <c r="N161" s="306"/>
      <c r="O161" s="306"/>
      <c r="P161" s="306"/>
      <c r="Q161" s="306"/>
      <c r="R161" s="306"/>
      <c r="S161" s="338"/>
      <c r="T161" s="316"/>
      <c r="U161" s="306"/>
      <c r="V161" s="306"/>
      <c r="W161" s="306"/>
      <c r="X161" s="306"/>
      <c r="Y161" s="306"/>
      <c r="Z161" s="306"/>
      <c r="AA161" s="306"/>
      <c r="AB161" s="306"/>
      <c r="AC161" s="306"/>
      <c r="AD161" s="306"/>
      <c r="AE161" s="306"/>
      <c r="AF161" s="306"/>
      <c r="AG161" s="306"/>
      <c r="AH161" s="306"/>
      <c r="AI161" s="306"/>
      <c r="AJ161" s="306"/>
      <c r="AK161" s="306"/>
      <c r="AL161" s="338"/>
    </row>
    <row r="162" spans="1:38">
      <c r="A162" s="316"/>
      <c r="B162" s="306"/>
      <c r="C162" s="306"/>
      <c r="D162" s="306"/>
      <c r="E162" s="306"/>
      <c r="F162" s="306"/>
      <c r="G162" s="306"/>
      <c r="H162" s="306"/>
      <c r="I162" s="306"/>
      <c r="J162" s="306"/>
      <c r="K162" s="306"/>
      <c r="L162" s="306"/>
      <c r="M162" s="306"/>
      <c r="N162" s="306"/>
      <c r="O162" s="306"/>
      <c r="P162" s="306"/>
      <c r="Q162" s="306"/>
      <c r="R162" s="306"/>
      <c r="S162" s="338"/>
      <c r="T162" s="316"/>
      <c r="U162" s="306"/>
      <c r="V162" s="306"/>
      <c r="W162" s="306"/>
      <c r="X162" s="306"/>
      <c r="Y162" s="306"/>
      <c r="Z162" s="306"/>
      <c r="AA162" s="306"/>
      <c r="AB162" s="306"/>
      <c r="AC162" s="306"/>
      <c r="AD162" s="306"/>
      <c r="AE162" s="306"/>
      <c r="AF162" s="306"/>
      <c r="AG162" s="306"/>
      <c r="AH162" s="306"/>
      <c r="AI162" s="306"/>
      <c r="AJ162" s="306"/>
      <c r="AK162" s="306"/>
      <c r="AL162" s="338"/>
    </row>
    <row r="163" spans="1:38">
      <c r="A163" s="316"/>
      <c r="B163" s="306"/>
      <c r="C163" s="306"/>
      <c r="D163" s="306"/>
      <c r="E163" s="306"/>
      <c r="F163" s="306"/>
      <c r="G163" s="306"/>
      <c r="H163" s="306"/>
      <c r="I163" s="306"/>
      <c r="J163" s="306"/>
      <c r="K163" s="306"/>
      <c r="L163" s="306"/>
      <c r="M163" s="306"/>
      <c r="N163" s="306"/>
      <c r="O163" s="306"/>
      <c r="P163" s="306"/>
      <c r="Q163" s="306"/>
      <c r="R163" s="306"/>
      <c r="S163" s="338"/>
      <c r="T163" s="316"/>
      <c r="U163" s="306"/>
      <c r="V163" s="306"/>
      <c r="W163" s="306"/>
      <c r="X163" s="306"/>
      <c r="Y163" s="306"/>
      <c r="Z163" s="306"/>
      <c r="AA163" s="306"/>
      <c r="AB163" s="306"/>
      <c r="AC163" s="306"/>
      <c r="AD163" s="306"/>
      <c r="AE163" s="306"/>
      <c r="AF163" s="306"/>
      <c r="AG163" s="306"/>
      <c r="AH163" s="306"/>
      <c r="AI163" s="306"/>
      <c r="AJ163" s="306"/>
      <c r="AK163" s="306"/>
      <c r="AL163" s="338"/>
    </row>
    <row r="164" spans="1:38">
      <c r="A164" s="316"/>
      <c r="B164" s="306"/>
      <c r="C164" s="306"/>
      <c r="D164" s="306"/>
      <c r="E164" s="306"/>
      <c r="F164" s="306"/>
      <c r="G164" s="306"/>
      <c r="H164" s="306"/>
      <c r="I164" s="306"/>
      <c r="J164" s="306"/>
      <c r="K164" s="306"/>
      <c r="L164" s="306"/>
      <c r="M164" s="306"/>
      <c r="N164" s="306"/>
      <c r="O164" s="306"/>
      <c r="P164" s="306"/>
      <c r="Q164" s="306"/>
      <c r="R164" s="306"/>
      <c r="S164" s="338"/>
      <c r="T164" s="316"/>
      <c r="U164" s="306"/>
      <c r="V164" s="306"/>
      <c r="W164" s="306"/>
      <c r="X164" s="306"/>
      <c r="Y164" s="306"/>
      <c r="Z164" s="306"/>
      <c r="AA164" s="306"/>
      <c r="AB164" s="306"/>
      <c r="AC164" s="306"/>
      <c r="AD164" s="306"/>
      <c r="AE164" s="306"/>
      <c r="AF164" s="306"/>
      <c r="AG164" s="306"/>
      <c r="AH164" s="306"/>
      <c r="AI164" s="306"/>
      <c r="AJ164" s="306"/>
      <c r="AK164" s="306"/>
      <c r="AL164" s="338"/>
    </row>
    <row r="165" spans="1:38">
      <c r="A165" s="316"/>
      <c r="B165" s="306"/>
      <c r="C165" s="306"/>
      <c r="D165" s="306"/>
      <c r="E165" s="306"/>
      <c r="F165" s="306"/>
      <c r="G165" s="306"/>
      <c r="H165" s="306"/>
      <c r="I165" s="306"/>
      <c r="J165" s="306"/>
      <c r="K165" s="306"/>
      <c r="L165" s="306"/>
      <c r="M165" s="306"/>
      <c r="N165" s="306"/>
      <c r="O165" s="306"/>
      <c r="P165" s="306"/>
      <c r="Q165" s="306"/>
      <c r="R165" s="306"/>
      <c r="S165" s="338"/>
      <c r="T165" s="316"/>
      <c r="U165" s="306"/>
      <c r="V165" s="306"/>
      <c r="W165" s="306"/>
      <c r="X165" s="306"/>
      <c r="Y165" s="306"/>
      <c r="Z165" s="306"/>
      <c r="AA165" s="306"/>
      <c r="AB165" s="306"/>
      <c r="AC165" s="306"/>
      <c r="AD165" s="306"/>
      <c r="AE165" s="306"/>
      <c r="AF165" s="306"/>
      <c r="AG165" s="306"/>
      <c r="AH165" s="306"/>
      <c r="AI165" s="306"/>
      <c r="AJ165" s="306"/>
      <c r="AK165" s="306"/>
      <c r="AL165" s="338"/>
    </row>
    <row r="166" spans="1:38">
      <c r="A166" s="316"/>
      <c r="B166" s="306"/>
      <c r="C166" s="306"/>
      <c r="D166" s="306"/>
      <c r="E166" s="306"/>
      <c r="F166" s="306"/>
      <c r="G166" s="306"/>
      <c r="H166" s="306"/>
      <c r="I166" s="306"/>
      <c r="J166" s="306"/>
      <c r="K166" s="306"/>
      <c r="L166" s="306"/>
      <c r="M166" s="306"/>
      <c r="N166" s="306"/>
      <c r="O166" s="306"/>
      <c r="P166" s="306"/>
      <c r="Q166" s="306"/>
      <c r="R166" s="306"/>
      <c r="S166" s="338"/>
      <c r="T166" s="316"/>
      <c r="U166" s="306"/>
      <c r="V166" s="306"/>
      <c r="W166" s="306"/>
      <c r="X166" s="306"/>
      <c r="Y166" s="306"/>
      <c r="Z166" s="306"/>
      <c r="AA166" s="306"/>
      <c r="AB166" s="306"/>
      <c r="AC166" s="306"/>
      <c r="AD166" s="306"/>
      <c r="AE166" s="306"/>
      <c r="AF166" s="306"/>
      <c r="AG166" s="306"/>
      <c r="AH166" s="306"/>
      <c r="AI166" s="306"/>
      <c r="AJ166" s="306"/>
      <c r="AK166" s="306"/>
      <c r="AL166" s="338"/>
    </row>
    <row r="167" spans="1:38">
      <c r="A167" s="316"/>
      <c r="B167" s="306"/>
      <c r="C167" s="306"/>
      <c r="D167" s="306"/>
      <c r="E167" s="306"/>
      <c r="F167" s="306"/>
      <c r="G167" s="306"/>
      <c r="H167" s="306"/>
      <c r="I167" s="306"/>
      <c r="J167" s="306"/>
      <c r="K167" s="306"/>
      <c r="L167" s="306"/>
      <c r="M167" s="306"/>
      <c r="N167" s="306"/>
      <c r="O167" s="306"/>
      <c r="P167" s="306"/>
      <c r="Q167" s="306"/>
      <c r="R167" s="306"/>
      <c r="S167" s="338"/>
      <c r="T167" s="316"/>
      <c r="U167" s="306"/>
      <c r="V167" s="306"/>
      <c r="W167" s="306"/>
      <c r="X167" s="306"/>
      <c r="Y167" s="306"/>
      <c r="Z167" s="306"/>
      <c r="AA167" s="306"/>
      <c r="AB167" s="306"/>
      <c r="AC167" s="306"/>
      <c r="AD167" s="306"/>
      <c r="AE167" s="306"/>
      <c r="AF167" s="306"/>
      <c r="AG167" s="306"/>
      <c r="AH167" s="306"/>
      <c r="AI167" s="306"/>
      <c r="AJ167" s="306"/>
      <c r="AK167" s="306"/>
      <c r="AL167" s="338"/>
    </row>
    <row r="168" spans="1:38">
      <c r="A168" s="316"/>
      <c r="B168" s="306"/>
      <c r="C168" s="306"/>
      <c r="D168" s="306"/>
      <c r="E168" s="306"/>
      <c r="F168" s="306"/>
      <c r="G168" s="306"/>
      <c r="H168" s="306"/>
      <c r="I168" s="306"/>
      <c r="J168" s="306"/>
      <c r="K168" s="306"/>
      <c r="L168" s="306"/>
      <c r="M168" s="306"/>
      <c r="N168" s="306"/>
      <c r="O168" s="306"/>
      <c r="P168" s="306"/>
      <c r="Q168" s="306"/>
      <c r="R168" s="306"/>
      <c r="S168" s="338"/>
      <c r="T168" s="316"/>
      <c r="U168" s="306"/>
      <c r="V168" s="306"/>
      <c r="W168" s="306"/>
      <c r="X168" s="306"/>
      <c r="Y168" s="306"/>
      <c r="Z168" s="306"/>
      <c r="AA168" s="306"/>
      <c r="AB168" s="306"/>
      <c r="AC168" s="306"/>
      <c r="AD168" s="306"/>
      <c r="AE168" s="306"/>
      <c r="AF168" s="306"/>
      <c r="AG168" s="306"/>
      <c r="AH168" s="306"/>
      <c r="AI168" s="306"/>
      <c r="AJ168" s="306"/>
      <c r="AK168" s="306"/>
      <c r="AL168" s="338"/>
    </row>
    <row r="169" spans="1:38">
      <c r="A169" s="316"/>
      <c r="B169" s="306"/>
      <c r="C169" s="306"/>
      <c r="D169" s="306"/>
      <c r="E169" s="306"/>
      <c r="F169" s="306"/>
      <c r="G169" s="306"/>
      <c r="H169" s="306"/>
      <c r="I169" s="306"/>
      <c r="J169" s="306"/>
      <c r="K169" s="306"/>
      <c r="L169" s="306"/>
      <c r="M169" s="306"/>
      <c r="N169" s="306"/>
      <c r="O169" s="306"/>
      <c r="P169" s="306"/>
      <c r="Q169" s="306"/>
      <c r="R169" s="306"/>
      <c r="S169" s="338"/>
      <c r="T169" s="316"/>
      <c r="U169" s="306"/>
      <c r="V169" s="306"/>
      <c r="W169" s="306"/>
      <c r="X169" s="306"/>
      <c r="Y169" s="306"/>
      <c r="Z169" s="306"/>
      <c r="AA169" s="306"/>
      <c r="AB169" s="306"/>
      <c r="AC169" s="306"/>
      <c r="AD169" s="306"/>
      <c r="AE169" s="306"/>
      <c r="AF169" s="306"/>
      <c r="AG169" s="306"/>
      <c r="AH169" s="306"/>
      <c r="AI169" s="306"/>
      <c r="AJ169" s="306"/>
      <c r="AK169" s="306"/>
      <c r="AL169" s="338"/>
    </row>
    <row r="170" spans="1:38">
      <c r="A170" s="316"/>
      <c r="B170" s="306"/>
      <c r="C170" s="306"/>
      <c r="D170" s="306"/>
      <c r="E170" s="306"/>
      <c r="F170" s="306"/>
      <c r="G170" s="306"/>
      <c r="H170" s="306"/>
      <c r="I170" s="306"/>
      <c r="J170" s="306"/>
      <c r="K170" s="306"/>
      <c r="L170" s="306"/>
      <c r="M170" s="306"/>
      <c r="N170" s="306"/>
      <c r="O170" s="306"/>
      <c r="P170" s="306"/>
      <c r="Q170" s="306"/>
      <c r="R170" s="306"/>
      <c r="S170" s="338"/>
      <c r="T170" s="316"/>
      <c r="U170" s="306"/>
      <c r="V170" s="306"/>
      <c r="W170" s="306"/>
      <c r="X170" s="306"/>
      <c r="Y170" s="306"/>
      <c r="Z170" s="306"/>
      <c r="AA170" s="306"/>
      <c r="AB170" s="306"/>
      <c r="AC170" s="306"/>
      <c r="AD170" s="306"/>
      <c r="AE170" s="306"/>
      <c r="AF170" s="306"/>
      <c r="AG170" s="306"/>
      <c r="AH170" s="306"/>
      <c r="AI170" s="306"/>
      <c r="AJ170" s="306"/>
      <c r="AK170" s="306"/>
      <c r="AL170" s="338"/>
    </row>
    <row r="171" spans="1:38">
      <c r="A171" s="316"/>
      <c r="B171" s="306"/>
      <c r="C171" s="306"/>
      <c r="D171" s="306"/>
      <c r="E171" s="306"/>
      <c r="F171" s="306"/>
      <c r="G171" s="306"/>
      <c r="H171" s="306"/>
      <c r="I171" s="306"/>
      <c r="J171" s="306"/>
      <c r="K171" s="306"/>
      <c r="L171" s="306"/>
      <c r="M171" s="306"/>
      <c r="N171" s="306"/>
      <c r="O171" s="306"/>
      <c r="P171" s="306"/>
      <c r="Q171" s="306"/>
      <c r="R171" s="306"/>
      <c r="S171" s="338"/>
      <c r="T171" s="316"/>
      <c r="U171" s="306"/>
      <c r="V171" s="306"/>
      <c r="W171" s="306"/>
      <c r="X171" s="306"/>
      <c r="Y171" s="306"/>
      <c r="Z171" s="306"/>
      <c r="AA171" s="306"/>
      <c r="AB171" s="306"/>
      <c r="AC171" s="306"/>
      <c r="AD171" s="306"/>
      <c r="AE171" s="306"/>
      <c r="AF171" s="306"/>
      <c r="AG171" s="306"/>
      <c r="AH171" s="306"/>
      <c r="AI171" s="306"/>
      <c r="AJ171" s="306"/>
      <c r="AK171" s="306"/>
      <c r="AL171" s="338"/>
    </row>
    <row r="172" spans="1:38">
      <c r="A172" s="316"/>
      <c r="B172" s="306"/>
      <c r="C172" s="306"/>
      <c r="D172" s="306"/>
      <c r="E172" s="306"/>
      <c r="F172" s="306"/>
      <c r="G172" s="306"/>
      <c r="H172" s="306"/>
      <c r="I172" s="306"/>
      <c r="J172" s="306"/>
      <c r="K172" s="306"/>
      <c r="L172" s="306"/>
      <c r="M172" s="306"/>
      <c r="N172" s="306"/>
      <c r="O172" s="306"/>
      <c r="P172" s="306"/>
      <c r="Q172" s="306"/>
      <c r="R172" s="306"/>
      <c r="S172" s="338"/>
      <c r="T172" s="316"/>
      <c r="U172" s="306"/>
      <c r="V172" s="306"/>
      <c r="W172" s="306"/>
      <c r="X172" s="306"/>
      <c r="Y172" s="306"/>
      <c r="Z172" s="306"/>
      <c r="AA172" s="306"/>
      <c r="AB172" s="306"/>
      <c r="AC172" s="306"/>
      <c r="AD172" s="306"/>
      <c r="AE172" s="306"/>
      <c r="AF172" s="306"/>
      <c r="AG172" s="306"/>
      <c r="AH172" s="306"/>
      <c r="AI172" s="306"/>
      <c r="AJ172" s="306"/>
      <c r="AK172" s="306"/>
      <c r="AL172" s="338"/>
    </row>
    <row r="173" spans="1:38">
      <c r="A173" s="316"/>
      <c r="B173" s="306"/>
      <c r="C173" s="306"/>
      <c r="D173" s="306"/>
      <c r="E173" s="306"/>
      <c r="F173" s="306"/>
      <c r="G173" s="306"/>
      <c r="H173" s="306"/>
      <c r="I173" s="306"/>
      <c r="J173" s="306"/>
      <c r="K173" s="306"/>
      <c r="L173" s="306"/>
      <c r="M173" s="306"/>
      <c r="N173" s="306"/>
      <c r="O173" s="306"/>
      <c r="P173" s="306"/>
      <c r="Q173" s="306"/>
      <c r="R173" s="306"/>
      <c r="S173" s="338"/>
      <c r="T173" s="316"/>
      <c r="U173" s="306"/>
      <c r="V173" s="306"/>
      <c r="W173" s="306"/>
      <c r="X173" s="306"/>
      <c r="Y173" s="306"/>
      <c r="Z173" s="306"/>
      <c r="AA173" s="306"/>
      <c r="AB173" s="306"/>
      <c r="AC173" s="306"/>
      <c r="AD173" s="306"/>
      <c r="AE173" s="306"/>
      <c r="AF173" s="306"/>
      <c r="AG173" s="306"/>
      <c r="AH173" s="306"/>
      <c r="AI173" s="306"/>
      <c r="AJ173" s="306"/>
      <c r="AK173" s="306"/>
      <c r="AL173" s="338"/>
    </row>
    <row r="174" spans="1:38">
      <c r="A174" s="316"/>
      <c r="B174" s="306"/>
      <c r="C174" s="306"/>
      <c r="D174" s="306"/>
      <c r="E174" s="306"/>
      <c r="F174" s="306"/>
      <c r="G174" s="306"/>
      <c r="H174" s="306"/>
      <c r="I174" s="306"/>
      <c r="J174" s="306"/>
      <c r="K174" s="306"/>
      <c r="L174" s="306"/>
      <c r="M174" s="306"/>
      <c r="N174" s="306"/>
      <c r="O174" s="306"/>
      <c r="P174" s="306"/>
      <c r="Q174" s="306"/>
      <c r="R174" s="306"/>
      <c r="S174" s="338"/>
      <c r="T174" s="316"/>
      <c r="U174" s="306"/>
      <c r="V174" s="306"/>
      <c r="W174" s="306"/>
      <c r="X174" s="306"/>
      <c r="Y174" s="306"/>
      <c r="Z174" s="306"/>
      <c r="AA174" s="306"/>
      <c r="AB174" s="306"/>
      <c r="AC174" s="306"/>
      <c r="AD174" s="306"/>
      <c r="AE174" s="306"/>
      <c r="AF174" s="306"/>
      <c r="AG174" s="306"/>
      <c r="AH174" s="306"/>
      <c r="AI174" s="306"/>
      <c r="AJ174" s="306"/>
      <c r="AK174" s="306"/>
      <c r="AL174" s="338"/>
    </row>
    <row r="175" spans="1:38">
      <c r="A175" s="316"/>
      <c r="B175" s="306"/>
      <c r="C175" s="306"/>
      <c r="D175" s="306"/>
      <c r="E175" s="306"/>
      <c r="F175" s="306"/>
      <c r="G175" s="306"/>
      <c r="H175" s="306"/>
      <c r="I175" s="306"/>
      <c r="J175" s="306"/>
      <c r="K175" s="306"/>
      <c r="L175" s="306"/>
      <c r="M175" s="306"/>
      <c r="N175" s="306"/>
      <c r="O175" s="306"/>
      <c r="P175" s="306"/>
      <c r="Q175" s="306"/>
      <c r="R175" s="306"/>
      <c r="S175" s="338"/>
      <c r="T175" s="316"/>
      <c r="U175" s="306"/>
      <c r="V175" s="306"/>
      <c r="W175" s="306"/>
      <c r="X175" s="306"/>
      <c r="Y175" s="306"/>
      <c r="Z175" s="306"/>
      <c r="AA175" s="306"/>
      <c r="AB175" s="306"/>
      <c r="AC175" s="306"/>
      <c r="AD175" s="306"/>
      <c r="AE175" s="306"/>
      <c r="AF175" s="306"/>
      <c r="AG175" s="306"/>
      <c r="AH175" s="306"/>
      <c r="AI175" s="306"/>
      <c r="AJ175" s="306"/>
      <c r="AK175" s="306"/>
      <c r="AL175" s="338"/>
    </row>
    <row r="176" spans="1:38">
      <c r="A176" s="316"/>
      <c r="B176" s="306"/>
      <c r="C176" s="306"/>
      <c r="D176" s="306"/>
      <c r="E176" s="306"/>
      <c r="F176" s="306"/>
      <c r="G176" s="306"/>
      <c r="H176" s="306"/>
      <c r="I176" s="306"/>
      <c r="J176" s="306"/>
      <c r="K176" s="306"/>
      <c r="L176" s="306"/>
      <c r="M176" s="306"/>
      <c r="N176" s="306"/>
      <c r="O176" s="306"/>
      <c r="P176" s="306"/>
      <c r="Q176" s="306"/>
      <c r="R176" s="306"/>
      <c r="S176" s="338"/>
      <c r="T176" s="316"/>
      <c r="U176" s="306"/>
      <c r="V176" s="306"/>
      <c r="W176" s="306"/>
      <c r="X176" s="306"/>
      <c r="Y176" s="306"/>
      <c r="Z176" s="306"/>
      <c r="AA176" s="306"/>
      <c r="AB176" s="306"/>
      <c r="AC176" s="306"/>
      <c r="AD176" s="306"/>
      <c r="AE176" s="306"/>
      <c r="AF176" s="306"/>
      <c r="AG176" s="306"/>
      <c r="AH176" s="306"/>
      <c r="AI176" s="306"/>
      <c r="AJ176" s="306"/>
      <c r="AK176" s="306"/>
      <c r="AL176" s="338"/>
    </row>
    <row r="177" spans="1:38">
      <c r="A177" s="316"/>
      <c r="B177" s="306"/>
      <c r="C177" s="306"/>
      <c r="D177" s="306"/>
      <c r="E177" s="306"/>
      <c r="F177" s="306"/>
      <c r="G177" s="306"/>
      <c r="H177" s="306"/>
      <c r="I177" s="306"/>
      <c r="J177" s="306"/>
      <c r="K177" s="306"/>
      <c r="L177" s="306"/>
      <c r="M177" s="306"/>
      <c r="N177" s="306"/>
      <c r="O177" s="306"/>
      <c r="P177" s="306"/>
      <c r="Q177" s="306"/>
      <c r="R177" s="306"/>
      <c r="S177" s="338"/>
      <c r="T177" s="316"/>
      <c r="U177" s="306"/>
      <c r="V177" s="306"/>
      <c r="W177" s="306"/>
      <c r="X177" s="306"/>
      <c r="Y177" s="306"/>
      <c r="Z177" s="306"/>
      <c r="AA177" s="306"/>
      <c r="AB177" s="306"/>
      <c r="AC177" s="306"/>
      <c r="AD177" s="306"/>
      <c r="AE177" s="306"/>
      <c r="AF177" s="306"/>
      <c r="AG177" s="306"/>
      <c r="AH177" s="306"/>
      <c r="AI177" s="306"/>
      <c r="AJ177" s="306"/>
      <c r="AK177" s="306"/>
      <c r="AL177" s="338"/>
    </row>
    <row r="178" spans="1:38">
      <c r="A178" s="316"/>
      <c r="B178" s="306"/>
      <c r="C178" s="306"/>
      <c r="D178" s="306"/>
      <c r="E178" s="306"/>
      <c r="F178" s="306"/>
      <c r="G178" s="306"/>
      <c r="H178" s="306"/>
      <c r="I178" s="306"/>
      <c r="J178" s="306"/>
      <c r="K178" s="306"/>
      <c r="L178" s="306"/>
      <c r="M178" s="306"/>
      <c r="N178" s="306"/>
      <c r="O178" s="306"/>
      <c r="P178" s="306"/>
      <c r="Q178" s="306"/>
      <c r="R178" s="306"/>
      <c r="S178" s="338"/>
      <c r="T178" s="316"/>
      <c r="U178" s="306"/>
      <c r="V178" s="306"/>
      <c r="W178" s="306"/>
      <c r="X178" s="306"/>
      <c r="Y178" s="306"/>
      <c r="Z178" s="306"/>
      <c r="AA178" s="306"/>
      <c r="AB178" s="306"/>
      <c r="AC178" s="306"/>
      <c r="AD178" s="306"/>
      <c r="AE178" s="306"/>
      <c r="AF178" s="306"/>
      <c r="AG178" s="306"/>
      <c r="AH178" s="306"/>
      <c r="AI178" s="306"/>
      <c r="AJ178" s="306"/>
      <c r="AK178" s="306"/>
      <c r="AL178" s="338"/>
    </row>
    <row r="179" spans="1:38">
      <c r="A179" s="316"/>
      <c r="B179" s="306"/>
      <c r="C179" s="306"/>
      <c r="D179" s="306"/>
      <c r="E179" s="306"/>
      <c r="F179" s="306"/>
      <c r="G179" s="306"/>
      <c r="H179" s="306"/>
      <c r="I179" s="306"/>
      <c r="J179" s="306"/>
      <c r="K179" s="306"/>
      <c r="L179" s="306"/>
      <c r="M179" s="306"/>
      <c r="N179" s="306"/>
      <c r="O179" s="306"/>
      <c r="P179" s="306"/>
      <c r="Q179" s="306"/>
      <c r="R179" s="306"/>
      <c r="S179" s="338"/>
      <c r="T179" s="316"/>
      <c r="U179" s="306"/>
      <c r="V179" s="306"/>
      <c r="W179" s="306"/>
      <c r="X179" s="306"/>
      <c r="Y179" s="306"/>
      <c r="Z179" s="306"/>
      <c r="AA179" s="306"/>
      <c r="AB179" s="306"/>
      <c r="AC179" s="306"/>
      <c r="AD179" s="306"/>
      <c r="AE179" s="306"/>
      <c r="AF179" s="306"/>
      <c r="AG179" s="306"/>
      <c r="AH179" s="306"/>
      <c r="AI179" s="306"/>
      <c r="AJ179" s="306"/>
      <c r="AK179" s="306"/>
      <c r="AL179" s="338"/>
    </row>
    <row r="180" spans="1:38">
      <c r="A180" s="317"/>
      <c r="B180" s="310"/>
      <c r="C180" s="310"/>
      <c r="D180" s="310"/>
      <c r="E180" s="310"/>
      <c r="F180" s="310"/>
      <c r="G180" s="310"/>
      <c r="H180" s="310"/>
      <c r="I180" s="310"/>
      <c r="J180" s="310"/>
      <c r="K180" s="310"/>
      <c r="L180" s="310"/>
      <c r="M180" s="310"/>
      <c r="N180" s="310"/>
      <c r="O180" s="310"/>
      <c r="P180" s="310"/>
      <c r="Q180" s="310"/>
      <c r="R180" s="310"/>
      <c r="S180" s="339"/>
      <c r="T180" s="317"/>
      <c r="U180" s="310"/>
      <c r="V180" s="310"/>
      <c r="W180" s="310"/>
      <c r="X180" s="310"/>
      <c r="Y180" s="310"/>
      <c r="Z180" s="310"/>
      <c r="AA180" s="310"/>
      <c r="AB180" s="310"/>
      <c r="AC180" s="310"/>
      <c r="AD180" s="310"/>
      <c r="AE180" s="310"/>
      <c r="AF180" s="310"/>
      <c r="AG180" s="310"/>
      <c r="AH180" s="310"/>
      <c r="AI180" s="310"/>
      <c r="AJ180" s="310"/>
      <c r="AK180" s="310"/>
      <c r="AL180" s="339"/>
    </row>
  </sheetData>
  <sheetProtection algorithmName="SHA-512" hashValue="l2Dx5prg9sOOuvQV6A5xDyBLPLRXeJsJqSWViMUGp7LDKATGS4vyny0SuoXU0H00lAnZ3Q/cO9rmce2UoZYVKg==" saltValue="qrb+w04nZ/JnyCVolPqr+g==" spinCount="100000" sheet="1" scenarios="1"/>
  <mergeCells count="20">
    <mergeCell ref="A52:C52"/>
    <mergeCell ref="D52:E52"/>
    <mergeCell ref="F48:G48"/>
    <mergeCell ref="F52:G52"/>
    <mergeCell ref="F40:G40"/>
    <mergeCell ref="F44:G44"/>
    <mergeCell ref="A48:C48"/>
    <mergeCell ref="D48:E48"/>
    <mergeCell ref="A44:C44"/>
    <mergeCell ref="D44:E44"/>
    <mergeCell ref="A1:S1"/>
    <mergeCell ref="D3:J3"/>
    <mergeCell ref="O3:S3"/>
    <mergeCell ref="A5:S5"/>
    <mergeCell ref="D40:E40"/>
    <mergeCell ref="A40:C40"/>
    <mergeCell ref="Q36:R36"/>
    <mergeCell ref="Q37:R37"/>
    <mergeCell ref="Q34:R34"/>
    <mergeCell ref="Q35:R35"/>
  </mergeCells>
  <phoneticPr fontId="2" type="noConversion"/>
  <conditionalFormatting sqref="D52:E52">
    <cfRule type="expression" dxfId="176" priority="1" stopIfTrue="1">
      <formula>Q37="YES"</formula>
    </cfRule>
    <cfRule type="expression" dxfId="175" priority="2" stopIfTrue="1">
      <formula>Q37="NO"</formula>
    </cfRule>
  </conditionalFormatting>
  <conditionalFormatting sqref="D40:E40">
    <cfRule type="expression" dxfId="174" priority="3" stopIfTrue="1">
      <formula>Q34="YES"</formula>
    </cfRule>
    <cfRule type="expression" dxfId="173" priority="4" stopIfTrue="1">
      <formula>Q34="NO"</formula>
    </cfRule>
  </conditionalFormatting>
  <conditionalFormatting sqref="D44:E44">
    <cfRule type="expression" dxfId="172" priority="5" stopIfTrue="1">
      <formula>Q35="YES"</formula>
    </cfRule>
    <cfRule type="expression" dxfId="171" priority="6" stopIfTrue="1">
      <formula>Q35="NO"</formula>
    </cfRule>
  </conditionalFormatting>
  <conditionalFormatting sqref="D48:E48">
    <cfRule type="expression" dxfId="170" priority="7" stopIfTrue="1">
      <formula>Q36="YES"</formula>
    </cfRule>
    <cfRule type="expression" dxfId="169" priority="8" stopIfTrue="1">
      <formula>Q36="NO"</formula>
    </cfRule>
  </conditionalFormatting>
  <conditionalFormatting sqref="F40:G40 F44:G44 F48:G48 F52:G52">
    <cfRule type="expression" dxfId="168" priority="9" stopIfTrue="1">
      <formula>F40="PASS"</formula>
    </cfRule>
    <cfRule type="expression" dxfId="167" priority="10" stopIfTrue="1">
      <formula>F40="FAIL"</formula>
    </cfRule>
    <cfRule type="expression" dxfId="166" priority="11" stopIfTrue="1">
      <formula>F40="N/A"</formula>
    </cfRule>
  </conditionalFormatting>
  <dataValidations disablePrompts="1" count="1">
    <dataValidation type="list" allowBlank="1" showInputMessage="1" showErrorMessage="1" sqref="Q34:R37" xr:uid="{00000000-0002-0000-1B00-000000000000}">
      <formula1>"YES, NO"</formula1>
    </dataValidation>
  </dataValidations>
  <hyperlinks>
    <hyperlink ref="AM2" location="'Cover Sheet'!A1" display="BACK to COVER SHEET" xr:uid="{00000000-0004-0000-1B00-000000000000}"/>
    <hyperlink ref="AM2:AO2" location="'Cover Sheet'!A1" display="BACK to COVER SHEET" xr:uid="{00000000-0004-0000-1B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2">
    <tabColor theme="5" tint="0.39997558519241921"/>
  </sheetPr>
  <dimension ref="A1:AO10030"/>
  <sheetViews>
    <sheetView showGridLines="0" workbookViewId="0">
      <selection activeCell="B1" sqref="B1"/>
    </sheetView>
  </sheetViews>
  <sheetFormatPr defaultColWidth="11.42578125" defaultRowHeight="12.75"/>
  <cols>
    <col min="1" max="1" width="4.28515625" style="464" customWidth="1"/>
    <col min="2" max="2" width="21.42578125" style="464" customWidth="1"/>
    <col min="3" max="3" width="37.28515625" style="464" customWidth="1"/>
    <col min="4" max="4" width="14.7109375" style="464" customWidth="1"/>
    <col min="5" max="5" width="7" style="464" customWidth="1"/>
    <col min="6" max="6" width="7.42578125" style="464" customWidth="1"/>
    <col min="7" max="7" width="6.140625" style="464" bestFit="1" customWidth="1"/>
    <col min="8" max="8" width="7.42578125" style="464" customWidth="1"/>
    <col min="9" max="9" width="6.140625" style="464" bestFit="1" customWidth="1"/>
    <col min="10" max="16384" width="11.42578125" style="464"/>
  </cols>
  <sheetData>
    <row r="1" spans="1:29" ht="15.75">
      <c r="A1" s="743"/>
      <c r="B1" s="744" t="s">
        <v>515</v>
      </c>
      <c r="C1" s="744"/>
      <c r="D1" s="743"/>
      <c r="E1" s="743"/>
      <c r="F1" s="743"/>
      <c r="G1" s="743"/>
      <c r="H1" s="743"/>
      <c r="I1" s="743"/>
      <c r="J1" s="743"/>
      <c r="K1" s="743"/>
      <c r="L1" s="743"/>
      <c r="M1" s="743"/>
      <c r="N1" s="743"/>
      <c r="O1" s="743"/>
    </row>
    <row r="2" spans="1:29" ht="15.75">
      <c r="A2" s="743"/>
      <c r="B2" s="744"/>
      <c r="C2" s="744"/>
      <c r="D2" s="743"/>
      <c r="E2" s="743"/>
      <c r="F2" s="743"/>
      <c r="G2" s="743"/>
      <c r="H2" s="743"/>
      <c r="I2" s="264"/>
      <c r="J2" s="264"/>
      <c r="K2" s="743"/>
      <c r="L2" s="743"/>
      <c r="M2" s="743"/>
      <c r="N2" s="743"/>
      <c r="O2" s="743"/>
    </row>
    <row r="3" spans="1:29">
      <c r="A3" s="743"/>
      <c r="B3" s="1296" t="s">
        <v>516</v>
      </c>
      <c r="C3" s="1297"/>
      <c r="D3" s="498" t="str">
        <f>IF(OR(AND(E12="PASS",'Cover Sheet'!D17:J17="Internal Combustion"),AND(E27="PASS",E20="PASS",'Cover Sheet'!D17:J17="Electric Vehicle")),"PASS","FAIL")</f>
        <v>FAIL</v>
      </c>
      <c r="E3" s="497"/>
      <c r="F3" s="1281"/>
      <c r="G3" s="1281"/>
      <c r="H3" s="701" t="s">
        <v>485</v>
      </c>
      <c r="I3" s="745"/>
      <c r="J3" s="746"/>
      <c r="K3" s="746"/>
      <c r="L3" s="746"/>
      <c r="M3" s="746"/>
      <c r="N3" s="746"/>
      <c r="O3" s="746"/>
      <c r="P3" s="468"/>
      <c r="Q3" s="468"/>
      <c r="R3" s="468"/>
      <c r="S3" s="468"/>
      <c r="T3" s="468"/>
      <c r="U3" s="468"/>
      <c r="V3" s="468"/>
      <c r="W3" s="468"/>
      <c r="X3" s="468"/>
      <c r="Y3" s="468"/>
      <c r="Z3" s="468"/>
      <c r="AA3" s="468"/>
      <c r="AB3" s="468"/>
      <c r="AC3" s="468"/>
    </row>
    <row r="4" spans="1:29">
      <c r="A4" s="747"/>
      <c r="B4" s="1288"/>
      <c r="C4" s="1288"/>
      <c r="D4" s="1288"/>
      <c r="E4" s="1289"/>
      <c r="F4" s="745"/>
      <c r="G4" s="745"/>
      <c r="H4" s="745"/>
      <c r="I4" s="745"/>
      <c r="J4" s="746"/>
      <c r="K4" s="746"/>
      <c r="L4" s="746"/>
      <c r="M4" s="746"/>
      <c r="N4" s="746"/>
      <c r="O4" s="746"/>
      <c r="P4" s="468"/>
      <c r="Q4" s="468"/>
      <c r="R4" s="468"/>
      <c r="S4" s="468"/>
      <c r="T4" s="468"/>
      <c r="U4" s="468"/>
      <c r="V4" s="468"/>
      <c r="W4" s="468"/>
      <c r="X4" s="468"/>
      <c r="Y4" s="468"/>
      <c r="Z4" s="468"/>
      <c r="AA4" s="468"/>
      <c r="AB4" s="468"/>
      <c r="AC4" s="468"/>
    </row>
    <row r="5" spans="1:29">
      <c r="A5" s="743"/>
      <c r="B5" s="492"/>
      <c r="C5" s="491" t="s">
        <v>520</v>
      </c>
      <c r="D5" s="496" t="s">
        <v>519</v>
      </c>
      <c r="E5" s="489"/>
      <c r="F5" s="748"/>
      <c r="G5" s="746"/>
      <c r="H5" s="746"/>
      <c r="I5" s="746"/>
      <c r="J5" s="746"/>
      <c r="K5" s="746"/>
      <c r="L5" s="746"/>
      <c r="M5" s="746"/>
      <c r="N5" s="746"/>
      <c r="O5" s="746"/>
      <c r="P5" s="468"/>
      <c r="Q5" s="468"/>
      <c r="R5" s="468"/>
      <c r="S5" s="468"/>
      <c r="T5" s="468"/>
      <c r="U5" s="468"/>
      <c r="V5" s="468"/>
      <c r="W5" s="468"/>
      <c r="X5" s="468"/>
      <c r="Y5" s="468"/>
      <c r="Z5" s="468"/>
      <c r="AA5" s="468"/>
      <c r="AB5" s="468"/>
      <c r="AC5" s="468"/>
    </row>
    <row r="6" spans="1:29" ht="12.75" customHeight="1">
      <c r="A6" s="743"/>
      <c r="B6" s="749"/>
      <c r="C6" s="1290"/>
      <c r="D6" s="1293"/>
      <c r="E6" s="486"/>
      <c r="F6" s="750"/>
      <c r="G6" s="751"/>
      <c r="H6" s="752"/>
      <c r="I6" s="751"/>
      <c r="J6" s="746"/>
      <c r="K6" s="746"/>
      <c r="L6" s="746"/>
      <c r="M6" s="746"/>
      <c r="N6" s="746"/>
      <c r="O6" s="746"/>
      <c r="P6" s="468"/>
      <c r="Q6" s="468"/>
      <c r="R6" s="468"/>
      <c r="S6" s="468"/>
      <c r="T6" s="468"/>
      <c r="U6" s="468"/>
      <c r="V6" s="468"/>
      <c r="W6" s="468"/>
      <c r="X6" s="468"/>
      <c r="Y6" s="468"/>
      <c r="Z6" s="468"/>
      <c r="AA6" s="468"/>
      <c r="AB6" s="468"/>
      <c r="AC6" s="468"/>
    </row>
    <row r="7" spans="1:29" ht="12.75" customHeight="1">
      <c r="A7" s="743"/>
      <c r="B7" s="753"/>
      <c r="C7" s="1291"/>
      <c r="D7" s="1294"/>
      <c r="E7" s="484"/>
      <c r="F7" s="750"/>
      <c r="G7" s="751"/>
      <c r="H7" s="752"/>
      <c r="I7" s="751"/>
      <c r="J7" s="746"/>
      <c r="K7" s="746"/>
      <c r="L7" s="746"/>
      <c r="M7" s="746"/>
      <c r="N7" s="746"/>
      <c r="O7" s="746"/>
      <c r="P7" s="468"/>
      <c r="Q7" s="468"/>
      <c r="R7" s="468"/>
      <c r="S7" s="468"/>
      <c r="T7" s="468"/>
      <c r="U7" s="468"/>
      <c r="V7" s="468"/>
      <c r="W7" s="468"/>
      <c r="X7" s="468"/>
      <c r="Y7" s="468"/>
      <c r="Z7" s="468"/>
      <c r="AA7" s="468"/>
      <c r="AB7" s="468"/>
      <c r="AC7" s="468"/>
    </row>
    <row r="8" spans="1:29" ht="12.75" customHeight="1">
      <c r="A8" s="743"/>
      <c r="B8" s="753"/>
      <c r="C8" s="1291"/>
      <c r="D8" s="1294"/>
      <c r="E8" s="484"/>
      <c r="F8" s="754"/>
      <c r="G8" s="751"/>
      <c r="H8" s="754"/>
      <c r="I8" s="751"/>
      <c r="J8" s="746"/>
      <c r="K8" s="746"/>
      <c r="L8" s="746"/>
      <c r="M8" s="746"/>
      <c r="N8" s="746"/>
      <c r="O8" s="746"/>
      <c r="P8" s="468"/>
      <c r="Q8" s="468"/>
      <c r="R8" s="468"/>
      <c r="S8" s="468"/>
      <c r="T8" s="468"/>
      <c r="U8" s="468"/>
      <c r="V8" s="468"/>
      <c r="W8" s="468"/>
      <c r="X8" s="468"/>
      <c r="Y8" s="468"/>
      <c r="Z8" s="468"/>
      <c r="AA8" s="468"/>
      <c r="AB8" s="468"/>
      <c r="AC8" s="468"/>
    </row>
    <row r="9" spans="1:29" ht="15">
      <c r="A9" s="743"/>
      <c r="B9" s="755" t="s">
        <v>527</v>
      </c>
      <c r="C9" s="1291"/>
      <c r="D9" s="1294"/>
      <c r="E9" s="484"/>
      <c r="F9" s="746"/>
      <c r="G9" s="756"/>
      <c r="H9" s="746"/>
      <c r="I9" s="756"/>
      <c r="J9" s="746"/>
      <c r="K9" s="746"/>
      <c r="L9" s="746"/>
      <c r="M9" s="746"/>
      <c r="N9" s="746"/>
      <c r="O9" s="746"/>
      <c r="P9" s="468"/>
      <c r="Q9" s="468"/>
      <c r="R9" s="468"/>
      <c r="S9" s="468"/>
      <c r="T9" s="468"/>
      <c r="U9" s="468"/>
      <c r="V9" s="468"/>
      <c r="W9" s="468"/>
      <c r="X9" s="468"/>
      <c r="Y9" s="468"/>
      <c r="Z9" s="468"/>
      <c r="AA9" s="468"/>
      <c r="AB9" s="468"/>
      <c r="AC9" s="468"/>
    </row>
    <row r="10" spans="1:29" ht="12.75" customHeight="1">
      <c r="A10" s="743"/>
      <c r="B10" s="757"/>
      <c r="C10" s="1292"/>
      <c r="D10" s="1295"/>
      <c r="E10" s="484"/>
      <c r="F10" s="752"/>
      <c r="G10" s="751"/>
      <c r="H10" s="752"/>
      <c r="I10" s="751"/>
      <c r="J10" s="746"/>
      <c r="K10" s="746"/>
      <c r="L10" s="746"/>
      <c r="M10" s="746"/>
      <c r="N10" s="746"/>
      <c r="O10" s="746"/>
      <c r="P10" s="468"/>
      <c r="Q10" s="468"/>
      <c r="R10" s="468"/>
      <c r="S10" s="468"/>
      <c r="T10" s="468"/>
      <c r="U10" s="468"/>
      <c r="V10" s="468"/>
      <c r="W10" s="468"/>
      <c r="X10" s="468"/>
      <c r="Y10" s="468"/>
      <c r="Z10" s="468"/>
      <c r="AA10" s="468"/>
      <c r="AB10" s="468"/>
      <c r="AC10" s="468"/>
    </row>
    <row r="11" spans="1:29" ht="12.75" customHeight="1">
      <c r="A11" s="743"/>
      <c r="B11" s="753"/>
      <c r="C11" s="480" t="s">
        <v>521</v>
      </c>
      <c r="D11" s="502"/>
      <c r="E11" s="707" t="str">
        <f>IF(OR(D11=0,ISBLANK(D11)),"FAIL","PASS")</f>
        <v>FAIL</v>
      </c>
      <c r="F11" s="752"/>
      <c r="G11" s="751"/>
      <c r="H11" s="752"/>
      <c r="I11" s="751"/>
      <c r="J11" s="746"/>
      <c r="K11" s="746"/>
      <c r="L11" s="746"/>
      <c r="M11" s="746"/>
      <c r="N11" s="746"/>
      <c r="O11" s="746"/>
      <c r="P11" s="468"/>
      <c r="Q11" s="468"/>
      <c r="R11" s="468"/>
      <c r="S11" s="468"/>
      <c r="T11" s="468"/>
      <c r="U11" s="468"/>
      <c r="V11" s="468"/>
      <c r="W11" s="468"/>
      <c r="X11" s="468"/>
      <c r="Y11" s="468"/>
      <c r="Z11" s="468"/>
      <c r="AA11" s="468"/>
      <c r="AB11" s="468"/>
      <c r="AC11" s="468"/>
    </row>
    <row r="12" spans="1:29" ht="12.75" customHeight="1">
      <c r="A12" s="743"/>
      <c r="B12" s="758"/>
      <c r="C12" s="480" t="s">
        <v>525</v>
      </c>
      <c r="D12" s="502"/>
      <c r="E12" s="707" t="str">
        <f>IF(AND(D12&gt;=D11,E11="PASS"),"PASS","FAIL")</f>
        <v>FAIL</v>
      </c>
      <c r="F12" s="752"/>
      <c r="G12" s="751"/>
      <c r="H12" s="752"/>
      <c r="I12" s="751"/>
      <c r="J12" s="746"/>
      <c r="K12" s="746"/>
      <c r="L12" s="746"/>
      <c r="M12" s="746"/>
      <c r="N12" s="746"/>
      <c r="O12" s="746"/>
      <c r="P12" s="468"/>
      <c r="Q12" s="468"/>
      <c r="R12" s="468"/>
      <c r="S12" s="468"/>
      <c r="T12" s="468"/>
      <c r="U12" s="468"/>
      <c r="V12" s="468"/>
      <c r="W12" s="468"/>
      <c r="X12" s="468"/>
      <c r="Y12" s="468"/>
      <c r="Z12" s="468"/>
      <c r="AA12" s="468"/>
      <c r="AB12" s="468"/>
      <c r="AC12" s="468"/>
    </row>
    <row r="13" spans="1:29">
      <c r="A13" s="743"/>
      <c r="B13" s="759"/>
      <c r="C13" s="495"/>
      <c r="D13" s="494"/>
      <c r="E13" s="493"/>
      <c r="F13" s="752"/>
      <c r="G13" s="751"/>
      <c r="H13" s="752"/>
      <c r="I13" s="751"/>
      <c r="J13" s="746"/>
      <c r="K13" s="746"/>
      <c r="L13" s="746"/>
      <c r="M13" s="746"/>
      <c r="N13" s="746"/>
      <c r="O13" s="746"/>
      <c r="P13" s="468"/>
      <c r="Q13" s="468"/>
      <c r="R13" s="468"/>
      <c r="S13" s="468"/>
      <c r="T13" s="468"/>
      <c r="U13" s="468"/>
      <c r="V13" s="468"/>
      <c r="W13" s="468"/>
      <c r="X13" s="468"/>
      <c r="Y13" s="468"/>
      <c r="Z13" s="468"/>
      <c r="AA13" s="468"/>
      <c r="AB13" s="468"/>
      <c r="AC13" s="468"/>
    </row>
    <row r="14" spans="1:29">
      <c r="A14" s="743"/>
      <c r="B14" s="492"/>
      <c r="C14" s="491" t="s">
        <v>520</v>
      </c>
      <c r="D14" s="490" t="s">
        <v>519</v>
      </c>
      <c r="E14" s="489"/>
      <c r="F14" s="752"/>
      <c r="G14" s="751"/>
      <c r="H14" s="752"/>
      <c r="I14" s="751"/>
      <c r="J14" s="746"/>
      <c r="K14" s="746"/>
      <c r="L14" s="746"/>
      <c r="M14" s="746"/>
      <c r="N14" s="746"/>
      <c r="O14" s="746"/>
      <c r="P14" s="468"/>
      <c r="Q14" s="468"/>
      <c r="R14" s="468"/>
      <c r="S14" s="468"/>
      <c r="T14" s="468"/>
      <c r="U14" s="468"/>
      <c r="V14" s="468"/>
      <c r="W14" s="468"/>
      <c r="X14" s="468"/>
      <c r="Y14" s="468"/>
      <c r="Z14" s="468"/>
      <c r="AA14" s="468"/>
      <c r="AB14" s="468"/>
      <c r="AC14" s="468"/>
    </row>
    <row r="15" spans="1:29" ht="12.75" customHeight="1">
      <c r="A15" s="743"/>
      <c r="B15" s="488"/>
      <c r="C15" s="760" t="s">
        <v>522</v>
      </c>
      <c r="D15" s="1293"/>
      <c r="E15" s="1304"/>
      <c r="F15" s="752"/>
      <c r="G15" s="751"/>
      <c r="H15" s="752"/>
      <c r="I15" s="751"/>
      <c r="J15" s="746"/>
      <c r="K15" s="746"/>
      <c r="L15" s="746"/>
      <c r="M15" s="746"/>
      <c r="N15" s="746"/>
      <c r="O15" s="746"/>
      <c r="P15" s="468"/>
      <c r="Q15" s="468"/>
      <c r="R15" s="468"/>
      <c r="S15" s="468"/>
      <c r="T15" s="468"/>
      <c r="U15" s="468"/>
      <c r="V15" s="468"/>
      <c r="W15" s="468"/>
      <c r="X15" s="468"/>
      <c r="Y15" s="468"/>
      <c r="Z15" s="468"/>
      <c r="AA15" s="468"/>
      <c r="AB15" s="468"/>
      <c r="AC15" s="468"/>
    </row>
    <row r="16" spans="1:29">
      <c r="A16" s="743"/>
      <c r="B16" s="482"/>
      <c r="C16" s="1291"/>
      <c r="D16" s="1294"/>
      <c r="E16" s="1305"/>
      <c r="F16" s="746"/>
      <c r="G16" s="751"/>
      <c r="H16" s="746"/>
      <c r="I16" s="751"/>
      <c r="J16" s="746"/>
      <c r="K16" s="746"/>
      <c r="L16" s="746"/>
      <c r="M16" s="746"/>
      <c r="N16" s="746"/>
      <c r="O16" s="746"/>
      <c r="P16" s="468"/>
      <c r="Q16" s="468"/>
      <c r="R16" s="468"/>
      <c r="S16" s="468"/>
      <c r="T16" s="468"/>
      <c r="U16" s="468"/>
      <c r="V16" s="468"/>
      <c r="W16" s="468"/>
      <c r="X16" s="468"/>
      <c r="Y16" s="468"/>
      <c r="Z16" s="468"/>
      <c r="AA16" s="468"/>
      <c r="AB16" s="468"/>
      <c r="AC16" s="468"/>
    </row>
    <row r="17" spans="1:41">
      <c r="A17" s="743"/>
      <c r="B17" s="482"/>
      <c r="C17" s="1291"/>
      <c r="D17" s="1294"/>
      <c r="E17" s="1305"/>
      <c r="F17" s="746"/>
      <c r="G17" s="751"/>
      <c r="H17" s="746"/>
      <c r="I17" s="751"/>
      <c r="J17" s="746"/>
      <c r="K17" s="746"/>
      <c r="L17" s="746"/>
      <c r="M17" s="746"/>
      <c r="N17" s="746"/>
      <c r="O17" s="746"/>
      <c r="P17" s="468"/>
      <c r="Q17" s="468"/>
      <c r="R17" s="468"/>
      <c r="S17" s="468"/>
      <c r="T17" s="468"/>
      <c r="U17" s="468"/>
      <c r="V17" s="468"/>
      <c r="W17" s="468"/>
      <c r="X17" s="468"/>
      <c r="Y17" s="468"/>
      <c r="Z17" s="468"/>
      <c r="AA17" s="468"/>
      <c r="AB17" s="468"/>
      <c r="AC17" s="468"/>
    </row>
    <row r="18" spans="1:41">
      <c r="A18" s="743"/>
      <c r="B18" s="482"/>
      <c r="C18" s="1291"/>
      <c r="D18" s="1294"/>
      <c r="E18" s="1305"/>
      <c r="F18" s="746"/>
      <c r="G18" s="756"/>
      <c r="H18" s="746"/>
      <c r="I18" s="756"/>
      <c r="J18" s="746"/>
      <c r="K18" s="746"/>
      <c r="L18" s="746"/>
      <c r="M18" s="746"/>
      <c r="N18" s="746"/>
      <c r="O18" s="746"/>
      <c r="P18" s="468"/>
      <c r="Q18" s="468"/>
      <c r="R18" s="468"/>
      <c r="S18" s="468"/>
      <c r="T18" s="468"/>
      <c r="U18" s="468"/>
      <c r="V18" s="468"/>
      <c r="W18" s="468"/>
      <c r="X18" s="468"/>
      <c r="Y18" s="468"/>
      <c r="Z18" s="468"/>
      <c r="AA18" s="468"/>
      <c r="AB18" s="468"/>
      <c r="AC18" s="468"/>
    </row>
    <row r="19" spans="1:41">
      <c r="A19" s="743"/>
      <c r="B19" s="482"/>
      <c r="C19" s="1292"/>
      <c r="D19" s="1295"/>
      <c r="E19" s="1306"/>
      <c r="F19" s="752"/>
      <c r="G19" s="751"/>
      <c r="H19" s="752"/>
      <c r="I19" s="751"/>
      <c r="J19" s="752"/>
      <c r="K19" s="751"/>
      <c r="L19" s="746"/>
      <c r="M19" s="746"/>
      <c r="N19" s="746"/>
      <c r="O19" s="746"/>
      <c r="P19" s="468"/>
      <c r="Q19" s="468"/>
      <c r="R19" s="468"/>
      <c r="S19" s="468"/>
      <c r="T19" s="468"/>
      <c r="U19" s="468"/>
      <c r="V19" s="468"/>
      <c r="W19" s="468"/>
      <c r="X19" s="468"/>
      <c r="Y19" s="468"/>
      <c r="Z19" s="468"/>
      <c r="AA19" s="468"/>
      <c r="AB19" s="468"/>
      <c r="AC19" s="468"/>
    </row>
    <row r="20" spans="1:41">
      <c r="A20" s="743"/>
      <c r="B20" s="482"/>
      <c r="C20" s="761" t="s">
        <v>523</v>
      </c>
      <c r="D20" s="503"/>
      <c r="E20" s="707" t="str">
        <f>IF(D20&gt;=0.5,"PASS","FAIL")</f>
        <v>FAIL</v>
      </c>
      <c r="F20" s="752"/>
      <c r="G20" s="751"/>
      <c r="H20" s="752"/>
      <c r="I20" s="751"/>
      <c r="J20" s="746"/>
      <c r="K20" s="746"/>
      <c r="L20" s="746"/>
      <c r="M20" s="746"/>
      <c r="N20" s="746"/>
      <c r="O20" s="746"/>
      <c r="P20" s="468"/>
      <c r="Q20" s="468"/>
      <c r="R20" s="468"/>
      <c r="S20" s="468"/>
      <c r="T20" s="468"/>
      <c r="U20" s="468"/>
      <c r="V20" s="468"/>
      <c r="W20" s="468"/>
      <c r="X20" s="468"/>
      <c r="Y20" s="468"/>
      <c r="Z20" s="468"/>
      <c r="AA20" s="468"/>
      <c r="AB20" s="468"/>
      <c r="AC20" s="468"/>
    </row>
    <row r="21" spans="1:41" ht="15">
      <c r="A21" s="743"/>
      <c r="B21" s="487" t="s">
        <v>528</v>
      </c>
      <c r="C21" s="760" t="s">
        <v>526</v>
      </c>
      <c r="D21" s="1301"/>
      <c r="E21" s="486"/>
      <c r="F21" s="752"/>
      <c r="G21" s="751"/>
      <c r="H21" s="752"/>
      <c r="I21" s="751"/>
      <c r="J21" s="746"/>
      <c r="K21" s="746"/>
      <c r="L21" s="746"/>
      <c r="M21" s="746"/>
      <c r="N21" s="746"/>
      <c r="O21" s="746"/>
      <c r="P21" s="468"/>
      <c r="Q21" s="468"/>
      <c r="R21" s="468"/>
      <c r="S21" s="468"/>
      <c r="T21" s="468"/>
      <c r="U21" s="468"/>
      <c r="V21" s="468"/>
      <c r="W21" s="468"/>
      <c r="X21" s="468"/>
      <c r="Y21" s="468"/>
      <c r="Z21" s="468"/>
      <c r="AA21" s="468"/>
      <c r="AB21" s="468"/>
      <c r="AC21" s="468"/>
    </row>
    <row r="22" spans="1:41">
      <c r="A22" s="743"/>
      <c r="B22" s="485"/>
      <c r="C22" s="1291"/>
      <c r="D22" s="1302"/>
      <c r="E22" s="484"/>
      <c r="F22" s="752"/>
      <c r="G22" s="751"/>
      <c r="H22" s="752"/>
      <c r="I22" s="751"/>
      <c r="J22" s="746"/>
      <c r="K22" s="746"/>
      <c r="L22" s="746"/>
      <c r="M22" s="746"/>
      <c r="N22" s="746"/>
      <c r="O22" s="746"/>
      <c r="P22" s="468"/>
      <c r="Q22" s="468"/>
      <c r="R22" s="468"/>
      <c r="S22" s="468"/>
      <c r="T22" s="468"/>
      <c r="U22" s="468"/>
      <c r="V22" s="468"/>
      <c r="W22" s="468"/>
      <c r="X22" s="468"/>
      <c r="Y22" s="468"/>
      <c r="Z22" s="468"/>
      <c r="AA22" s="468"/>
      <c r="AB22" s="468"/>
      <c r="AC22" s="468"/>
      <c r="AD22" s="483"/>
      <c r="AE22" s="483"/>
      <c r="AF22" s="483"/>
      <c r="AG22" s="483"/>
      <c r="AH22" s="483"/>
      <c r="AI22" s="483"/>
    </row>
    <row r="23" spans="1:41">
      <c r="A23" s="743"/>
      <c r="B23" s="482"/>
      <c r="C23" s="1291"/>
      <c r="D23" s="1302"/>
      <c r="E23" s="484"/>
      <c r="F23" s="752"/>
      <c r="G23" s="751"/>
      <c r="H23" s="752"/>
      <c r="I23" s="751"/>
      <c r="J23" s="746"/>
      <c r="K23" s="746"/>
      <c r="L23" s="746"/>
      <c r="M23" s="746"/>
      <c r="N23" s="746"/>
      <c r="O23" s="746"/>
      <c r="P23" s="468"/>
      <c r="Q23" s="468"/>
      <c r="R23" s="468"/>
      <c r="S23" s="468"/>
      <c r="T23" s="468"/>
      <c r="U23" s="468"/>
      <c r="V23" s="468"/>
      <c r="W23" s="468"/>
      <c r="X23" s="468"/>
      <c r="Y23" s="468"/>
      <c r="Z23" s="468"/>
      <c r="AA23" s="468"/>
      <c r="AB23" s="468"/>
      <c r="AC23" s="468"/>
      <c r="AD23" s="483"/>
      <c r="AE23" s="483"/>
      <c r="AF23" s="483"/>
      <c r="AG23" s="483"/>
      <c r="AH23" s="483"/>
      <c r="AI23" s="483"/>
    </row>
    <row r="24" spans="1:41">
      <c r="A24" s="743"/>
      <c r="B24" s="482"/>
      <c r="C24" s="1291"/>
      <c r="D24" s="1302"/>
      <c r="E24" s="484"/>
      <c r="F24" s="752"/>
      <c r="G24" s="751"/>
      <c r="H24" s="752"/>
      <c r="I24" s="751"/>
      <c r="J24" s="746"/>
      <c r="K24" s="746"/>
      <c r="L24" s="746"/>
      <c r="M24" s="746"/>
      <c r="N24" s="746"/>
      <c r="O24" s="746"/>
      <c r="P24" s="468"/>
      <c r="Q24" s="468"/>
      <c r="R24" s="468"/>
      <c r="S24" s="468"/>
      <c r="T24" s="468"/>
      <c r="U24" s="468"/>
      <c r="V24" s="468"/>
      <c r="W24" s="468"/>
      <c r="X24" s="468"/>
      <c r="Y24" s="468"/>
      <c r="Z24" s="468"/>
      <c r="AA24" s="468"/>
      <c r="AB24" s="468"/>
      <c r="AC24" s="468"/>
      <c r="AD24" s="483"/>
      <c r="AE24" s="483"/>
      <c r="AF24" s="483"/>
      <c r="AG24" s="483"/>
      <c r="AH24" s="483"/>
      <c r="AI24" s="483"/>
    </row>
    <row r="25" spans="1:41">
      <c r="A25" s="743"/>
      <c r="B25" s="482"/>
      <c r="C25" s="1292"/>
      <c r="D25" s="1303"/>
      <c r="E25" s="484"/>
      <c r="F25" s="752"/>
      <c r="G25" s="751"/>
      <c r="H25" s="752"/>
      <c r="I25" s="751"/>
      <c r="J25" s="746"/>
      <c r="K25" s="746"/>
      <c r="L25" s="746"/>
      <c r="M25" s="746"/>
      <c r="N25" s="746"/>
      <c r="O25" s="746"/>
      <c r="P25" s="468"/>
      <c r="Q25" s="468"/>
      <c r="R25" s="468"/>
      <c r="S25" s="468"/>
      <c r="T25" s="468"/>
      <c r="U25" s="468"/>
      <c r="V25" s="468"/>
      <c r="W25" s="468"/>
      <c r="X25" s="468"/>
      <c r="Y25" s="468"/>
      <c r="Z25" s="468"/>
      <c r="AA25" s="468"/>
      <c r="AB25" s="468"/>
      <c r="AC25" s="468"/>
      <c r="AD25" s="483"/>
      <c r="AE25" s="483"/>
      <c r="AF25" s="483"/>
      <c r="AG25" s="483"/>
      <c r="AH25" s="483"/>
      <c r="AI25" s="483"/>
    </row>
    <row r="26" spans="1:41">
      <c r="A26" s="743"/>
      <c r="B26" s="482"/>
      <c r="C26" s="480" t="s">
        <v>521</v>
      </c>
      <c r="D26" s="502"/>
      <c r="E26" s="707" t="str">
        <f>IF(OR(D26=0,ISBLANK(D26)),"FAIL","PASS")</f>
        <v>FAIL</v>
      </c>
      <c r="F26" s="752"/>
      <c r="G26" s="751"/>
      <c r="H26" s="762"/>
      <c r="I26" s="751"/>
      <c r="J26" s="746"/>
      <c r="K26" s="746"/>
      <c r="L26" s="746"/>
      <c r="M26" s="746"/>
      <c r="N26" s="746"/>
      <c r="O26" s="746"/>
      <c r="P26" s="468"/>
      <c r="Q26" s="468"/>
      <c r="R26" s="468"/>
      <c r="S26" s="468"/>
      <c r="T26" s="468"/>
      <c r="U26" s="468"/>
      <c r="V26" s="468"/>
      <c r="W26" s="468"/>
      <c r="X26" s="468"/>
      <c r="Y26" s="468"/>
      <c r="Z26" s="468"/>
      <c r="AA26" s="468"/>
      <c r="AB26" s="468"/>
      <c r="AC26" s="468"/>
      <c r="AD26" s="479"/>
      <c r="AE26" s="479"/>
      <c r="AF26" s="479"/>
      <c r="AG26" s="479"/>
      <c r="AH26" s="479"/>
      <c r="AI26" s="479"/>
      <c r="AJ26" s="478"/>
      <c r="AK26" s="478"/>
      <c r="AL26" s="478"/>
      <c r="AM26" s="478"/>
      <c r="AN26" s="478"/>
      <c r="AO26" s="478"/>
    </row>
    <row r="27" spans="1:41">
      <c r="A27" s="743"/>
      <c r="B27" s="481"/>
      <c r="C27" s="480" t="s">
        <v>524</v>
      </c>
      <c r="D27" s="502"/>
      <c r="E27" s="707" t="str">
        <f>IF(AND(D27&gt;=D26,E26="PASS"),"PASS","FAIL")</f>
        <v>FAIL</v>
      </c>
      <c r="F27" s="752"/>
      <c r="G27" s="751"/>
      <c r="H27" s="752"/>
      <c r="I27" s="751"/>
      <c r="J27" s="746"/>
      <c r="K27" s="746"/>
      <c r="L27" s="746"/>
      <c r="M27" s="746"/>
      <c r="N27" s="746"/>
      <c r="O27" s="746"/>
      <c r="P27" s="468"/>
      <c r="Q27" s="468"/>
      <c r="R27" s="468"/>
      <c r="S27" s="468"/>
      <c r="T27" s="468"/>
      <c r="U27" s="468"/>
      <c r="V27" s="468"/>
      <c r="W27" s="468"/>
      <c r="X27" s="468"/>
      <c r="Y27" s="468"/>
      <c r="Z27" s="468"/>
      <c r="AA27" s="468"/>
      <c r="AB27" s="468"/>
      <c r="AC27" s="468"/>
      <c r="AD27" s="479"/>
      <c r="AE27" s="479"/>
      <c r="AF27" s="479"/>
      <c r="AG27" s="479"/>
      <c r="AH27" s="479"/>
      <c r="AI27" s="479"/>
      <c r="AJ27" s="478"/>
      <c r="AK27" s="478"/>
      <c r="AL27" s="478"/>
      <c r="AM27" s="478"/>
      <c r="AN27" s="478"/>
      <c r="AO27" s="478"/>
    </row>
    <row r="28" spans="1:41">
      <c r="A28" s="743"/>
      <c r="B28" s="1298"/>
      <c r="C28" s="1299"/>
      <c r="D28" s="1299"/>
      <c r="E28" s="1300"/>
      <c r="F28" s="752"/>
      <c r="G28" s="751"/>
      <c r="H28" s="752"/>
      <c r="I28" s="751"/>
      <c r="J28" s="752"/>
      <c r="K28" s="751"/>
      <c r="L28" s="746"/>
      <c r="M28" s="746"/>
      <c r="N28" s="746"/>
      <c r="O28" s="746"/>
      <c r="P28" s="468"/>
      <c r="Q28" s="468"/>
      <c r="R28" s="468"/>
      <c r="S28" s="468"/>
      <c r="T28" s="468"/>
      <c r="U28" s="468"/>
      <c r="V28" s="468"/>
      <c r="W28" s="468"/>
      <c r="X28" s="468"/>
      <c r="Y28" s="468"/>
      <c r="Z28" s="468"/>
      <c r="AA28" s="468"/>
      <c r="AB28" s="468"/>
      <c r="AC28" s="468"/>
      <c r="AD28" s="479"/>
      <c r="AE28" s="479"/>
      <c r="AF28" s="479"/>
      <c r="AG28" s="479"/>
      <c r="AH28" s="479"/>
      <c r="AI28" s="479"/>
      <c r="AJ28" s="478"/>
      <c r="AK28" s="478"/>
      <c r="AL28" s="478"/>
      <c r="AM28" s="478"/>
      <c r="AN28" s="478"/>
      <c r="AO28" s="478"/>
    </row>
    <row r="29" spans="1:41">
      <c r="A29" s="743"/>
      <c r="B29" s="1282" t="s">
        <v>518</v>
      </c>
      <c r="C29" s="1283"/>
      <c r="D29" s="1283"/>
      <c r="E29" s="1284"/>
      <c r="F29" s="746"/>
      <c r="G29" s="746"/>
      <c r="H29" s="746"/>
      <c r="I29" s="746"/>
      <c r="J29" s="746"/>
      <c r="K29" s="746"/>
      <c r="L29" s="746"/>
      <c r="M29" s="746"/>
      <c r="N29" s="746"/>
      <c r="O29" s="746"/>
      <c r="P29" s="468"/>
      <c r="Q29" s="468"/>
      <c r="R29" s="468"/>
      <c r="S29" s="468"/>
      <c r="T29" s="468"/>
      <c r="U29" s="468"/>
      <c r="V29" s="468"/>
      <c r="W29" s="468"/>
      <c r="X29" s="468"/>
      <c r="Y29" s="468"/>
      <c r="Z29" s="468"/>
      <c r="AA29" s="468"/>
      <c r="AB29" s="468"/>
      <c r="AC29" s="468"/>
      <c r="AD29" s="479"/>
      <c r="AE29" s="479"/>
      <c r="AF29" s="479"/>
      <c r="AG29" s="479"/>
      <c r="AH29" s="479"/>
      <c r="AI29" s="479"/>
      <c r="AJ29" s="478"/>
      <c r="AK29" s="478"/>
      <c r="AL29" s="478"/>
      <c r="AM29" s="478"/>
      <c r="AN29" s="478"/>
      <c r="AO29" s="478"/>
    </row>
    <row r="30" spans="1:41">
      <c r="A30" s="743"/>
      <c r="B30" s="1285"/>
      <c r="C30" s="1286"/>
      <c r="D30" s="1286"/>
      <c r="E30" s="1287"/>
      <c r="F30" s="746"/>
      <c r="G30" s="746"/>
      <c r="H30" s="746"/>
      <c r="I30" s="746"/>
      <c r="J30" s="746"/>
      <c r="K30" s="746"/>
      <c r="L30" s="746"/>
      <c r="M30" s="746"/>
      <c r="N30" s="746"/>
      <c r="O30" s="746"/>
      <c r="P30" s="468"/>
      <c r="Q30" s="468"/>
      <c r="R30" s="468"/>
      <c r="S30" s="468"/>
      <c r="T30" s="468"/>
      <c r="U30" s="468"/>
      <c r="V30" s="468"/>
      <c r="W30" s="468"/>
      <c r="X30" s="468"/>
      <c r="Y30" s="468"/>
      <c r="Z30" s="468"/>
      <c r="AA30" s="468"/>
      <c r="AB30" s="468"/>
      <c r="AC30" s="468"/>
      <c r="AD30" s="479"/>
      <c r="AE30" s="479"/>
      <c r="AF30" s="479"/>
      <c r="AG30" s="479"/>
      <c r="AH30" s="479"/>
      <c r="AI30" s="479"/>
      <c r="AJ30" s="478"/>
      <c r="AK30" s="478"/>
      <c r="AL30" s="478"/>
      <c r="AM30" s="478"/>
      <c r="AN30" s="478"/>
      <c r="AO30" s="478"/>
    </row>
    <row r="31" spans="1:41" s="465" customFormat="1">
      <c r="A31" s="747"/>
      <c r="B31" s="746"/>
      <c r="C31" s="746"/>
      <c r="D31" s="746"/>
      <c r="E31" s="746"/>
      <c r="F31" s="746"/>
      <c r="G31" s="746"/>
      <c r="H31" s="746"/>
      <c r="I31" s="746"/>
      <c r="J31" s="746"/>
      <c r="K31" s="746"/>
      <c r="L31" s="746"/>
      <c r="M31" s="746"/>
      <c r="N31" s="746"/>
      <c r="O31" s="746"/>
      <c r="P31" s="468"/>
      <c r="Q31" s="468"/>
      <c r="R31" s="468"/>
      <c r="S31" s="468"/>
      <c r="T31" s="468"/>
      <c r="U31" s="468"/>
      <c r="V31" s="468"/>
      <c r="W31" s="468"/>
      <c r="X31" s="468"/>
      <c r="Y31" s="468"/>
      <c r="Z31" s="468"/>
      <c r="AA31" s="468"/>
      <c r="AB31" s="468"/>
      <c r="AC31" s="468"/>
      <c r="AD31" s="468"/>
      <c r="AE31" s="468"/>
      <c r="AF31" s="468"/>
      <c r="AG31" s="468"/>
      <c r="AH31" s="468"/>
      <c r="AI31" s="468"/>
      <c r="AJ31" s="467"/>
      <c r="AK31" s="467"/>
      <c r="AL31" s="467"/>
      <c r="AM31" s="467"/>
      <c r="AN31" s="467"/>
      <c r="AO31" s="467"/>
    </row>
    <row r="32" spans="1:41" s="465" customFormat="1">
      <c r="A32" s="747"/>
      <c r="B32" s="763" t="s">
        <v>517</v>
      </c>
      <c r="C32" s="746"/>
      <c r="D32" s="746"/>
      <c r="E32" s="746"/>
      <c r="F32" s="746"/>
      <c r="G32" s="746"/>
      <c r="H32" s="746"/>
      <c r="I32" s="746"/>
      <c r="J32" s="746"/>
      <c r="K32" s="746"/>
      <c r="L32" s="746"/>
      <c r="M32" s="746"/>
      <c r="N32" s="746"/>
      <c r="O32" s="746"/>
      <c r="P32" s="468"/>
      <c r="Q32" s="468"/>
      <c r="R32" s="468"/>
      <c r="S32" s="468"/>
      <c r="T32" s="468"/>
      <c r="U32" s="468"/>
      <c r="V32" s="468"/>
      <c r="W32" s="468"/>
      <c r="X32" s="468"/>
      <c r="Y32" s="468"/>
      <c r="Z32" s="468"/>
      <c r="AA32" s="468"/>
      <c r="AB32" s="468"/>
      <c r="AC32" s="468"/>
      <c r="AD32" s="468"/>
      <c r="AE32" s="468"/>
      <c r="AF32" s="468"/>
      <c r="AG32" s="468"/>
      <c r="AH32" s="468"/>
      <c r="AI32" s="468"/>
      <c r="AJ32" s="467"/>
      <c r="AK32" s="467"/>
      <c r="AL32" s="467"/>
      <c r="AM32" s="467"/>
      <c r="AN32" s="467"/>
      <c r="AO32" s="467"/>
    </row>
    <row r="33" spans="2:41" s="465" customFormat="1">
      <c r="B33" s="477"/>
      <c r="C33" s="476"/>
      <c r="D33" s="476"/>
      <c r="E33" s="476"/>
      <c r="F33" s="476"/>
      <c r="G33" s="476"/>
      <c r="H33" s="476"/>
      <c r="I33" s="476"/>
      <c r="J33" s="476"/>
      <c r="K33" s="476"/>
      <c r="L33" s="476"/>
      <c r="M33" s="476"/>
      <c r="N33" s="476"/>
      <c r="O33" s="475"/>
      <c r="P33" s="468"/>
      <c r="Q33" s="468"/>
      <c r="R33" s="468"/>
      <c r="S33" s="468"/>
      <c r="T33" s="468"/>
      <c r="U33" s="468"/>
      <c r="V33" s="468"/>
      <c r="W33" s="468"/>
      <c r="X33" s="468"/>
      <c r="Y33" s="468"/>
      <c r="Z33" s="468"/>
      <c r="AA33" s="468"/>
      <c r="AB33" s="468"/>
      <c r="AC33" s="468"/>
      <c r="AD33" s="468"/>
      <c r="AE33" s="468"/>
      <c r="AF33" s="468"/>
      <c r="AG33" s="468"/>
      <c r="AH33" s="468"/>
      <c r="AI33" s="468"/>
      <c r="AJ33" s="467"/>
      <c r="AK33" s="467"/>
      <c r="AL33" s="467"/>
      <c r="AM33" s="467"/>
      <c r="AN33" s="467"/>
      <c r="AO33" s="467"/>
    </row>
    <row r="34" spans="2:41" s="465" customFormat="1">
      <c r="B34" s="474"/>
      <c r="C34" s="473"/>
      <c r="D34" s="473"/>
      <c r="E34" s="473"/>
      <c r="F34" s="473"/>
      <c r="G34" s="473"/>
      <c r="H34" s="473"/>
      <c r="I34" s="473"/>
      <c r="J34" s="473"/>
      <c r="K34" s="473"/>
      <c r="L34" s="473"/>
      <c r="M34" s="473"/>
      <c r="N34" s="473"/>
      <c r="O34" s="472"/>
      <c r="P34" s="468"/>
      <c r="Q34" s="468"/>
      <c r="R34" s="468"/>
      <c r="S34" s="468"/>
      <c r="T34" s="468"/>
      <c r="U34" s="468"/>
      <c r="V34" s="468"/>
      <c r="W34" s="468"/>
      <c r="X34" s="468"/>
      <c r="Y34" s="468"/>
      <c r="Z34" s="468"/>
      <c r="AA34" s="468"/>
      <c r="AB34" s="468"/>
      <c r="AC34" s="468"/>
      <c r="AD34" s="468"/>
      <c r="AE34" s="468"/>
      <c r="AF34" s="468"/>
      <c r="AG34" s="468"/>
      <c r="AH34" s="468"/>
      <c r="AI34" s="468"/>
      <c r="AJ34" s="467"/>
      <c r="AK34" s="467"/>
      <c r="AL34" s="467"/>
      <c r="AM34" s="467"/>
      <c r="AN34" s="467"/>
      <c r="AO34" s="467"/>
    </row>
    <row r="35" spans="2:41" s="465" customFormat="1">
      <c r="B35" s="474"/>
      <c r="C35" s="473"/>
      <c r="D35" s="473"/>
      <c r="E35" s="473"/>
      <c r="F35" s="473"/>
      <c r="G35" s="473"/>
      <c r="H35" s="473"/>
      <c r="I35" s="473"/>
      <c r="J35" s="473"/>
      <c r="K35" s="473"/>
      <c r="L35" s="473"/>
      <c r="M35" s="473"/>
      <c r="N35" s="473"/>
      <c r="O35" s="472"/>
      <c r="P35" s="468"/>
      <c r="Q35" s="468"/>
      <c r="R35" s="468"/>
      <c r="S35" s="468"/>
      <c r="T35" s="468"/>
      <c r="U35" s="468"/>
      <c r="V35" s="468"/>
      <c r="W35" s="468"/>
      <c r="X35" s="468"/>
      <c r="Y35" s="468"/>
      <c r="Z35" s="468"/>
      <c r="AA35" s="468"/>
      <c r="AB35" s="468"/>
      <c r="AC35" s="468"/>
      <c r="AD35" s="468"/>
      <c r="AE35" s="468"/>
      <c r="AF35" s="468"/>
      <c r="AG35" s="468"/>
      <c r="AH35" s="468"/>
      <c r="AI35" s="468"/>
      <c r="AJ35" s="467"/>
      <c r="AK35" s="467"/>
      <c r="AL35" s="467"/>
      <c r="AM35" s="467"/>
      <c r="AN35" s="467"/>
      <c r="AO35" s="467"/>
    </row>
    <row r="36" spans="2:41" s="465" customFormat="1">
      <c r="B36" s="474"/>
      <c r="C36" s="473"/>
      <c r="D36" s="473"/>
      <c r="E36" s="473"/>
      <c r="F36" s="473"/>
      <c r="G36" s="473"/>
      <c r="H36" s="473"/>
      <c r="I36" s="473"/>
      <c r="J36" s="473"/>
      <c r="K36" s="473"/>
      <c r="L36" s="473"/>
      <c r="M36" s="473"/>
      <c r="N36" s="473"/>
      <c r="O36" s="472"/>
      <c r="P36" s="468"/>
      <c r="Q36" s="468"/>
      <c r="R36" s="468"/>
      <c r="S36" s="468"/>
      <c r="T36" s="468"/>
      <c r="U36" s="468"/>
      <c r="V36" s="468"/>
      <c r="W36" s="468"/>
      <c r="X36" s="468"/>
      <c r="Y36" s="468"/>
      <c r="Z36" s="468"/>
      <c r="AA36" s="468"/>
      <c r="AB36" s="468"/>
      <c r="AC36" s="468"/>
      <c r="AD36" s="468"/>
      <c r="AE36" s="468"/>
      <c r="AF36" s="468"/>
      <c r="AG36" s="468"/>
      <c r="AH36" s="468"/>
      <c r="AI36" s="468"/>
      <c r="AJ36" s="467"/>
      <c r="AK36" s="467"/>
      <c r="AL36" s="467"/>
      <c r="AM36" s="467"/>
      <c r="AN36" s="467"/>
      <c r="AO36" s="467"/>
    </row>
    <row r="37" spans="2:41" s="465" customFormat="1">
      <c r="B37" s="474"/>
      <c r="C37" s="473"/>
      <c r="D37" s="473"/>
      <c r="E37" s="473"/>
      <c r="F37" s="473"/>
      <c r="G37" s="473"/>
      <c r="H37" s="473"/>
      <c r="I37" s="473"/>
      <c r="J37" s="473"/>
      <c r="K37" s="473"/>
      <c r="L37" s="473"/>
      <c r="M37" s="473"/>
      <c r="N37" s="473"/>
      <c r="O37" s="472"/>
      <c r="P37" s="468"/>
      <c r="Q37" s="468"/>
      <c r="R37" s="468"/>
      <c r="S37" s="468"/>
      <c r="T37" s="468"/>
      <c r="U37" s="468"/>
      <c r="V37" s="468"/>
      <c r="W37" s="468"/>
      <c r="X37" s="468"/>
      <c r="Y37" s="468"/>
      <c r="Z37" s="468"/>
      <c r="AA37" s="468"/>
      <c r="AB37" s="468"/>
      <c r="AC37" s="468"/>
      <c r="AD37" s="468"/>
      <c r="AE37" s="468"/>
      <c r="AF37" s="468"/>
      <c r="AG37" s="468"/>
      <c r="AH37" s="468"/>
      <c r="AI37" s="468"/>
      <c r="AJ37" s="467"/>
      <c r="AK37" s="467"/>
      <c r="AL37" s="467"/>
      <c r="AM37" s="467"/>
      <c r="AN37" s="467"/>
      <c r="AO37" s="467"/>
    </row>
    <row r="38" spans="2:41" s="465" customFormat="1">
      <c r="B38" s="474"/>
      <c r="C38" s="473"/>
      <c r="D38" s="473"/>
      <c r="E38" s="473"/>
      <c r="F38" s="473"/>
      <c r="G38" s="473"/>
      <c r="H38" s="473"/>
      <c r="I38" s="473"/>
      <c r="J38" s="473"/>
      <c r="K38" s="473"/>
      <c r="L38" s="473"/>
      <c r="M38" s="473"/>
      <c r="N38" s="473"/>
      <c r="O38" s="472"/>
      <c r="P38" s="468"/>
      <c r="Q38" s="468"/>
      <c r="R38" s="468"/>
      <c r="S38" s="468"/>
      <c r="T38" s="468"/>
      <c r="U38" s="468"/>
      <c r="V38" s="468"/>
      <c r="W38" s="468"/>
      <c r="X38" s="468"/>
      <c r="Y38" s="468"/>
      <c r="Z38" s="468"/>
      <c r="AA38" s="468"/>
      <c r="AB38" s="468"/>
      <c r="AC38" s="468"/>
      <c r="AD38" s="468"/>
      <c r="AE38" s="468"/>
      <c r="AF38" s="468"/>
      <c r="AG38" s="468"/>
      <c r="AH38" s="468"/>
      <c r="AI38" s="468"/>
      <c r="AJ38" s="467"/>
      <c r="AK38" s="467"/>
      <c r="AL38" s="467"/>
      <c r="AM38" s="467"/>
      <c r="AN38" s="467"/>
      <c r="AO38" s="467"/>
    </row>
    <row r="39" spans="2:41" s="465" customFormat="1">
      <c r="B39" s="474"/>
      <c r="C39" s="473"/>
      <c r="D39" s="473"/>
      <c r="E39" s="473"/>
      <c r="F39" s="473"/>
      <c r="G39" s="473"/>
      <c r="H39" s="473"/>
      <c r="I39" s="473"/>
      <c r="J39" s="473"/>
      <c r="K39" s="473"/>
      <c r="L39" s="473"/>
      <c r="M39" s="473"/>
      <c r="N39" s="473"/>
      <c r="O39" s="472"/>
      <c r="P39" s="468"/>
      <c r="Q39" s="468"/>
      <c r="R39" s="468"/>
      <c r="S39" s="468"/>
      <c r="T39" s="468"/>
      <c r="U39" s="468"/>
      <c r="V39" s="468"/>
      <c r="W39" s="468"/>
      <c r="X39" s="468"/>
      <c r="Y39" s="468"/>
      <c r="Z39" s="468"/>
      <c r="AA39" s="468"/>
      <c r="AB39" s="468"/>
      <c r="AC39" s="468"/>
      <c r="AD39" s="468"/>
      <c r="AE39" s="468"/>
      <c r="AF39" s="468"/>
      <c r="AG39" s="468"/>
      <c r="AH39" s="468"/>
      <c r="AI39" s="468"/>
      <c r="AJ39" s="467"/>
      <c r="AK39" s="467"/>
      <c r="AL39" s="467"/>
      <c r="AM39" s="467"/>
      <c r="AN39" s="467"/>
      <c r="AO39" s="467"/>
    </row>
    <row r="40" spans="2:41" s="465" customFormat="1">
      <c r="B40" s="474"/>
      <c r="C40" s="473"/>
      <c r="D40" s="473"/>
      <c r="E40" s="473"/>
      <c r="F40" s="473"/>
      <c r="G40" s="473"/>
      <c r="H40" s="473"/>
      <c r="I40" s="473"/>
      <c r="J40" s="473"/>
      <c r="K40" s="473"/>
      <c r="L40" s="473"/>
      <c r="M40" s="473"/>
      <c r="N40" s="473"/>
      <c r="O40" s="472"/>
      <c r="P40" s="468"/>
      <c r="Q40" s="468"/>
      <c r="R40" s="468"/>
      <c r="S40" s="468"/>
      <c r="T40" s="468"/>
      <c r="U40" s="468"/>
      <c r="V40" s="468"/>
      <c r="W40" s="468"/>
      <c r="X40" s="468"/>
      <c r="Y40" s="468"/>
      <c r="Z40" s="468"/>
      <c r="AA40" s="468"/>
      <c r="AB40" s="468"/>
      <c r="AC40" s="468"/>
      <c r="AD40" s="468"/>
      <c r="AE40" s="468"/>
      <c r="AF40" s="468"/>
      <c r="AG40" s="468"/>
      <c r="AH40" s="468"/>
      <c r="AI40" s="468"/>
      <c r="AJ40" s="467"/>
      <c r="AK40" s="467"/>
      <c r="AL40" s="467"/>
      <c r="AM40" s="467"/>
      <c r="AN40" s="467"/>
      <c r="AO40" s="467"/>
    </row>
    <row r="41" spans="2:41" s="465" customFormat="1">
      <c r="B41" s="474"/>
      <c r="C41" s="473"/>
      <c r="D41" s="473"/>
      <c r="E41" s="473"/>
      <c r="F41" s="473"/>
      <c r="G41" s="473"/>
      <c r="H41" s="473"/>
      <c r="I41" s="473"/>
      <c r="J41" s="473"/>
      <c r="K41" s="473"/>
      <c r="L41" s="473"/>
      <c r="M41" s="473"/>
      <c r="N41" s="473"/>
      <c r="O41" s="472"/>
      <c r="P41" s="468"/>
      <c r="Q41" s="468"/>
      <c r="R41" s="468"/>
      <c r="S41" s="468"/>
      <c r="T41" s="468"/>
      <c r="U41" s="468"/>
      <c r="V41" s="468"/>
      <c r="W41" s="468"/>
      <c r="X41" s="468"/>
      <c r="Y41" s="468"/>
      <c r="Z41" s="468"/>
      <c r="AA41" s="468"/>
      <c r="AB41" s="468"/>
      <c r="AC41" s="468"/>
      <c r="AD41" s="468"/>
      <c r="AE41" s="468"/>
      <c r="AF41" s="468"/>
      <c r="AG41" s="468"/>
      <c r="AH41" s="468"/>
      <c r="AI41" s="468"/>
      <c r="AJ41" s="467"/>
      <c r="AK41" s="467"/>
      <c r="AL41" s="467"/>
      <c r="AM41" s="467"/>
      <c r="AN41" s="467"/>
      <c r="AO41" s="467"/>
    </row>
    <row r="42" spans="2:41" s="465" customFormat="1">
      <c r="B42" s="474"/>
      <c r="C42" s="473"/>
      <c r="D42" s="473"/>
      <c r="E42" s="473"/>
      <c r="F42" s="473"/>
      <c r="G42" s="473"/>
      <c r="H42" s="473"/>
      <c r="I42" s="473"/>
      <c r="J42" s="473"/>
      <c r="K42" s="473"/>
      <c r="L42" s="473"/>
      <c r="M42" s="473"/>
      <c r="N42" s="473"/>
      <c r="O42" s="472"/>
      <c r="P42" s="468"/>
      <c r="Q42" s="468"/>
      <c r="R42" s="468"/>
      <c r="S42" s="468"/>
      <c r="T42" s="468"/>
      <c r="U42" s="468"/>
      <c r="V42" s="468"/>
      <c r="W42" s="468"/>
      <c r="X42" s="468"/>
      <c r="Y42" s="468"/>
      <c r="Z42" s="468"/>
      <c r="AA42" s="468"/>
      <c r="AB42" s="468"/>
      <c r="AC42" s="468"/>
      <c r="AD42" s="468"/>
      <c r="AE42" s="468"/>
      <c r="AF42" s="468"/>
      <c r="AG42" s="468"/>
      <c r="AH42" s="468"/>
      <c r="AI42" s="468"/>
      <c r="AJ42" s="467"/>
      <c r="AK42" s="467"/>
      <c r="AL42" s="467"/>
      <c r="AM42" s="467"/>
      <c r="AN42" s="467"/>
      <c r="AO42" s="467"/>
    </row>
    <row r="43" spans="2:41" s="465" customFormat="1">
      <c r="B43" s="474"/>
      <c r="C43" s="473"/>
      <c r="D43" s="473"/>
      <c r="E43" s="473"/>
      <c r="F43" s="473"/>
      <c r="G43" s="473"/>
      <c r="H43" s="473"/>
      <c r="I43" s="473"/>
      <c r="J43" s="473"/>
      <c r="K43" s="473"/>
      <c r="L43" s="473"/>
      <c r="M43" s="473"/>
      <c r="N43" s="473"/>
      <c r="O43" s="472"/>
      <c r="P43" s="468"/>
      <c r="Q43" s="468"/>
      <c r="R43" s="468"/>
      <c r="S43" s="468"/>
      <c r="T43" s="468"/>
      <c r="U43" s="468"/>
      <c r="V43" s="468"/>
      <c r="W43" s="468"/>
      <c r="X43" s="468"/>
      <c r="Y43" s="468"/>
      <c r="Z43" s="468"/>
      <c r="AA43" s="468"/>
      <c r="AB43" s="468"/>
      <c r="AC43" s="468"/>
      <c r="AD43" s="468"/>
      <c r="AE43" s="468"/>
      <c r="AF43" s="468"/>
      <c r="AG43" s="468"/>
      <c r="AH43" s="468"/>
      <c r="AI43" s="468"/>
      <c r="AJ43" s="467"/>
      <c r="AK43" s="467"/>
      <c r="AL43" s="467"/>
      <c r="AM43" s="467"/>
      <c r="AN43" s="467"/>
      <c r="AO43" s="467"/>
    </row>
    <row r="44" spans="2:41" s="465" customFormat="1">
      <c r="B44" s="474"/>
      <c r="C44" s="473"/>
      <c r="D44" s="473"/>
      <c r="E44" s="473"/>
      <c r="F44" s="473"/>
      <c r="G44" s="473"/>
      <c r="H44" s="473"/>
      <c r="I44" s="473"/>
      <c r="J44" s="473"/>
      <c r="K44" s="473"/>
      <c r="L44" s="473"/>
      <c r="M44" s="473"/>
      <c r="N44" s="473"/>
      <c r="O44" s="472"/>
      <c r="P44" s="468"/>
      <c r="Q44" s="468"/>
      <c r="R44" s="468"/>
      <c r="S44" s="468"/>
      <c r="T44" s="468"/>
      <c r="U44" s="468"/>
      <c r="V44" s="468"/>
      <c r="W44" s="468"/>
      <c r="X44" s="468"/>
      <c r="Y44" s="468"/>
      <c r="Z44" s="468"/>
      <c r="AA44" s="468"/>
      <c r="AB44" s="468"/>
      <c r="AC44" s="468"/>
      <c r="AD44" s="468"/>
      <c r="AE44" s="468"/>
      <c r="AF44" s="468"/>
      <c r="AG44" s="468"/>
      <c r="AH44" s="468"/>
      <c r="AI44" s="468"/>
      <c r="AJ44" s="467"/>
      <c r="AK44" s="467"/>
      <c r="AL44" s="467"/>
      <c r="AM44" s="467"/>
      <c r="AN44" s="467"/>
      <c r="AO44" s="467"/>
    </row>
    <row r="45" spans="2:41" s="465" customFormat="1">
      <c r="B45" s="474"/>
      <c r="C45" s="473"/>
      <c r="D45" s="473"/>
      <c r="E45" s="473"/>
      <c r="F45" s="473"/>
      <c r="G45" s="473"/>
      <c r="H45" s="473"/>
      <c r="I45" s="473"/>
      <c r="J45" s="473"/>
      <c r="K45" s="473"/>
      <c r="L45" s="473"/>
      <c r="M45" s="473"/>
      <c r="N45" s="473"/>
      <c r="O45" s="472"/>
      <c r="P45" s="468"/>
      <c r="Q45" s="468"/>
      <c r="R45" s="468"/>
      <c r="S45" s="468"/>
      <c r="T45" s="468"/>
      <c r="U45" s="468"/>
      <c r="V45" s="468"/>
      <c r="W45" s="468"/>
      <c r="X45" s="468"/>
      <c r="Y45" s="468"/>
      <c r="Z45" s="468"/>
      <c r="AA45" s="468"/>
      <c r="AB45" s="468"/>
      <c r="AC45" s="468"/>
      <c r="AD45" s="468"/>
      <c r="AE45" s="468"/>
      <c r="AF45" s="468"/>
      <c r="AG45" s="468"/>
      <c r="AH45" s="468"/>
      <c r="AI45" s="468"/>
      <c r="AJ45" s="467"/>
      <c r="AK45" s="467"/>
      <c r="AL45" s="467"/>
      <c r="AM45" s="467"/>
      <c r="AN45" s="467"/>
      <c r="AO45" s="467"/>
    </row>
    <row r="46" spans="2:41" s="465" customFormat="1">
      <c r="B46" s="474"/>
      <c r="C46" s="473"/>
      <c r="D46" s="473"/>
      <c r="E46" s="473"/>
      <c r="F46" s="473"/>
      <c r="G46" s="473"/>
      <c r="H46" s="473"/>
      <c r="I46" s="473"/>
      <c r="J46" s="473"/>
      <c r="K46" s="473"/>
      <c r="L46" s="473"/>
      <c r="M46" s="473"/>
      <c r="N46" s="473"/>
      <c r="O46" s="472"/>
      <c r="P46" s="468"/>
      <c r="Q46" s="468"/>
      <c r="R46" s="468"/>
      <c r="S46" s="468"/>
      <c r="T46" s="468"/>
      <c r="U46" s="468"/>
      <c r="V46" s="468"/>
      <c r="W46" s="468"/>
      <c r="X46" s="468"/>
      <c r="Y46" s="468"/>
      <c r="Z46" s="468"/>
      <c r="AA46" s="468"/>
      <c r="AB46" s="468"/>
      <c r="AC46" s="468"/>
      <c r="AD46" s="468"/>
      <c r="AE46" s="468"/>
      <c r="AF46" s="468"/>
      <c r="AG46" s="468"/>
      <c r="AH46" s="468"/>
      <c r="AI46" s="468"/>
      <c r="AJ46" s="467"/>
      <c r="AK46" s="467"/>
      <c r="AL46" s="467"/>
      <c r="AM46" s="467"/>
      <c r="AN46" s="467"/>
      <c r="AO46" s="467"/>
    </row>
    <row r="47" spans="2:41" s="465" customFormat="1">
      <c r="B47" s="474"/>
      <c r="C47" s="473"/>
      <c r="D47" s="473"/>
      <c r="E47" s="473"/>
      <c r="F47" s="473"/>
      <c r="G47" s="473"/>
      <c r="H47" s="473"/>
      <c r="I47" s="473"/>
      <c r="J47" s="473"/>
      <c r="K47" s="473"/>
      <c r="L47" s="473"/>
      <c r="M47" s="473"/>
      <c r="N47" s="473"/>
      <c r="O47" s="472"/>
      <c r="P47" s="468"/>
      <c r="Q47" s="468"/>
      <c r="R47" s="468"/>
      <c r="S47" s="468"/>
      <c r="T47" s="468"/>
      <c r="U47" s="468"/>
      <c r="V47" s="468"/>
      <c r="W47" s="468"/>
      <c r="X47" s="468"/>
      <c r="Y47" s="468"/>
      <c r="Z47" s="468"/>
      <c r="AA47" s="468"/>
      <c r="AB47" s="468"/>
      <c r="AC47" s="468"/>
      <c r="AD47" s="468"/>
      <c r="AE47" s="468"/>
      <c r="AF47" s="468"/>
      <c r="AG47" s="468"/>
      <c r="AH47" s="468"/>
      <c r="AI47" s="468"/>
      <c r="AJ47" s="467"/>
      <c r="AK47" s="467"/>
      <c r="AL47" s="467"/>
      <c r="AM47" s="467"/>
      <c r="AN47" s="467"/>
      <c r="AO47" s="467"/>
    </row>
    <row r="48" spans="2:41" s="465" customFormat="1">
      <c r="B48" s="474"/>
      <c r="C48" s="473"/>
      <c r="D48" s="473"/>
      <c r="E48" s="473"/>
      <c r="F48" s="473"/>
      <c r="G48" s="473"/>
      <c r="H48" s="473"/>
      <c r="I48" s="473"/>
      <c r="J48" s="473"/>
      <c r="K48" s="473"/>
      <c r="L48" s="473"/>
      <c r="M48" s="473"/>
      <c r="N48" s="473"/>
      <c r="O48" s="472"/>
      <c r="P48" s="468"/>
      <c r="Q48" s="468"/>
      <c r="R48" s="468"/>
      <c r="S48" s="468"/>
      <c r="T48" s="468"/>
      <c r="U48" s="468"/>
      <c r="V48" s="468"/>
      <c r="W48" s="468"/>
      <c r="X48" s="468"/>
      <c r="Y48" s="468"/>
      <c r="Z48" s="468"/>
      <c r="AA48" s="468"/>
      <c r="AB48" s="468"/>
      <c r="AC48" s="468"/>
      <c r="AD48" s="468"/>
      <c r="AE48" s="468"/>
      <c r="AF48" s="468"/>
      <c r="AG48" s="468"/>
      <c r="AH48" s="468"/>
      <c r="AI48" s="468"/>
      <c r="AJ48" s="467"/>
      <c r="AK48" s="467"/>
      <c r="AL48" s="467"/>
      <c r="AM48" s="467"/>
      <c r="AN48" s="467"/>
      <c r="AO48" s="467"/>
    </row>
    <row r="49" spans="2:41" s="465" customFormat="1">
      <c r="B49" s="474"/>
      <c r="C49" s="473"/>
      <c r="D49" s="473"/>
      <c r="E49" s="473"/>
      <c r="F49" s="473"/>
      <c r="G49" s="473"/>
      <c r="H49" s="473"/>
      <c r="I49" s="473"/>
      <c r="J49" s="473"/>
      <c r="K49" s="473"/>
      <c r="L49" s="473"/>
      <c r="M49" s="473"/>
      <c r="N49" s="473"/>
      <c r="O49" s="472"/>
      <c r="P49" s="468"/>
      <c r="Q49" s="468"/>
      <c r="R49" s="468"/>
      <c r="S49" s="468"/>
      <c r="T49" s="468"/>
      <c r="U49" s="468"/>
      <c r="V49" s="468"/>
      <c r="W49" s="468"/>
      <c r="X49" s="468"/>
      <c r="Y49" s="468"/>
      <c r="Z49" s="468"/>
      <c r="AA49" s="468"/>
      <c r="AB49" s="468"/>
      <c r="AC49" s="468"/>
      <c r="AD49" s="468"/>
      <c r="AE49" s="468"/>
      <c r="AF49" s="468"/>
      <c r="AG49" s="468"/>
      <c r="AH49" s="468"/>
      <c r="AI49" s="468"/>
      <c r="AJ49" s="467"/>
      <c r="AK49" s="467"/>
      <c r="AL49" s="467"/>
      <c r="AM49" s="467"/>
      <c r="AN49" s="467"/>
      <c r="AO49" s="467"/>
    </row>
    <row r="50" spans="2:41" s="465" customFormat="1">
      <c r="B50" s="474"/>
      <c r="C50" s="473"/>
      <c r="D50" s="473"/>
      <c r="E50" s="473"/>
      <c r="F50" s="473"/>
      <c r="G50" s="473"/>
      <c r="H50" s="473"/>
      <c r="I50" s="473"/>
      <c r="J50" s="473"/>
      <c r="K50" s="473"/>
      <c r="L50" s="473"/>
      <c r="M50" s="473"/>
      <c r="N50" s="473"/>
      <c r="O50" s="472"/>
      <c r="P50" s="468"/>
      <c r="Q50" s="468"/>
      <c r="R50" s="468"/>
      <c r="S50" s="468"/>
      <c r="T50" s="468"/>
      <c r="U50" s="468"/>
      <c r="V50" s="468"/>
      <c r="W50" s="468"/>
      <c r="X50" s="468"/>
      <c r="Y50" s="468"/>
      <c r="Z50" s="468"/>
      <c r="AA50" s="468"/>
      <c r="AB50" s="468"/>
      <c r="AC50" s="468"/>
      <c r="AD50" s="468"/>
      <c r="AE50" s="468"/>
      <c r="AF50" s="468"/>
      <c r="AG50" s="468"/>
      <c r="AH50" s="468"/>
      <c r="AI50" s="468"/>
      <c r="AJ50" s="467"/>
      <c r="AK50" s="467"/>
      <c r="AL50" s="467"/>
      <c r="AM50" s="467"/>
      <c r="AN50" s="467"/>
      <c r="AO50" s="467"/>
    </row>
    <row r="51" spans="2:41" s="465" customFormat="1">
      <c r="B51" s="474"/>
      <c r="C51" s="473"/>
      <c r="D51" s="473"/>
      <c r="E51" s="473"/>
      <c r="F51" s="473"/>
      <c r="G51" s="473"/>
      <c r="H51" s="473"/>
      <c r="I51" s="473"/>
      <c r="J51" s="473"/>
      <c r="K51" s="473"/>
      <c r="L51" s="473"/>
      <c r="M51" s="473"/>
      <c r="N51" s="473"/>
      <c r="O51" s="472"/>
      <c r="P51" s="468"/>
      <c r="Q51" s="468"/>
      <c r="R51" s="468"/>
      <c r="S51" s="468"/>
      <c r="T51" s="468"/>
      <c r="U51" s="468"/>
      <c r="V51" s="468"/>
      <c r="W51" s="468"/>
      <c r="X51" s="468"/>
      <c r="Y51" s="468"/>
      <c r="Z51" s="468"/>
      <c r="AA51" s="468"/>
      <c r="AB51" s="468"/>
      <c r="AC51" s="468"/>
      <c r="AD51" s="468"/>
      <c r="AE51" s="468"/>
      <c r="AF51" s="468"/>
      <c r="AG51" s="468"/>
      <c r="AH51" s="468"/>
      <c r="AI51" s="468"/>
      <c r="AJ51" s="467"/>
      <c r="AK51" s="467"/>
      <c r="AL51" s="467"/>
      <c r="AM51" s="467"/>
      <c r="AN51" s="467"/>
      <c r="AO51" s="467"/>
    </row>
    <row r="52" spans="2:41" s="465" customFormat="1">
      <c r="B52" s="474"/>
      <c r="C52" s="473"/>
      <c r="D52" s="473"/>
      <c r="E52" s="473"/>
      <c r="F52" s="473"/>
      <c r="G52" s="473"/>
      <c r="H52" s="473"/>
      <c r="I52" s="473"/>
      <c r="J52" s="473"/>
      <c r="K52" s="473"/>
      <c r="L52" s="473"/>
      <c r="M52" s="473"/>
      <c r="N52" s="473"/>
      <c r="O52" s="472"/>
      <c r="P52" s="468"/>
      <c r="Q52" s="468"/>
      <c r="R52" s="468"/>
      <c r="S52" s="468"/>
      <c r="T52" s="468"/>
      <c r="U52" s="468"/>
      <c r="V52" s="468"/>
      <c r="W52" s="468"/>
      <c r="X52" s="468"/>
      <c r="Y52" s="468"/>
      <c r="Z52" s="468"/>
      <c r="AA52" s="468"/>
      <c r="AB52" s="468"/>
      <c r="AC52" s="468"/>
      <c r="AD52" s="468"/>
      <c r="AE52" s="468"/>
      <c r="AF52" s="468"/>
      <c r="AG52" s="468"/>
      <c r="AH52" s="468"/>
      <c r="AI52" s="468"/>
      <c r="AJ52" s="467"/>
      <c r="AK52" s="467"/>
      <c r="AL52" s="467"/>
      <c r="AM52" s="467"/>
      <c r="AN52" s="467"/>
      <c r="AO52" s="467"/>
    </row>
    <row r="53" spans="2:41" s="465" customFormat="1">
      <c r="B53" s="474"/>
      <c r="C53" s="473"/>
      <c r="D53" s="473"/>
      <c r="E53" s="473"/>
      <c r="F53" s="473"/>
      <c r="G53" s="473"/>
      <c r="H53" s="473"/>
      <c r="I53" s="473"/>
      <c r="J53" s="473"/>
      <c r="K53" s="473"/>
      <c r="L53" s="473"/>
      <c r="M53" s="473"/>
      <c r="N53" s="473"/>
      <c r="O53" s="472"/>
      <c r="P53" s="468"/>
      <c r="Q53" s="468"/>
      <c r="R53" s="468"/>
      <c r="S53" s="468"/>
      <c r="T53" s="468"/>
      <c r="U53" s="468"/>
      <c r="V53" s="468"/>
      <c r="W53" s="468"/>
      <c r="X53" s="468"/>
      <c r="Y53" s="468"/>
      <c r="Z53" s="468"/>
      <c r="AA53" s="468"/>
      <c r="AB53" s="468"/>
      <c r="AC53" s="468"/>
      <c r="AD53" s="468"/>
      <c r="AE53" s="468"/>
      <c r="AF53" s="468"/>
      <c r="AG53" s="468"/>
      <c r="AH53" s="468"/>
      <c r="AI53" s="468"/>
      <c r="AJ53" s="467"/>
      <c r="AK53" s="467"/>
      <c r="AL53" s="467"/>
      <c r="AM53" s="467"/>
      <c r="AN53" s="467"/>
      <c r="AO53" s="467"/>
    </row>
    <row r="54" spans="2:41" s="465" customFormat="1">
      <c r="B54" s="474"/>
      <c r="C54" s="473"/>
      <c r="D54" s="473"/>
      <c r="E54" s="473"/>
      <c r="F54" s="473"/>
      <c r="G54" s="473"/>
      <c r="H54" s="473"/>
      <c r="I54" s="473"/>
      <c r="J54" s="473"/>
      <c r="K54" s="473"/>
      <c r="L54" s="473"/>
      <c r="M54" s="473"/>
      <c r="N54" s="473"/>
      <c r="O54" s="472"/>
      <c r="P54" s="468"/>
      <c r="Q54" s="468"/>
      <c r="R54" s="468"/>
      <c r="S54" s="468"/>
      <c r="T54" s="468"/>
      <c r="U54" s="468"/>
      <c r="V54" s="468"/>
      <c r="W54" s="468"/>
      <c r="X54" s="468"/>
      <c r="Y54" s="468"/>
      <c r="Z54" s="468"/>
      <c r="AA54" s="468"/>
      <c r="AB54" s="468"/>
      <c r="AC54" s="468"/>
      <c r="AD54" s="468"/>
      <c r="AE54" s="468"/>
      <c r="AF54" s="468"/>
      <c r="AG54" s="468"/>
      <c r="AH54" s="468"/>
      <c r="AI54" s="468"/>
      <c r="AJ54" s="467"/>
      <c r="AK54" s="467"/>
      <c r="AL54" s="467"/>
      <c r="AM54" s="467"/>
      <c r="AN54" s="467"/>
      <c r="AO54" s="467"/>
    </row>
    <row r="55" spans="2:41" s="465" customFormat="1">
      <c r="B55" s="474"/>
      <c r="C55" s="473"/>
      <c r="D55" s="473"/>
      <c r="E55" s="473"/>
      <c r="F55" s="473"/>
      <c r="G55" s="473"/>
      <c r="H55" s="473"/>
      <c r="I55" s="473"/>
      <c r="J55" s="473"/>
      <c r="K55" s="473"/>
      <c r="L55" s="473"/>
      <c r="M55" s="473"/>
      <c r="N55" s="473"/>
      <c r="O55" s="472"/>
      <c r="P55" s="468"/>
      <c r="Q55" s="468"/>
      <c r="R55" s="468"/>
      <c r="S55" s="468"/>
      <c r="T55" s="468"/>
      <c r="U55" s="468"/>
      <c r="V55" s="468"/>
      <c r="W55" s="468"/>
      <c r="X55" s="468"/>
      <c r="Y55" s="468"/>
      <c r="Z55" s="468"/>
      <c r="AA55" s="468"/>
      <c r="AB55" s="468"/>
      <c r="AC55" s="468"/>
      <c r="AD55" s="468"/>
      <c r="AE55" s="468"/>
      <c r="AF55" s="468"/>
      <c r="AG55" s="468"/>
      <c r="AH55" s="468"/>
      <c r="AI55" s="468"/>
      <c r="AJ55" s="467"/>
      <c r="AK55" s="467"/>
      <c r="AL55" s="467"/>
      <c r="AM55" s="467"/>
      <c r="AN55" s="467"/>
      <c r="AO55" s="467"/>
    </row>
    <row r="56" spans="2:41" s="465" customFormat="1">
      <c r="B56" s="474"/>
      <c r="C56" s="473"/>
      <c r="D56" s="473"/>
      <c r="E56" s="473"/>
      <c r="F56" s="473"/>
      <c r="G56" s="473"/>
      <c r="H56" s="473"/>
      <c r="I56" s="473"/>
      <c r="J56" s="473"/>
      <c r="K56" s="473"/>
      <c r="L56" s="473"/>
      <c r="M56" s="473"/>
      <c r="N56" s="473"/>
      <c r="O56" s="472"/>
      <c r="P56" s="468"/>
      <c r="Q56" s="468"/>
      <c r="R56" s="468"/>
      <c r="S56" s="468"/>
      <c r="T56" s="468"/>
      <c r="U56" s="468"/>
      <c r="V56" s="468"/>
      <c r="W56" s="468"/>
      <c r="X56" s="468"/>
      <c r="Y56" s="468"/>
      <c r="Z56" s="468"/>
      <c r="AA56" s="468"/>
      <c r="AB56" s="468"/>
      <c r="AC56" s="468"/>
      <c r="AD56" s="468"/>
      <c r="AE56" s="468"/>
      <c r="AF56" s="468"/>
      <c r="AG56" s="468"/>
      <c r="AH56" s="468"/>
      <c r="AI56" s="468"/>
      <c r="AJ56" s="467"/>
      <c r="AK56" s="467"/>
      <c r="AL56" s="467"/>
      <c r="AM56" s="467"/>
      <c r="AN56" s="467"/>
      <c r="AO56" s="467"/>
    </row>
    <row r="57" spans="2:41" s="465" customFormat="1">
      <c r="B57" s="474"/>
      <c r="C57" s="473"/>
      <c r="D57" s="473"/>
      <c r="E57" s="473"/>
      <c r="F57" s="473"/>
      <c r="G57" s="473"/>
      <c r="H57" s="473"/>
      <c r="I57" s="473"/>
      <c r="J57" s="473"/>
      <c r="K57" s="473"/>
      <c r="L57" s="473"/>
      <c r="M57" s="473"/>
      <c r="N57" s="473"/>
      <c r="O57" s="472"/>
      <c r="P57" s="468"/>
      <c r="Q57" s="468"/>
      <c r="R57" s="468"/>
      <c r="S57" s="468"/>
      <c r="T57" s="468"/>
      <c r="U57" s="468"/>
      <c r="V57" s="468"/>
      <c r="W57" s="468"/>
      <c r="X57" s="468"/>
      <c r="Y57" s="468"/>
      <c r="Z57" s="468"/>
      <c r="AA57" s="468"/>
      <c r="AB57" s="468"/>
      <c r="AC57" s="468"/>
      <c r="AD57" s="468"/>
      <c r="AE57" s="468"/>
      <c r="AF57" s="468"/>
      <c r="AG57" s="468"/>
      <c r="AH57" s="468"/>
      <c r="AI57" s="468"/>
      <c r="AJ57" s="467"/>
      <c r="AK57" s="467"/>
      <c r="AL57" s="467"/>
      <c r="AM57" s="467"/>
      <c r="AN57" s="467"/>
      <c r="AO57" s="467"/>
    </row>
    <row r="58" spans="2:41" s="465" customFormat="1">
      <c r="B58" s="474"/>
      <c r="C58" s="473"/>
      <c r="D58" s="473"/>
      <c r="E58" s="473"/>
      <c r="F58" s="473"/>
      <c r="G58" s="473"/>
      <c r="H58" s="473"/>
      <c r="I58" s="473"/>
      <c r="J58" s="473"/>
      <c r="K58" s="473"/>
      <c r="L58" s="473"/>
      <c r="M58" s="473"/>
      <c r="N58" s="473"/>
      <c r="O58" s="472"/>
      <c r="P58" s="468"/>
      <c r="Q58" s="468"/>
      <c r="R58" s="468"/>
      <c r="S58" s="468"/>
      <c r="T58" s="468"/>
      <c r="U58" s="468"/>
      <c r="V58" s="468"/>
      <c r="W58" s="468"/>
      <c r="X58" s="468"/>
      <c r="Y58" s="468"/>
      <c r="Z58" s="468"/>
      <c r="AA58" s="468"/>
      <c r="AB58" s="468"/>
      <c r="AC58" s="468"/>
      <c r="AD58" s="468"/>
      <c r="AE58" s="468"/>
      <c r="AF58" s="468"/>
      <c r="AG58" s="468"/>
      <c r="AH58" s="468"/>
      <c r="AI58" s="468"/>
      <c r="AJ58" s="467"/>
      <c r="AK58" s="467"/>
      <c r="AL58" s="467"/>
      <c r="AM58" s="467"/>
      <c r="AN58" s="467"/>
      <c r="AO58" s="467"/>
    </row>
    <row r="59" spans="2:41" s="465" customFormat="1">
      <c r="B59" s="474"/>
      <c r="C59" s="473"/>
      <c r="D59" s="473"/>
      <c r="E59" s="473"/>
      <c r="F59" s="473"/>
      <c r="G59" s="473"/>
      <c r="H59" s="473"/>
      <c r="I59" s="473"/>
      <c r="J59" s="473"/>
      <c r="K59" s="473"/>
      <c r="L59" s="473"/>
      <c r="M59" s="473"/>
      <c r="N59" s="473"/>
      <c r="O59" s="472"/>
      <c r="P59" s="468"/>
      <c r="Q59" s="468"/>
      <c r="R59" s="468"/>
      <c r="S59" s="468"/>
      <c r="T59" s="468"/>
      <c r="U59" s="468"/>
      <c r="V59" s="468"/>
      <c r="W59" s="468"/>
      <c r="X59" s="468"/>
      <c r="Y59" s="468"/>
      <c r="Z59" s="468"/>
      <c r="AA59" s="468"/>
      <c r="AB59" s="468"/>
      <c r="AC59" s="468"/>
      <c r="AD59" s="468"/>
      <c r="AE59" s="468"/>
      <c r="AF59" s="468"/>
      <c r="AG59" s="468"/>
      <c r="AH59" s="468"/>
      <c r="AI59" s="468"/>
      <c r="AJ59" s="467"/>
      <c r="AK59" s="467"/>
      <c r="AL59" s="467"/>
      <c r="AM59" s="467"/>
      <c r="AN59" s="467"/>
      <c r="AO59" s="467"/>
    </row>
    <row r="60" spans="2:41" s="465" customFormat="1">
      <c r="B60" s="474"/>
      <c r="C60" s="473"/>
      <c r="D60" s="473"/>
      <c r="E60" s="473"/>
      <c r="F60" s="473"/>
      <c r="G60" s="473"/>
      <c r="H60" s="473"/>
      <c r="I60" s="473"/>
      <c r="J60" s="473"/>
      <c r="K60" s="473"/>
      <c r="L60" s="473"/>
      <c r="M60" s="473"/>
      <c r="N60" s="473"/>
      <c r="O60" s="472"/>
      <c r="P60" s="468"/>
      <c r="Q60" s="468"/>
      <c r="R60" s="468"/>
      <c r="S60" s="468"/>
      <c r="T60" s="468"/>
      <c r="U60" s="468"/>
      <c r="V60" s="468"/>
      <c r="W60" s="468"/>
      <c r="X60" s="468"/>
      <c r="Y60" s="468"/>
      <c r="Z60" s="468"/>
      <c r="AA60" s="468"/>
      <c r="AB60" s="468"/>
      <c r="AC60" s="468"/>
      <c r="AD60" s="468"/>
      <c r="AE60" s="468"/>
      <c r="AF60" s="468"/>
      <c r="AG60" s="468"/>
      <c r="AH60" s="468"/>
      <c r="AI60" s="468"/>
      <c r="AJ60" s="467"/>
      <c r="AK60" s="467"/>
      <c r="AL60" s="467"/>
      <c r="AM60" s="467"/>
      <c r="AN60" s="467"/>
      <c r="AO60" s="467"/>
    </row>
    <row r="61" spans="2:41" s="465" customFormat="1">
      <c r="B61" s="474"/>
      <c r="C61" s="473"/>
      <c r="D61" s="473"/>
      <c r="E61" s="473"/>
      <c r="F61" s="473"/>
      <c r="G61" s="473"/>
      <c r="H61" s="473"/>
      <c r="I61" s="473"/>
      <c r="J61" s="473"/>
      <c r="K61" s="473"/>
      <c r="L61" s="473"/>
      <c r="M61" s="473"/>
      <c r="N61" s="473"/>
      <c r="O61" s="472"/>
      <c r="P61" s="468"/>
      <c r="Q61" s="468"/>
      <c r="R61" s="468"/>
      <c r="S61" s="468"/>
      <c r="T61" s="468"/>
      <c r="U61" s="468"/>
      <c r="V61" s="468"/>
      <c r="W61" s="468"/>
      <c r="X61" s="468"/>
      <c r="Y61" s="468"/>
      <c r="Z61" s="468"/>
      <c r="AA61" s="468"/>
      <c r="AB61" s="468"/>
      <c r="AC61" s="468"/>
      <c r="AD61" s="468"/>
      <c r="AE61" s="468"/>
      <c r="AF61" s="468"/>
      <c r="AG61" s="468"/>
      <c r="AH61" s="468"/>
      <c r="AI61" s="468"/>
      <c r="AJ61" s="467"/>
      <c r="AK61" s="467"/>
      <c r="AL61" s="467"/>
      <c r="AM61" s="467"/>
      <c r="AN61" s="467"/>
      <c r="AO61" s="467"/>
    </row>
    <row r="62" spans="2:41" s="465" customFormat="1">
      <c r="B62" s="474"/>
      <c r="C62" s="473"/>
      <c r="D62" s="473"/>
      <c r="E62" s="473"/>
      <c r="F62" s="473"/>
      <c r="G62" s="473"/>
      <c r="H62" s="473"/>
      <c r="I62" s="473"/>
      <c r="J62" s="473"/>
      <c r="K62" s="473"/>
      <c r="L62" s="473"/>
      <c r="M62" s="473"/>
      <c r="N62" s="473"/>
      <c r="O62" s="472"/>
      <c r="P62" s="468"/>
      <c r="Q62" s="468"/>
      <c r="R62" s="468"/>
      <c r="S62" s="468"/>
      <c r="T62" s="468"/>
      <c r="U62" s="468"/>
      <c r="V62" s="468"/>
      <c r="W62" s="468"/>
      <c r="X62" s="468"/>
      <c r="Y62" s="468"/>
      <c r="Z62" s="468"/>
      <c r="AA62" s="468"/>
      <c r="AB62" s="468"/>
      <c r="AC62" s="468"/>
      <c r="AD62" s="468"/>
      <c r="AE62" s="468"/>
      <c r="AF62" s="468"/>
      <c r="AG62" s="468"/>
      <c r="AH62" s="468"/>
      <c r="AI62" s="468"/>
      <c r="AJ62" s="467"/>
      <c r="AK62" s="467"/>
      <c r="AL62" s="467"/>
      <c r="AM62" s="467"/>
      <c r="AN62" s="467"/>
      <c r="AO62" s="467"/>
    </row>
    <row r="63" spans="2:41" s="465" customFormat="1">
      <c r="B63" s="474"/>
      <c r="C63" s="473"/>
      <c r="D63" s="473"/>
      <c r="E63" s="473"/>
      <c r="F63" s="473"/>
      <c r="G63" s="473"/>
      <c r="H63" s="473"/>
      <c r="I63" s="473"/>
      <c r="J63" s="473"/>
      <c r="K63" s="473"/>
      <c r="L63" s="473"/>
      <c r="M63" s="473"/>
      <c r="N63" s="473"/>
      <c r="O63" s="472"/>
      <c r="P63" s="468"/>
      <c r="Q63" s="468"/>
      <c r="R63" s="468"/>
      <c r="S63" s="468"/>
      <c r="T63" s="468"/>
      <c r="U63" s="468"/>
      <c r="V63" s="468"/>
      <c r="W63" s="468"/>
      <c r="X63" s="468"/>
      <c r="Y63" s="468"/>
      <c r="Z63" s="468"/>
      <c r="AA63" s="468"/>
      <c r="AB63" s="468"/>
      <c r="AC63" s="468"/>
      <c r="AD63" s="468"/>
      <c r="AE63" s="468"/>
      <c r="AF63" s="468"/>
      <c r="AG63" s="468"/>
      <c r="AH63" s="468"/>
      <c r="AI63" s="468"/>
      <c r="AJ63" s="467"/>
      <c r="AK63" s="467"/>
      <c r="AL63" s="467"/>
      <c r="AM63" s="467"/>
      <c r="AN63" s="467"/>
      <c r="AO63" s="467"/>
    </row>
    <row r="64" spans="2:41" s="465" customFormat="1">
      <c r="B64" s="474"/>
      <c r="C64" s="473"/>
      <c r="D64" s="473"/>
      <c r="E64" s="473"/>
      <c r="F64" s="473"/>
      <c r="G64" s="473"/>
      <c r="H64" s="473"/>
      <c r="I64" s="473"/>
      <c r="J64" s="473"/>
      <c r="K64" s="473"/>
      <c r="L64" s="473"/>
      <c r="M64" s="473"/>
      <c r="N64" s="473"/>
      <c r="O64" s="472"/>
      <c r="P64" s="468"/>
      <c r="Q64" s="468"/>
      <c r="R64" s="468"/>
      <c r="S64" s="468"/>
      <c r="T64" s="468"/>
      <c r="U64" s="468"/>
      <c r="V64" s="468"/>
      <c r="W64" s="468"/>
      <c r="X64" s="468"/>
      <c r="Y64" s="468"/>
      <c r="Z64" s="468"/>
      <c r="AA64" s="468"/>
      <c r="AB64" s="468"/>
      <c r="AC64" s="468"/>
      <c r="AD64" s="468"/>
      <c r="AE64" s="468"/>
      <c r="AF64" s="468"/>
      <c r="AG64" s="468"/>
      <c r="AH64" s="468"/>
      <c r="AI64" s="468"/>
      <c r="AJ64" s="467"/>
      <c r="AK64" s="467"/>
      <c r="AL64" s="467"/>
      <c r="AM64" s="467"/>
      <c r="AN64" s="467"/>
      <c r="AO64" s="467"/>
    </row>
    <row r="65" spans="2:41" s="465" customFormat="1">
      <c r="B65" s="474"/>
      <c r="C65" s="473"/>
      <c r="D65" s="473"/>
      <c r="E65" s="473"/>
      <c r="F65" s="473"/>
      <c r="G65" s="473"/>
      <c r="H65" s="473"/>
      <c r="I65" s="473"/>
      <c r="J65" s="473"/>
      <c r="K65" s="473"/>
      <c r="L65" s="473"/>
      <c r="M65" s="473"/>
      <c r="N65" s="473"/>
      <c r="O65" s="472"/>
      <c r="P65" s="468"/>
      <c r="Q65" s="468"/>
      <c r="R65" s="468"/>
      <c r="S65" s="468"/>
      <c r="T65" s="468"/>
      <c r="U65" s="468"/>
      <c r="V65" s="468"/>
      <c r="W65" s="468"/>
      <c r="X65" s="468"/>
      <c r="Y65" s="468"/>
      <c r="Z65" s="468"/>
      <c r="AA65" s="468"/>
      <c r="AB65" s="468"/>
      <c r="AC65" s="468"/>
      <c r="AD65" s="468"/>
      <c r="AE65" s="468"/>
      <c r="AF65" s="468"/>
      <c r="AG65" s="468"/>
      <c r="AH65" s="468"/>
      <c r="AI65" s="468"/>
      <c r="AJ65" s="467"/>
      <c r="AK65" s="467"/>
      <c r="AL65" s="467"/>
      <c r="AM65" s="467"/>
      <c r="AN65" s="467"/>
      <c r="AO65" s="467"/>
    </row>
    <row r="66" spans="2:41" s="465" customFormat="1">
      <c r="B66" s="474"/>
      <c r="C66" s="473"/>
      <c r="D66" s="473"/>
      <c r="E66" s="473"/>
      <c r="F66" s="473"/>
      <c r="G66" s="473"/>
      <c r="H66" s="473"/>
      <c r="I66" s="473"/>
      <c r="J66" s="473"/>
      <c r="K66" s="473"/>
      <c r="L66" s="473"/>
      <c r="M66" s="473"/>
      <c r="N66" s="473"/>
      <c r="O66" s="472"/>
      <c r="P66" s="468"/>
      <c r="Q66" s="468"/>
      <c r="R66" s="468"/>
      <c r="S66" s="468"/>
      <c r="T66" s="468"/>
      <c r="U66" s="468"/>
      <c r="V66" s="468"/>
      <c r="W66" s="468"/>
      <c r="X66" s="468"/>
      <c r="Y66" s="468"/>
      <c r="Z66" s="468"/>
      <c r="AA66" s="468"/>
      <c r="AB66" s="468"/>
      <c r="AC66" s="468"/>
      <c r="AD66" s="468"/>
      <c r="AE66" s="468"/>
      <c r="AF66" s="468"/>
      <c r="AG66" s="468"/>
      <c r="AH66" s="468"/>
      <c r="AI66" s="468"/>
      <c r="AJ66" s="467"/>
      <c r="AK66" s="467"/>
      <c r="AL66" s="467"/>
      <c r="AM66" s="467"/>
      <c r="AN66" s="467"/>
      <c r="AO66" s="467"/>
    </row>
    <row r="67" spans="2:41" s="465" customFormat="1">
      <c r="B67" s="474"/>
      <c r="C67" s="473"/>
      <c r="D67" s="473"/>
      <c r="E67" s="473"/>
      <c r="F67" s="473"/>
      <c r="G67" s="473"/>
      <c r="H67" s="473"/>
      <c r="I67" s="473"/>
      <c r="J67" s="473"/>
      <c r="K67" s="473"/>
      <c r="L67" s="473"/>
      <c r="M67" s="473"/>
      <c r="N67" s="473"/>
      <c r="O67" s="472"/>
      <c r="P67" s="468"/>
      <c r="Q67" s="468"/>
      <c r="R67" s="468"/>
      <c r="S67" s="468"/>
      <c r="T67" s="468"/>
      <c r="U67" s="468"/>
      <c r="V67" s="468"/>
      <c r="W67" s="468"/>
      <c r="X67" s="468"/>
      <c r="Y67" s="468"/>
      <c r="Z67" s="468"/>
      <c r="AA67" s="468"/>
      <c r="AB67" s="468"/>
      <c r="AC67" s="468"/>
      <c r="AD67" s="468"/>
      <c r="AE67" s="468"/>
      <c r="AF67" s="468"/>
      <c r="AG67" s="468"/>
      <c r="AH67" s="468"/>
      <c r="AI67" s="468"/>
      <c r="AJ67" s="467"/>
      <c r="AK67" s="467"/>
      <c r="AL67" s="467"/>
      <c r="AM67" s="467"/>
      <c r="AN67" s="467"/>
      <c r="AO67" s="467"/>
    </row>
    <row r="68" spans="2:41" s="465" customFormat="1">
      <c r="B68" s="474"/>
      <c r="C68" s="473"/>
      <c r="D68" s="473"/>
      <c r="E68" s="473"/>
      <c r="F68" s="473"/>
      <c r="G68" s="473"/>
      <c r="H68" s="473"/>
      <c r="I68" s="473"/>
      <c r="J68" s="473"/>
      <c r="K68" s="473"/>
      <c r="L68" s="473"/>
      <c r="M68" s="473"/>
      <c r="N68" s="473"/>
      <c r="O68" s="472"/>
      <c r="P68" s="468"/>
      <c r="Q68" s="468"/>
      <c r="R68" s="468"/>
      <c r="S68" s="468"/>
      <c r="T68" s="468"/>
      <c r="U68" s="468"/>
      <c r="V68" s="468"/>
      <c r="W68" s="468"/>
      <c r="X68" s="468"/>
      <c r="Y68" s="468"/>
      <c r="Z68" s="468"/>
      <c r="AA68" s="468"/>
      <c r="AB68" s="468"/>
      <c r="AC68" s="468"/>
      <c r="AD68" s="468"/>
      <c r="AE68" s="468"/>
      <c r="AF68" s="468"/>
      <c r="AG68" s="468"/>
      <c r="AH68" s="468"/>
      <c r="AI68" s="468"/>
      <c r="AJ68" s="467"/>
      <c r="AK68" s="467"/>
      <c r="AL68" s="467"/>
      <c r="AM68" s="467"/>
      <c r="AN68" s="467"/>
      <c r="AO68" s="467"/>
    </row>
    <row r="69" spans="2:41" s="465" customFormat="1">
      <c r="B69" s="474"/>
      <c r="C69" s="473"/>
      <c r="D69" s="473"/>
      <c r="E69" s="473"/>
      <c r="F69" s="473"/>
      <c r="G69" s="473"/>
      <c r="H69" s="473"/>
      <c r="I69" s="473"/>
      <c r="J69" s="473"/>
      <c r="K69" s="473"/>
      <c r="L69" s="473"/>
      <c r="M69" s="473"/>
      <c r="N69" s="473"/>
      <c r="O69" s="472"/>
      <c r="P69" s="468"/>
      <c r="Q69" s="468"/>
      <c r="R69" s="468"/>
      <c r="S69" s="468"/>
      <c r="T69" s="468"/>
      <c r="U69" s="468"/>
      <c r="V69" s="468"/>
      <c r="W69" s="468"/>
      <c r="X69" s="468"/>
      <c r="Y69" s="468"/>
      <c r="Z69" s="468"/>
      <c r="AA69" s="468"/>
      <c r="AB69" s="468"/>
      <c r="AC69" s="468"/>
      <c r="AD69" s="468"/>
      <c r="AE69" s="468"/>
      <c r="AF69" s="468"/>
      <c r="AG69" s="468"/>
      <c r="AH69" s="468"/>
      <c r="AI69" s="468"/>
      <c r="AJ69" s="467"/>
      <c r="AK69" s="467"/>
      <c r="AL69" s="467"/>
      <c r="AM69" s="467"/>
      <c r="AN69" s="467"/>
      <c r="AO69" s="467"/>
    </row>
    <row r="70" spans="2:41" s="465" customFormat="1">
      <c r="B70" s="474"/>
      <c r="C70" s="473"/>
      <c r="D70" s="473"/>
      <c r="E70" s="473"/>
      <c r="F70" s="473"/>
      <c r="G70" s="473"/>
      <c r="H70" s="473"/>
      <c r="I70" s="473"/>
      <c r="J70" s="473"/>
      <c r="K70" s="473"/>
      <c r="L70" s="473"/>
      <c r="M70" s="473"/>
      <c r="N70" s="473"/>
      <c r="O70" s="472"/>
      <c r="P70" s="468"/>
      <c r="Q70" s="468"/>
      <c r="R70" s="468"/>
      <c r="S70" s="468"/>
      <c r="T70" s="468"/>
      <c r="U70" s="468"/>
      <c r="V70" s="468"/>
      <c r="W70" s="468"/>
      <c r="X70" s="468"/>
      <c r="Y70" s="468"/>
      <c r="Z70" s="468"/>
      <c r="AA70" s="468"/>
      <c r="AB70" s="468"/>
      <c r="AC70" s="468"/>
      <c r="AD70" s="468"/>
      <c r="AE70" s="468"/>
      <c r="AF70" s="468"/>
      <c r="AG70" s="468"/>
      <c r="AH70" s="468"/>
      <c r="AI70" s="468"/>
      <c r="AJ70" s="467"/>
      <c r="AK70" s="467"/>
      <c r="AL70" s="467"/>
      <c r="AM70" s="467"/>
      <c r="AN70" s="467"/>
      <c r="AO70" s="467"/>
    </row>
    <row r="71" spans="2:41" s="465" customFormat="1">
      <c r="B71" s="474"/>
      <c r="C71" s="473"/>
      <c r="D71" s="473"/>
      <c r="E71" s="473"/>
      <c r="F71" s="473"/>
      <c r="G71" s="473"/>
      <c r="H71" s="473"/>
      <c r="I71" s="473"/>
      <c r="J71" s="473"/>
      <c r="K71" s="473"/>
      <c r="L71" s="473"/>
      <c r="M71" s="473"/>
      <c r="N71" s="473"/>
      <c r="O71" s="472"/>
      <c r="P71" s="468"/>
      <c r="Q71" s="468"/>
      <c r="R71" s="468"/>
      <c r="S71" s="468"/>
      <c r="T71" s="468"/>
      <c r="U71" s="468"/>
      <c r="V71" s="468"/>
      <c r="W71" s="468"/>
      <c r="X71" s="468"/>
      <c r="Y71" s="468"/>
      <c r="Z71" s="468"/>
      <c r="AA71" s="468"/>
      <c r="AB71" s="468"/>
      <c r="AC71" s="468"/>
      <c r="AD71" s="468"/>
      <c r="AE71" s="468"/>
      <c r="AF71" s="468"/>
      <c r="AG71" s="468"/>
      <c r="AH71" s="468"/>
      <c r="AI71" s="468"/>
      <c r="AJ71" s="467"/>
      <c r="AK71" s="467"/>
      <c r="AL71" s="467"/>
      <c r="AM71" s="467"/>
      <c r="AN71" s="467"/>
      <c r="AO71" s="467"/>
    </row>
    <row r="72" spans="2:41" s="465" customFormat="1">
      <c r="B72" s="474"/>
      <c r="C72" s="473"/>
      <c r="D72" s="473"/>
      <c r="E72" s="473"/>
      <c r="F72" s="473"/>
      <c r="G72" s="473"/>
      <c r="H72" s="473"/>
      <c r="I72" s="473"/>
      <c r="J72" s="473"/>
      <c r="K72" s="473"/>
      <c r="L72" s="473"/>
      <c r="M72" s="473"/>
      <c r="N72" s="473"/>
      <c r="O72" s="472"/>
      <c r="P72" s="468"/>
      <c r="Q72" s="468"/>
      <c r="R72" s="468"/>
      <c r="S72" s="468"/>
      <c r="T72" s="468"/>
      <c r="U72" s="468"/>
      <c r="V72" s="468"/>
      <c r="W72" s="468"/>
      <c r="X72" s="468"/>
      <c r="Y72" s="468"/>
      <c r="Z72" s="468"/>
      <c r="AA72" s="468"/>
      <c r="AB72" s="468"/>
      <c r="AC72" s="468"/>
      <c r="AD72" s="468"/>
      <c r="AE72" s="468"/>
      <c r="AF72" s="468"/>
      <c r="AG72" s="468"/>
      <c r="AH72" s="468"/>
      <c r="AI72" s="468"/>
      <c r="AJ72" s="467"/>
      <c r="AK72" s="467"/>
      <c r="AL72" s="467"/>
      <c r="AM72" s="467"/>
      <c r="AN72" s="467"/>
      <c r="AO72" s="467"/>
    </row>
    <row r="73" spans="2:41" s="465" customFormat="1">
      <c r="B73" s="474"/>
      <c r="C73" s="473"/>
      <c r="D73" s="473"/>
      <c r="E73" s="473"/>
      <c r="F73" s="473"/>
      <c r="G73" s="473"/>
      <c r="H73" s="473"/>
      <c r="I73" s="473"/>
      <c r="J73" s="473"/>
      <c r="K73" s="473"/>
      <c r="L73" s="473"/>
      <c r="M73" s="473"/>
      <c r="N73" s="473"/>
      <c r="O73" s="472"/>
      <c r="P73" s="468"/>
      <c r="Q73" s="468"/>
      <c r="R73" s="468"/>
      <c r="S73" s="468"/>
      <c r="T73" s="468"/>
      <c r="U73" s="468"/>
      <c r="V73" s="468"/>
      <c r="W73" s="468"/>
      <c r="X73" s="468"/>
      <c r="Y73" s="468"/>
      <c r="Z73" s="468"/>
      <c r="AA73" s="468"/>
      <c r="AB73" s="468"/>
      <c r="AC73" s="468"/>
      <c r="AD73" s="468"/>
      <c r="AE73" s="468"/>
      <c r="AF73" s="468"/>
      <c r="AG73" s="468"/>
      <c r="AH73" s="468"/>
      <c r="AI73" s="468"/>
      <c r="AJ73" s="467"/>
      <c r="AK73" s="467"/>
      <c r="AL73" s="467"/>
      <c r="AM73" s="467"/>
      <c r="AN73" s="467"/>
      <c r="AO73" s="467"/>
    </row>
    <row r="74" spans="2:41" s="465" customFormat="1">
      <c r="B74" s="474"/>
      <c r="C74" s="473"/>
      <c r="D74" s="473"/>
      <c r="E74" s="473"/>
      <c r="F74" s="473"/>
      <c r="G74" s="473"/>
      <c r="H74" s="473"/>
      <c r="I74" s="473"/>
      <c r="J74" s="473"/>
      <c r="K74" s="473"/>
      <c r="L74" s="473"/>
      <c r="M74" s="473"/>
      <c r="N74" s="473"/>
      <c r="O74" s="472"/>
      <c r="P74" s="468"/>
      <c r="Q74" s="468"/>
      <c r="R74" s="468"/>
      <c r="S74" s="468"/>
      <c r="T74" s="468"/>
      <c r="U74" s="468"/>
      <c r="V74" s="468"/>
      <c r="W74" s="468"/>
      <c r="X74" s="468"/>
      <c r="Y74" s="468"/>
      <c r="Z74" s="468"/>
      <c r="AA74" s="468"/>
      <c r="AB74" s="468"/>
      <c r="AC74" s="468"/>
      <c r="AD74" s="468"/>
      <c r="AE74" s="468"/>
      <c r="AF74" s="468"/>
      <c r="AG74" s="468"/>
      <c r="AH74" s="468"/>
      <c r="AI74" s="468"/>
      <c r="AJ74" s="467"/>
      <c r="AK74" s="467"/>
      <c r="AL74" s="467"/>
      <c r="AM74" s="467"/>
      <c r="AN74" s="467"/>
      <c r="AO74" s="467"/>
    </row>
    <row r="75" spans="2:41" s="465" customFormat="1">
      <c r="B75" s="474"/>
      <c r="C75" s="473"/>
      <c r="D75" s="473"/>
      <c r="E75" s="473"/>
      <c r="F75" s="473"/>
      <c r="G75" s="473"/>
      <c r="H75" s="473"/>
      <c r="I75" s="473"/>
      <c r="J75" s="473"/>
      <c r="K75" s="473"/>
      <c r="L75" s="473"/>
      <c r="M75" s="473"/>
      <c r="N75" s="473"/>
      <c r="O75" s="472"/>
      <c r="P75" s="468"/>
      <c r="Q75" s="468"/>
      <c r="R75" s="468"/>
      <c r="S75" s="468"/>
      <c r="T75" s="468"/>
      <c r="U75" s="468"/>
      <c r="V75" s="468"/>
      <c r="W75" s="468"/>
      <c r="X75" s="468"/>
      <c r="Y75" s="468"/>
      <c r="Z75" s="468"/>
      <c r="AA75" s="468"/>
      <c r="AB75" s="468"/>
      <c r="AC75" s="468"/>
      <c r="AD75" s="468"/>
      <c r="AE75" s="468"/>
      <c r="AF75" s="468"/>
      <c r="AG75" s="468"/>
      <c r="AH75" s="468"/>
      <c r="AI75" s="468"/>
      <c r="AJ75" s="467"/>
      <c r="AK75" s="467"/>
      <c r="AL75" s="467"/>
      <c r="AM75" s="467"/>
      <c r="AN75" s="467"/>
      <c r="AO75" s="467"/>
    </row>
    <row r="76" spans="2:41" s="465" customFormat="1">
      <c r="B76" s="474"/>
      <c r="C76" s="473"/>
      <c r="D76" s="473"/>
      <c r="E76" s="473"/>
      <c r="F76" s="473"/>
      <c r="G76" s="473"/>
      <c r="H76" s="473"/>
      <c r="I76" s="473"/>
      <c r="J76" s="473"/>
      <c r="K76" s="473"/>
      <c r="L76" s="473"/>
      <c r="M76" s="473"/>
      <c r="N76" s="473"/>
      <c r="O76" s="472"/>
      <c r="P76" s="468"/>
      <c r="Q76" s="468"/>
      <c r="R76" s="468"/>
      <c r="S76" s="468"/>
      <c r="T76" s="468"/>
      <c r="U76" s="468"/>
      <c r="V76" s="468"/>
      <c r="W76" s="468"/>
      <c r="X76" s="468"/>
      <c r="Y76" s="468"/>
      <c r="Z76" s="468"/>
      <c r="AA76" s="468"/>
      <c r="AB76" s="468"/>
      <c r="AC76" s="468"/>
      <c r="AD76" s="468"/>
      <c r="AE76" s="468"/>
      <c r="AF76" s="468"/>
      <c r="AG76" s="468"/>
      <c r="AH76" s="468"/>
      <c r="AI76" s="468"/>
      <c r="AJ76" s="467"/>
      <c r="AK76" s="467"/>
      <c r="AL76" s="467"/>
      <c r="AM76" s="467"/>
      <c r="AN76" s="467"/>
      <c r="AO76" s="467"/>
    </row>
    <row r="77" spans="2:41" s="465" customFormat="1">
      <c r="B77" s="474"/>
      <c r="C77" s="473"/>
      <c r="D77" s="473"/>
      <c r="E77" s="473"/>
      <c r="F77" s="473"/>
      <c r="G77" s="473"/>
      <c r="H77" s="473"/>
      <c r="I77" s="473"/>
      <c r="J77" s="473"/>
      <c r="K77" s="473"/>
      <c r="L77" s="473"/>
      <c r="M77" s="473"/>
      <c r="N77" s="473"/>
      <c r="O77" s="472"/>
      <c r="P77" s="468"/>
      <c r="Q77" s="468"/>
      <c r="R77" s="468"/>
      <c r="S77" s="468"/>
      <c r="T77" s="468"/>
      <c r="U77" s="468"/>
      <c r="V77" s="468"/>
      <c r="W77" s="468"/>
      <c r="X77" s="468"/>
      <c r="Y77" s="468"/>
      <c r="Z77" s="468"/>
      <c r="AA77" s="468"/>
      <c r="AB77" s="468"/>
      <c r="AC77" s="468"/>
      <c r="AD77" s="468"/>
      <c r="AE77" s="468"/>
      <c r="AF77" s="468"/>
      <c r="AG77" s="468"/>
      <c r="AH77" s="468"/>
      <c r="AI77" s="468"/>
      <c r="AJ77" s="467"/>
      <c r="AK77" s="467"/>
      <c r="AL77" s="467"/>
      <c r="AM77" s="467"/>
      <c r="AN77" s="467"/>
      <c r="AO77" s="467"/>
    </row>
    <row r="78" spans="2:41" s="465" customFormat="1">
      <c r="B78" s="474"/>
      <c r="C78" s="473"/>
      <c r="D78" s="473"/>
      <c r="E78" s="473"/>
      <c r="F78" s="473"/>
      <c r="G78" s="473"/>
      <c r="H78" s="473"/>
      <c r="I78" s="473"/>
      <c r="J78" s="473"/>
      <c r="K78" s="473"/>
      <c r="L78" s="473"/>
      <c r="M78" s="473"/>
      <c r="N78" s="473"/>
      <c r="O78" s="472"/>
      <c r="P78" s="468"/>
      <c r="Q78" s="468"/>
      <c r="R78" s="468"/>
      <c r="S78" s="468"/>
      <c r="T78" s="468"/>
      <c r="U78" s="468"/>
      <c r="V78" s="468"/>
      <c r="W78" s="468"/>
      <c r="X78" s="468"/>
      <c r="Y78" s="468"/>
      <c r="Z78" s="468"/>
      <c r="AA78" s="468"/>
      <c r="AB78" s="468"/>
      <c r="AC78" s="468"/>
      <c r="AD78" s="468"/>
      <c r="AE78" s="468"/>
      <c r="AF78" s="468"/>
      <c r="AG78" s="468"/>
      <c r="AH78" s="468"/>
      <c r="AI78" s="468"/>
      <c r="AJ78" s="467"/>
      <c r="AK78" s="467"/>
      <c r="AL78" s="467"/>
      <c r="AM78" s="467"/>
      <c r="AN78" s="467"/>
      <c r="AO78" s="467"/>
    </row>
    <row r="79" spans="2:41" s="465" customFormat="1">
      <c r="B79" s="474"/>
      <c r="C79" s="473"/>
      <c r="D79" s="473"/>
      <c r="E79" s="473"/>
      <c r="F79" s="473"/>
      <c r="G79" s="473"/>
      <c r="H79" s="473"/>
      <c r="I79" s="473"/>
      <c r="J79" s="473"/>
      <c r="K79" s="473"/>
      <c r="L79" s="473"/>
      <c r="M79" s="473"/>
      <c r="N79" s="473"/>
      <c r="O79" s="472"/>
      <c r="P79" s="468"/>
      <c r="Q79" s="468"/>
      <c r="R79" s="468"/>
      <c r="S79" s="468"/>
      <c r="T79" s="468"/>
      <c r="U79" s="468"/>
      <c r="V79" s="468"/>
      <c r="W79" s="468"/>
      <c r="X79" s="468"/>
      <c r="Y79" s="468"/>
      <c r="Z79" s="468"/>
      <c r="AA79" s="468"/>
      <c r="AB79" s="468"/>
      <c r="AC79" s="468"/>
      <c r="AD79" s="468"/>
      <c r="AE79" s="468"/>
      <c r="AF79" s="468"/>
      <c r="AG79" s="468"/>
      <c r="AH79" s="468"/>
      <c r="AI79" s="468"/>
      <c r="AJ79" s="467"/>
      <c r="AK79" s="467"/>
      <c r="AL79" s="467"/>
      <c r="AM79" s="467"/>
      <c r="AN79" s="467"/>
      <c r="AO79" s="467"/>
    </row>
    <row r="80" spans="2:41" s="465" customFormat="1">
      <c r="B80" s="474"/>
      <c r="C80" s="473"/>
      <c r="D80" s="473"/>
      <c r="E80" s="473"/>
      <c r="F80" s="473"/>
      <c r="G80" s="473"/>
      <c r="H80" s="473"/>
      <c r="I80" s="473"/>
      <c r="J80" s="473"/>
      <c r="K80" s="473"/>
      <c r="L80" s="473"/>
      <c r="M80" s="473"/>
      <c r="N80" s="473"/>
      <c r="O80" s="472"/>
      <c r="P80" s="468"/>
      <c r="Q80" s="468"/>
      <c r="R80" s="468"/>
      <c r="S80" s="468"/>
      <c r="T80" s="468"/>
      <c r="U80" s="468"/>
      <c r="V80" s="468"/>
      <c r="W80" s="468"/>
      <c r="X80" s="468"/>
      <c r="Y80" s="468"/>
      <c r="Z80" s="468"/>
      <c r="AA80" s="468"/>
      <c r="AB80" s="468"/>
      <c r="AC80" s="468"/>
      <c r="AD80" s="468"/>
      <c r="AE80" s="468"/>
      <c r="AF80" s="468"/>
      <c r="AG80" s="468"/>
      <c r="AH80" s="468"/>
      <c r="AI80" s="468"/>
      <c r="AJ80" s="467"/>
      <c r="AK80" s="467"/>
      <c r="AL80" s="467"/>
      <c r="AM80" s="467"/>
      <c r="AN80" s="467"/>
      <c r="AO80" s="467"/>
    </row>
    <row r="81" spans="2:41" s="465" customFormat="1">
      <c r="B81" s="474"/>
      <c r="C81" s="473"/>
      <c r="D81" s="473"/>
      <c r="E81" s="473"/>
      <c r="F81" s="473"/>
      <c r="G81" s="473"/>
      <c r="H81" s="473"/>
      <c r="I81" s="473"/>
      <c r="J81" s="473"/>
      <c r="K81" s="473"/>
      <c r="L81" s="473"/>
      <c r="M81" s="473"/>
      <c r="N81" s="473"/>
      <c r="O81" s="472"/>
      <c r="P81" s="468"/>
      <c r="Q81" s="468"/>
      <c r="R81" s="468"/>
      <c r="S81" s="468"/>
      <c r="T81" s="468"/>
      <c r="U81" s="468"/>
      <c r="V81" s="468"/>
      <c r="W81" s="468"/>
      <c r="X81" s="468"/>
      <c r="Y81" s="468"/>
      <c r="Z81" s="468"/>
      <c r="AA81" s="468"/>
      <c r="AB81" s="468"/>
      <c r="AC81" s="468"/>
      <c r="AD81" s="468"/>
      <c r="AE81" s="468"/>
      <c r="AF81" s="468"/>
      <c r="AG81" s="468"/>
      <c r="AH81" s="468"/>
      <c r="AI81" s="468"/>
      <c r="AJ81" s="467"/>
      <c r="AK81" s="467"/>
      <c r="AL81" s="467"/>
      <c r="AM81" s="467"/>
      <c r="AN81" s="467"/>
      <c r="AO81" s="467"/>
    </row>
    <row r="82" spans="2:41" s="465" customFormat="1">
      <c r="B82" s="474"/>
      <c r="C82" s="473"/>
      <c r="D82" s="473"/>
      <c r="E82" s="473"/>
      <c r="F82" s="473"/>
      <c r="G82" s="473"/>
      <c r="H82" s="473"/>
      <c r="I82" s="473"/>
      <c r="J82" s="473"/>
      <c r="K82" s="473"/>
      <c r="L82" s="473"/>
      <c r="M82" s="473"/>
      <c r="N82" s="473"/>
      <c r="O82" s="472"/>
      <c r="P82" s="468"/>
      <c r="Q82" s="468"/>
      <c r="R82" s="468"/>
      <c r="S82" s="468"/>
      <c r="T82" s="468"/>
      <c r="U82" s="468"/>
      <c r="V82" s="468"/>
      <c r="W82" s="468"/>
      <c r="X82" s="468"/>
      <c r="Y82" s="468"/>
      <c r="Z82" s="468"/>
      <c r="AA82" s="468"/>
      <c r="AB82" s="468"/>
      <c r="AC82" s="468"/>
      <c r="AD82" s="468"/>
      <c r="AE82" s="468"/>
      <c r="AF82" s="468"/>
      <c r="AG82" s="468"/>
      <c r="AH82" s="468"/>
      <c r="AI82" s="468"/>
      <c r="AJ82" s="467"/>
      <c r="AK82" s="467"/>
      <c r="AL82" s="467"/>
      <c r="AM82" s="467"/>
      <c r="AN82" s="467"/>
      <c r="AO82" s="467"/>
    </row>
    <row r="83" spans="2:41" s="465" customFormat="1">
      <c r="B83" s="474"/>
      <c r="C83" s="473"/>
      <c r="D83" s="473"/>
      <c r="E83" s="473"/>
      <c r="F83" s="473"/>
      <c r="G83" s="473"/>
      <c r="H83" s="473"/>
      <c r="I83" s="473"/>
      <c r="J83" s="473"/>
      <c r="K83" s="473"/>
      <c r="L83" s="473"/>
      <c r="M83" s="473"/>
      <c r="N83" s="473"/>
      <c r="O83" s="472"/>
      <c r="P83" s="468"/>
      <c r="Q83" s="468"/>
      <c r="R83" s="468"/>
      <c r="S83" s="468"/>
      <c r="T83" s="468"/>
      <c r="U83" s="468"/>
      <c r="V83" s="468"/>
      <c r="W83" s="468"/>
      <c r="X83" s="468"/>
      <c r="Y83" s="468"/>
      <c r="Z83" s="468"/>
      <c r="AA83" s="468"/>
      <c r="AB83" s="468"/>
      <c r="AC83" s="468"/>
      <c r="AD83" s="468"/>
      <c r="AE83" s="468"/>
      <c r="AF83" s="468"/>
      <c r="AG83" s="468"/>
      <c r="AH83" s="468"/>
      <c r="AI83" s="468"/>
      <c r="AJ83" s="467"/>
      <c r="AK83" s="467"/>
      <c r="AL83" s="467"/>
      <c r="AM83" s="467"/>
      <c r="AN83" s="467"/>
      <c r="AO83" s="467"/>
    </row>
    <row r="84" spans="2:41" s="465" customFormat="1">
      <c r="B84" s="474"/>
      <c r="C84" s="473"/>
      <c r="D84" s="473"/>
      <c r="E84" s="473"/>
      <c r="F84" s="473"/>
      <c r="G84" s="473"/>
      <c r="H84" s="473"/>
      <c r="I84" s="473"/>
      <c r="J84" s="473"/>
      <c r="K84" s="473"/>
      <c r="L84" s="473"/>
      <c r="M84" s="473"/>
      <c r="N84" s="473"/>
      <c r="O84" s="472"/>
      <c r="P84" s="468"/>
      <c r="Q84" s="468"/>
      <c r="R84" s="468"/>
      <c r="S84" s="468"/>
      <c r="T84" s="468"/>
      <c r="U84" s="468"/>
      <c r="V84" s="468"/>
      <c r="W84" s="468"/>
      <c r="X84" s="468"/>
      <c r="Y84" s="468"/>
      <c r="Z84" s="468"/>
      <c r="AA84" s="468"/>
      <c r="AB84" s="468"/>
      <c r="AC84" s="468"/>
      <c r="AD84" s="468"/>
      <c r="AE84" s="468"/>
      <c r="AF84" s="468"/>
      <c r="AG84" s="468"/>
      <c r="AH84" s="468"/>
      <c r="AI84" s="468"/>
      <c r="AJ84" s="467"/>
      <c r="AK84" s="467"/>
      <c r="AL84" s="467"/>
      <c r="AM84" s="467"/>
      <c r="AN84" s="467"/>
      <c r="AO84" s="467"/>
    </row>
    <row r="85" spans="2:41" s="465" customFormat="1">
      <c r="B85" s="474"/>
      <c r="C85" s="473"/>
      <c r="D85" s="473"/>
      <c r="E85" s="473"/>
      <c r="F85" s="473"/>
      <c r="G85" s="473"/>
      <c r="H85" s="473"/>
      <c r="I85" s="473"/>
      <c r="J85" s="473"/>
      <c r="K85" s="473"/>
      <c r="L85" s="473"/>
      <c r="M85" s="473"/>
      <c r="N85" s="473"/>
      <c r="O85" s="472"/>
      <c r="P85" s="468"/>
      <c r="Q85" s="468"/>
      <c r="R85" s="468"/>
      <c r="S85" s="468"/>
      <c r="T85" s="468"/>
      <c r="U85" s="468"/>
      <c r="V85" s="468"/>
      <c r="W85" s="468"/>
      <c r="X85" s="468"/>
      <c r="Y85" s="468"/>
      <c r="Z85" s="468"/>
      <c r="AA85" s="468"/>
      <c r="AB85" s="468"/>
      <c r="AC85" s="468"/>
      <c r="AD85" s="468"/>
      <c r="AE85" s="468"/>
      <c r="AF85" s="468"/>
      <c r="AG85" s="468"/>
      <c r="AH85" s="468"/>
      <c r="AI85" s="468"/>
      <c r="AJ85" s="467"/>
      <c r="AK85" s="467"/>
      <c r="AL85" s="467"/>
      <c r="AM85" s="467"/>
      <c r="AN85" s="467"/>
      <c r="AO85" s="467"/>
    </row>
    <row r="86" spans="2:41" s="465" customFormat="1">
      <c r="B86" s="474"/>
      <c r="C86" s="473"/>
      <c r="D86" s="473"/>
      <c r="E86" s="473"/>
      <c r="F86" s="473"/>
      <c r="G86" s="473"/>
      <c r="H86" s="473"/>
      <c r="I86" s="473"/>
      <c r="J86" s="473"/>
      <c r="K86" s="473"/>
      <c r="L86" s="473"/>
      <c r="M86" s="473"/>
      <c r="N86" s="473"/>
      <c r="O86" s="472"/>
      <c r="P86" s="468"/>
      <c r="Q86" s="468"/>
      <c r="R86" s="468"/>
      <c r="S86" s="468"/>
      <c r="T86" s="468"/>
      <c r="U86" s="468"/>
      <c r="V86" s="468"/>
      <c r="W86" s="468"/>
      <c r="X86" s="468"/>
      <c r="Y86" s="468"/>
      <c r="Z86" s="468"/>
      <c r="AA86" s="468"/>
      <c r="AB86" s="468"/>
      <c r="AC86" s="468"/>
      <c r="AD86" s="468"/>
      <c r="AE86" s="468"/>
      <c r="AF86" s="468"/>
      <c r="AG86" s="468"/>
      <c r="AH86" s="468"/>
      <c r="AI86" s="468"/>
      <c r="AJ86" s="467"/>
      <c r="AK86" s="467"/>
      <c r="AL86" s="467"/>
      <c r="AM86" s="467"/>
      <c r="AN86" s="467"/>
      <c r="AO86" s="467"/>
    </row>
    <row r="87" spans="2:41" s="465" customFormat="1">
      <c r="B87" s="471"/>
      <c r="C87" s="470"/>
      <c r="D87" s="470"/>
      <c r="E87" s="470"/>
      <c r="F87" s="470"/>
      <c r="G87" s="470"/>
      <c r="H87" s="470"/>
      <c r="I87" s="470"/>
      <c r="J87" s="470"/>
      <c r="K87" s="470"/>
      <c r="L87" s="470"/>
      <c r="M87" s="470"/>
      <c r="N87" s="470"/>
      <c r="O87" s="469"/>
      <c r="P87" s="468"/>
      <c r="Q87" s="468"/>
      <c r="R87" s="468"/>
      <c r="S87" s="468"/>
      <c r="T87" s="468"/>
      <c r="U87" s="468"/>
      <c r="V87" s="468"/>
      <c r="W87" s="468"/>
      <c r="X87" s="468"/>
      <c r="Y87" s="468"/>
      <c r="Z87" s="468"/>
      <c r="AA87" s="468"/>
      <c r="AB87" s="468"/>
      <c r="AC87" s="468"/>
      <c r="AD87" s="468"/>
      <c r="AE87" s="468"/>
      <c r="AF87" s="468"/>
      <c r="AG87" s="468"/>
      <c r="AH87" s="468"/>
      <c r="AI87" s="468"/>
      <c r="AJ87" s="467"/>
      <c r="AK87" s="467"/>
      <c r="AL87" s="467"/>
      <c r="AM87" s="467"/>
      <c r="AN87" s="467"/>
      <c r="AO87" s="467"/>
    </row>
    <row r="88" spans="2:41" s="465" customFormat="1">
      <c r="P88" s="468"/>
      <c r="Q88" s="468"/>
      <c r="R88" s="468"/>
      <c r="S88" s="468"/>
      <c r="T88" s="468"/>
      <c r="U88" s="468"/>
      <c r="V88" s="468"/>
      <c r="W88" s="468"/>
      <c r="X88" s="468"/>
      <c r="Y88" s="468"/>
      <c r="Z88" s="468"/>
      <c r="AA88" s="468"/>
      <c r="AB88" s="468"/>
      <c r="AC88" s="468"/>
      <c r="AD88" s="468"/>
      <c r="AE88" s="468"/>
      <c r="AF88" s="468"/>
      <c r="AG88" s="468"/>
      <c r="AH88" s="468"/>
      <c r="AI88" s="468"/>
      <c r="AJ88" s="467"/>
      <c r="AK88" s="467"/>
      <c r="AL88" s="467"/>
      <c r="AM88" s="467"/>
      <c r="AN88" s="467"/>
      <c r="AO88" s="467"/>
    </row>
    <row r="89" spans="2:41" s="465" customFormat="1">
      <c r="P89" s="468"/>
      <c r="Q89" s="468"/>
      <c r="R89" s="468"/>
      <c r="S89" s="468"/>
      <c r="T89" s="468"/>
      <c r="U89" s="468"/>
      <c r="V89" s="468"/>
      <c r="W89" s="468"/>
      <c r="X89" s="468"/>
      <c r="Y89" s="468"/>
      <c r="Z89" s="468"/>
      <c r="AA89" s="468"/>
      <c r="AB89" s="468"/>
      <c r="AC89" s="468"/>
      <c r="AD89" s="468"/>
      <c r="AE89" s="468"/>
      <c r="AF89" s="468"/>
      <c r="AG89" s="468"/>
      <c r="AH89" s="468"/>
      <c r="AI89" s="468"/>
      <c r="AJ89" s="467"/>
      <c r="AK89" s="467"/>
      <c r="AL89" s="467"/>
      <c r="AM89" s="467"/>
      <c r="AN89" s="467"/>
      <c r="AO89" s="467"/>
    </row>
    <row r="90" spans="2:41" s="465" customFormat="1">
      <c r="P90" s="468"/>
      <c r="Q90" s="468"/>
      <c r="R90" s="468"/>
      <c r="S90" s="468"/>
      <c r="T90" s="468"/>
      <c r="U90" s="468"/>
      <c r="V90" s="468"/>
      <c r="W90" s="468"/>
      <c r="X90" s="468"/>
      <c r="Y90" s="468"/>
      <c r="Z90" s="468"/>
      <c r="AA90" s="468"/>
      <c r="AB90" s="468"/>
      <c r="AC90" s="468"/>
      <c r="AD90" s="468"/>
      <c r="AE90" s="468"/>
      <c r="AF90" s="468"/>
      <c r="AG90" s="468"/>
      <c r="AH90" s="468"/>
      <c r="AI90" s="468"/>
      <c r="AJ90" s="467"/>
      <c r="AK90" s="467"/>
      <c r="AL90" s="467"/>
      <c r="AM90" s="467"/>
      <c r="AN90" s="467"/>
      <c r="AO90" s="467"/>
    </row>
    <row r="91" spans="2:41" s="465" customFormat="1">
      <c r="P91" s="468"/>
      <c r="Q91" s="468"/>
      <c r="R91" s="468"/>
      <c r="S91" s="468"/>
      <c r="T91" s="468"/>
      <c r="U91" s="468"/>
      <c r="V91" s="468"/>
      <c r="W91" s="468"/>
      <c r="X91" s="468"/>
      <c r="Y91" s="468"/>
      <c r="Z91" s="468"/>
      <c r="AA91" s="468"/>
      <c r="AB91" s="468"/>
      <c r="AC91" s="468"/>
      <c r="AD91" s="468"/>
      <c r="AE91" s="468"/>
      <c r="AF91" s="468"/>
      <c r="AG91" s="468"/>
      <c r="AH91" s="468"/>
      <c r="AI91" s="468"/>
      <c r="AJ91" s="467"/>
      <c r="AK91" s="467"/>
      <c r="AL91" s="467"/>
      <c r="AM91" s="467"/>
      <c r="AN91" s="467"/>
      <c r="AO91" s="467"/>
    </row>
    <row r="92" spans="2:41" s="465" customFormat="1">
      <c r="P92" s="468"/>
      <c r="Q92" s="468"/>
      <c r="R92" s="468"/>
      <c r="S92" s="468"/>
      <c r="T92" s="468"/>
      <c r="U92" s="468"/>
      <c r="V92" s="468"/>
      <c r="W92" s="468"/>
      <c r="X92" s="468"/>
      <c r="Y92" s="468"/>
      <c r="Z92" s="468"/>
      <c r="AA92" s="468"/>
      <c r="AB92" s="468"/>
      <c r="AC92" s="468"/>
      <c r="AD92" s="468"/>
      <c r="AE92" s="468"/>
      <c r="AF92" s="468"/>
      <c r="AG92" s="468"/>
      <c r="AH92" s="468"/>
      <c r="AI92" s="468"/>
      <c r="AJ92" s="467"/>
      <c r="AK92" s="467"/>
      <c r="AL92" s="467"/>
      <c r="AM92" s="467"/>
      <c r="AN92" s="467"/>
      <c r="AO92" s="467"/>
    </row>
    <row r="93" spans="2:41" s="465" customFormat="1">
      <c r="P93" s="468"/>
      <c r="Q93" s="468"/>
      <c r="R93" s="468"/>
      <c r="S93" s="468"/>
      <c r="T93" s="468"/>
      <c r="U93" s="468"/>
      <c r="V93" s="468"/>
      <c r="W93" s="468"/>
      <c r="X93" s="468"/>
      <c r="Y93" s="468"/>
      <c r="Z93" s="468"/>
      <c r="AA93" s="468"/>
      <c r="AB93" s="468"/>
      <c r="AC93" s="468"/>
      <c r="AD93" s="468"/>
      <c r="AE93" s="468"/>
      <c r="AF93" s="468"/>
      <c r="AG93" s="468"/>
      <c r="AH93" s="468"/>
      <c r="AI93" s="468"/>
      <c r="AJ93" s="467"/>
      <c r="AK93" s="467"/>
      <c r="AL93" s="467"/>
      <c r="AM93" s="467"/>
      <c r="AN93" s="467"/>
      <c r="AO93" s="467"/>
    </row>
    <row r="94" spans="2:41" s="465" customFormat="1">
      <c r="P94" s="468"/>
      <c r="Q94" s="468"/>
      <c r="R94" s="468"/>
      <c r="S94" s="468"/>
      <c r="T94" s="468"/>
      <c r="U94" s="468"/>
      <c r="V94" s="468"/>
      <c r="W94" s="468"/>
      <c r="X94" s="468"/>
      <c r="Y94" s="468"/>
      <c r="Z94" s="468"/>
      <c r="AA94" s="468"/>
      <c r="AB94" s="468"/>
      <c r="AC94" s="468"/>
      <c r="AD94" s="468"/>
      <c r="AE94" s="468"/>
      <c r="AF94" s="468"/>
      <c r="AG94" s="468"/>
      <c r="AH94" s="468"/>
      <c r="AI94" s="468"/>
      <c r="AJ94" s="467"/>
      <c r="AK94" s="467"/>
      <c r="AL94" s="467"/>
      <c r="AM94" s="467"/>
      <c r="AN94" s="467"/>
      <c r="AO94" s="467"/>
    </row>
    <row r="95" spans="2:41" s="465" customFormat="1">
      <c r="P95" s="468"/>
      <c r="Q95" s="468"/>
      <c r="R95" s="468"/>
      <c r="S95" s="468"/>
      <c r="T95" s="468"/>
      <c r="U95" s="468"/>
      <c r="V95" s="468"/>
      <c r="W95" s="468"/>
      <c r="X95" s="468"/>
      <c r="Y95" s="468"/>
      <c r="Z95" s="468"/>
      <c r="AA95" s="468"/>
      <c r="AB95" s="468"/>
      <c r="AC95" s="468"/>
      <c r="AD95" s="468"/>
      <c r="AE95" s="468"/>
      <c r="AF95" s="468"/>
      <c r="AG95" s="468"/>
      <c r="AH95" s="468"/>
      <c r="AI95" s="468"/>
      <c r="AJ95" s="467"/>
      <c r="AK95" s="467"/>
      <c r="AL95" s="467"/>
      <c r="AM95" s="467"/>
      <c r="AN95" s="467"/>
      <c r="AO95" s="467"/>
    </row>
    <row r="96" spans="2:41" s="465" customFormat="1">
      <c r="P96" s="468"/>
      <c r="Q96" s="468"/>
      <c r="R96" s="468"/>
      <c r="S96" s="468"/>
      <c r="T96" s="468"/>
      <c r="U96" s="468"/>
      <c r="V96" s="468"/>
      <c r="W96" s="468"/>
      <c r="X96" s="468"/>
      <c r="Y96" s="468"/>
      <c r="Z96" s="468"/>
      <c r="AA96" s="468"/>
      <c r="AB96" s="468"/>
      <c r="AC96" s="468"/>
      <c r="AD96" s="468"/>
      <c r="AE96" s="468"/>
      <c r="AF96" s="468"/>
      <c r="AG96" s="468"/>
      <c r="AH96" s="468"/>
      <c r="AI96" s="468"/>
      <c r="AJ96" s="467"/>
      <c r="AK96" s="467"/>
      <c r="AL96" s="467"/>
      <c r="AM96" s="467"/>
      <c r="AN96" s="467"/>
      <c r="AO96" s="467"/>
    </row>
    <row r="97" spans="16:41" s="465" customFormat="1">
      <c r="P97" s="468"/>
      <c r="Q97" s="468"/>
      <c r="R97" s="468"/>
      <c r="S97" s="468"/>
      <c r="T97" s="468"/>
      <c r="U97" s="468"/>
      <c r="V97" s="468"/>
      <c r="W97" s="468"/>
      <c r="X97" s="468"/>
      <c r="Y97" s="468"/>
      <c r="Z97" s="468"/>
      <c r="AA97" s="468"/>
      <c r="AB97" s="468"/>
      <c r="AC97" s="468"/>
      <c r="AD97" s="468"/>
      <c r="AE97" s="468"/>
      <c r="AF97" s="468"/>
      <c r="AG97" s="468"/>
      <c r="AH97" s="468"/>
      <c r="AI97" s="468"/>
      <c r="AJ97" s="467"/>
      <c r="AK97" s="467"/>
      <c r="AL97" s="467"/>
      <c r="AM97" s="467"/>
      <c r="AN97" s="467"/>
      <c r="AO97" s="467"/>
    </row>
    <row r="98" spans="16:41" s="465" customFormat="1">
      <c r="P98" s="468"/>
      <c r="Q98" s="468"/>
      <c r="R98" s="468"/>
      <c r="S98" s="468"/>
      <c r="T98" s="468"/>
      <c r="U98" s="468"/>
      <c r="V98" s="468"/>
      <c r="W98" s="468"/>
      <c r="X98" s="468"/>
      <c r="Y98" s="468"/>
      <c r="Z98" s="468"/>
      <c r="AA98" s="468"/>
      <c r="AB98" s="468"/>
      <c r="AC98" s="468"/>
      <c r="AD98" s="468"/>
      <c r="AE98" s="468"/>
      <c r="AF98" s="468"/>
      <c r="AG98" s="468"/>
      <c r="AH98" s="468"/>
      <c r="AI98" s="468"/>
      <c r="AJ98" s="467"/>
      <c r="AK98" s="467"/>
      <c r="AL98" s="467"/>
      <c r="AM98" s="467"/>
      <c r="AN98" s="467"/>
      <c r="AO98" s="467"/>
    </row>
    <row r="99" spans="16:41" s="465" customFormat="1">
      <c r="P99" s="468"/>
      <c r="Q99" s="468"/>
      <c r="R99" s="468"/>
      <c r="S99" s="468"/>
      <c r="T99" s="468"/>
      <c r="U99" s="468"/>
      <c r="V99" s="468"/>
      <c r="W99" s="468"/>
      <c r="X99" s="468"/>
      <c r="Y99" s="468"/>
      <c r="Z99" s="468"/>
      <c r="AA99" s="468"/>
      <c r="AB99" s="468"/>
      <c r="AC99" s="468"/>
      <c r="AD99" s="468"/>
      <c r="AE99" s="468"/>
      <c r="AF99" s="468"/>
      <c r="AG99" s="468"/>
      <c r="AH99" s="468"/>
      <c r="AI99" s="468"/>
      <c r="AJ99" s="467"/>
      <c r="AK99" s="467"/>
      <c r="AL99" s="467"/>
      <c r="AM99" s="467"/>
      <c r="AN99" s="467"/>
      <c r="AO99" s="467"/>
    </row>
    <row r="100" spans="16:41" s="465" customFormat="1">
      <c r="P100" s="468"/>
      <c r="Q100" s="468"/>
      <c r="R100" s="468"/>
      <c r="S100" s="468"/>
      <c r="T100" s="468"/>
      <c r="U100" s="468"/>
      <c r="V100" s="468"/>
      <c r="W100" s="468"/>
      <c r="X100" s="468"/>
      <c r="Y100" s="468"/>
      <c r="Z100" s="468"/>
      <c r="AA100" s="468"/>
      <c r="AB100" s="468"/>
      <c r="AC100" s="468"/>
      <c r="AD100" s="468"/>
      <c r="AE100" s="468"/>
      <c r="AF100" s="468"/>
      <c r="AG100" s="468"/>
      <c r="AH100" s="468"/>
      <c r="AI100" s="468"/>
      <c r="AJ100" s="467"/>
      <c r="AK100" s="467"/>
      <c r="AL100" s="467"/>
      <c r="AM100" s="467"/>
      <c r="AN100" s="467"/>
      <c r="AO100" s="467"/>
    </row>
    <row r="101" spans="16:41" s="465" customFormat="1">
      <c r="P101" s="468"/>
      <c r="Q101" s="468"/>
      <c r="R101" s="468"/>
      <c r="S101" s="468"/>
      <c r="T101" s="468"/>
      <c r="U101" s="468"/>
      <c r="V101" s="468"/>
      <c r="W101" s="468"/>
      <c r="X101" s="468"/>
      <c r="Y101" s="468"/>
      <c r="Z101" s="468"/>
      <c r="AA101" s="468"/>
      <c r="AB101" s="468"/>
      <c r="AC101" s="468"/>
      <c r="AD101" s="468"/>
      <c r="AE101" s="468"/>
      <c r="AF101" s="468"/>
      <c r="AG101" s="468"/>
      <c r="AH101" s="468"/>
      <c r="AI101" s="468"/>
      <c r="AJ101" s="467"/>
      <c r="AK101" s="467"/>
      <c r="AL101" s="467"/>
      <c r="AM101" s="467"/>
      <c r="AN101" s="467"/>
      <c r="AO101" s="467"/>
    </row>
    <row r="102" spans="16:41" s="465" customFormat="1">
      <c r="P102" s="468"/>
      <c r="Q102" s="468"/>
      <c r="R102" s="468"/>
      <c r="S102" s="468"/>
      <c r="T102" s="468"/>
      <c r="U102" s="468"/>
      <c r="V102" s="468"/>
      <c r="W102" s="468"/>
      <c r="X102" s="468"/>
      <c r="Y102" s="468"/>
      <c r="Z102" s="468"/>
      <c r="AA102" s="468"/>
      <c r="AB102" s="468"/>
      <c r="AC102" s="468"/>
      <c r="AD102" s="468"/>
      <c r="AE102" s="468"/>
      <c r="AF102" s="468"/>
      <c r="AG102" s="468"/>
      <c r="AH102" s="468"/>
      <c r="AI102" s="468"/>
      <c r="AJ102" s="467"/>
      <c r="AK102" s="467"/>
      <c r="AL102" s="467"/>
      <c r="AM102" s="467"/>
      <c r="AN102" s="467"/>
      <c r="AO102" s="467"/>
    </row>
    <row r="103" spans="16:41" s="465" customFormat="1">
      <c r="P103" s="468"/>
      <c r="Q103" s="468"/>
      <c r="R103" s="468"/>
      <c r="S103" s="468"/>
      <c r="T103" s="468"/>
      <c r="U103" s="468"/>
      <c r="V103" s="468"/>
      <c r="W103" s="468"/>
      <c r="X103" s="468"/>
      <c r="Y103" s="468"/>
      <c r="Z103" s="468"/>
      <c r="AA103" s="468"/>
      <c r="AB103" s="468"/>
      <c r="AC103" s="468"/>
      <c r="AD103" s="468"/>
      <c r="AE103" s="468"/>
      <c r="AF103" s="468"/>
      <c r="AG103" s="468"/>
      <c r="AH103" s="468"/>
      <c r="AI103" s="468"/>
      <c r="AJ103" s="467"/>
      <c r="AK103" s="467"/>
      <c r="AL103" s="467"/>
      <c r="AM103" s="467"/>
      <c r="AN103" s="467"/>
      <c r="AO103" s="467"/>
    </row>
    <row r="104" spans="16:41" s="465" customFormat="1">
      <c r="P104" s="468"/>
      <c r="Q104" s="468"/>
      <c r="R104" s="468"/>
      <c r="S104" s="468"/>
      <c r="T104" s="468"/>
      <c r="U104" s="468"/>
      <c r="V104" s="468"/>
      <c r="W104" s="468"/>
      <c r="X104" s="468"/>
      <c r="Y104" s="468"/>
      <c r="Z104" s="468"/>
      <c r="AA104" s="468"/>
      <c r="AB104" s="468"/>
      <c r="AC104" s="468"/>
      <c r="AD104" s="468"/>
      <c r="AE104" s="468"/>
      <c r="AF104" s="468"/>
      <c r="AG104" s="468"/>
      <c r="AH104" s="468"/>
      <c r="AI104" s="468"/>
      <c r="AJ104" s="467"/>
      <c r="AK104" s="467"/>
      <c r="AL104" s="467"/>
      <c r="AM104" s="467"/>
      <c r="AN104" s="467"/>
      <c r="AO104" s="467"/>
    </row>
    <row r="105" spans="16:41" s="465" customFormat="1">
      <c r="P105" s="468"/>
      <c r="Q105" s="468"/>
      <c r="R105" s="468"/>
      <c r="S105" s="468"/>
      <c r="T105" s="468"/>
      <c r="U105" s="468"/>
      <c r="V105" s="468"/>
      <c r="W105" s="468"/>
      <c r="X105" s="468"/>
      <c r="Y105" s="468"/>
      <c r="Z105" s="468"/>
      <c r="AA105" s="468"/>
      <c r="AB105" s="468"/>
      <c r="AC105" s="468"/>
      <c r="AD105" s="468"/>
      <c r="AE105" s="468"/>
      <c r="AF105" s="468"/>
      <c r="AG105" s="468"/>
      <c r="AH105" s="468"/>
      <c r="AI105" s="468"/>
      <c r="AJ105" s="467"/>
      <c r="AK105" s="467"/>
      <c r="AL105" s="467"/>
      <c r="AM105" s="467"/>
      <c r="AN105" s="467"/>
      <c r="AO105" s="467"/>
    </row>
    <row r="106" spans="16:41" s="465" customFormat="1">
      <c r="P106" s="468"/>
      <c r="Q106" s="468"/>
      <c r="R106" s="468"/>
      <c r="S106" s="468"/>
      <c r="T106" s="468"/>
      <c r="U106" s="468"/>
      <c r="V106" s="468"/>
      <c r="W106" s="468"/>
      <c r="X106" s="468"/>
      <c r="Y106" s="468"/>
      <c r="Z106" s="468"/>
      <c r="AA106" s="468"/>
      <c r="AB106" s="468"/>
      <c r="AC106" s="468"/>
      <c r="AD106" s="468"/>
      <c r="AE106" s="468"/>
      <c r="AF106" s="468"/>
      <c r="AG106" s="468"/>
      <c r="AH106" s="468"/>
      <c r="AI106" s="468"/>
      <c r="AJ106" s="467"/>
      <c r="AK106" s="467"/>
      <c r="AL106" s="467"/>
      <c r="AM106" s="467"/>
      <c r="AN106" s="467"/>
      <c r="AO106" s="467"/>
    </row>
    <row r="107" spans="16:41" s="465" customFormat="1">
      <c r="P107" s="468"/>
      <c r="Q107" s="468"/>
      <c r="R107" s="468"/>
      <c r="S107" s="468"/>
      <c r="T107" s="468"/>
      <c r="U107" s="468"/>
      <c r="V107" s="468"/>
      <c r="W107" s="468"/>
      <c r="X107" s="468"/>
      <c r="Y107" s="468"/>
      <c r="Z107" s="468"/>
      <c r="AA107" s="468"/>
      <c r="AB107" s="468"/>
      <c r="AC107" s="468"/>
      <c r="AD107" s="468"/>
      <c r="AE107" s="468"/>
      <c r="AF107" s="468"/>
      <c r="AG107" s="468"/>
      <c r="AH107" s="468"/>
      <c r="AI107" s="468"/>
      <c r="AJ107" s="467"/>
      <c r="AK107" s="467"/>
      <c r="AL107" s="467"/>
      <c r="AM107" s="467"/>
      <c r="AN107" s="467"/>
      <c r="AO107" s="467"/>
    </row>
    <row r="108" spans="16:41" s="465" customFormat="1">
      <c r="P108" s="468"/>
      <c r="Q108" s="468"/>
      <c r="R108" s="468"/>
      <c r="S108" s="468"/>
      <c r="T108" s="468"/>
      <c r="U108" s="468"/>
      <c r="V108" s="468"/>
      <c r="W108" s="468"/>
      <c r="X108" s="468"/>
      <c r="Y108" s="468"/>
      <c r="Z108" s="468"/>
      <c r="AA108" s="468"/>
      <c r="AB108" s="468"/>
      <c r="AC108" s="468"/>
      <c r="AD108" s="468"/>
      <c r="AE108" s="468"/>
      <c r="AF108" s="468"/>
      <c r="AG108" s="468"/>
      <c r="AH108" s="468"/>
      <c r="AI108" s="468"/>
      <c r="AJ108" s="467"/>
      <c r="AK108" s="467"/>
      <c r="AL108" s="467"/>
      <c r="AM108" s="467"/>
      <c r="AN108" s="467"/>
      <c r="AO108" s="467"/>
    </row>
    <row r="109" spans="16:41" s="465" customFormat="1">
      <c r="P109" s="468"/>
      <c r="Q109" s="468"/>
      <c r="R109" s="468"/>
      <c r="S109" s="468"/>
      <c r="T109" s="468"/>
      <c r="U109" s="468"/>
      <c r="V109" s="468"/>
      <c r="W109" s="468"/>
      <c r="X109" s="468"/>
      <c r="Y109" s="468"/>
      <c r="Z109" s="468"/>
      <c r="AA109" s="468"/>
      <c r="AB109" s="468"/>
      <c r="AC109" s="468"/>
      <c r="AD109" s="468"/>
      <c r="AE109" s="468"/>
      <c r="AF109" s="468"/>
      <c r="AG109" s="468"/>
      <c r="AH109" s="468"/>
      <c r="AI109" s="468"/>
      <c r="AJ109" s="467"/>
      <c r="AK109" s="467"/>
      <c r="AL109" s="467"/>
      <c r="AM109" s="467"/>
      <c r="AN109" s="467"/>
      <c r="AO109" s="467"/>
    </row>
    <row r="110" spans="16:41" s="465" customFormat="1">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7"/>
      <c r="AK110" s="467"/>
      <c r="AL110" s="467"/>
      <c r="AM110" s="467"/>
      <c r="AN110" s="467"/>
      <c r="AO110" s="467"/>
    </row>
    <row r="111" spans="16:41" s="465" customFormat="1">
      <c r="P111" s="468"/>
      <c r="Q111" s="468"/>
      <c r="R111" s="468"/>
      <c r="S111" s="468"/>
      <c r="T111" s="468"/>
      <c r="U111" s="468"/>
      <c r="V111" s="468"/>
      <c r="W111" s="468"/>
      <c r="X111" s="468"/>
      <c r="Y111" s="468"/>
      <c r="Z111" s="468"/>
      <c r="AA111" s="468"/>
      <c r="AB111" s="468"/>
      <c r="AC111" s="468"/>
      <c r="AD111" s="468"/>
      <c r="AE111" s="468"/>
      <c r="AF111" s="468"/>
      <c r="AG111" s="468"/>
      <c r="AH111" s="468"/>
      <c r="AI111" s="468"/>
      <c r="AJ111" s="467"/>
      <c r="AK111" s="467"/>
      <c r="AL111" s="467"/>
      <c r="AM111" s="467"/>
      <c r="AN111" s="467"/>
      <c r="AO111" s="467"/>
    </row>
    <row r="112" spans="16:41" s="465" customFormat="1">
      <c r="P112" s="468"/>
      <c r="Q112" s="468"/>
      <c r="R112" s="468"/>
      <c r="S112" s="468"/>
      <c r="T112" s="468"/>
      <c r="U112" s="468"/>
      <c r="V112" s="468"/>
      <c r="W112" s="468"/>
      <c r="X112" s="468"/>
      <c r="Y112" s="468"/>
      <c r="Z112" s="468"/>
      <c r="AA112" s="468"/>
      <c r="AB112" s="468"/>
      <c r="AC112" s="468"/>
      <c r="AD112" s="468"/>
      <c r="AE112" s="468"/>
      <c r="AF112" s="468"/>
      <c r="AG112" s="468"/>
      <c r="AH112" s="468"/>
      <c r="AI112" s="468"/>
      <c r="AJ112" s="467"/>
      <c r="AK112" s="467"/>
      <c r="AL112" s="467"/>
      <c r="AM112" s="467"/>
      <c r="AN112" s="467"/>
      <c r="AO112" s="467"/>
    </row>
    <row r="113" spans="16:41" s="465" customFormat="1">
      <c r="P113" s="468"/>
      <c r="Q113" s="468"/>
      <c r="R113" s="468"/>
      <c r="S113" s="468"/>
      <c r="T113" s="468"/>
      <c r="U113" s="468"/>
      <c r="V113" s="468"/>
      <c r="W113" s="468"/>
      <c r="X113" s="468"/>
      <c r="Y113" s="468"/>
      <c r="Z113" s="468"/>
      <c r="AA113" s="468"/>
      <c r="AB113" s="468"/>
      <c r="AC113" s="468"/>
      <c r="AD113" s="468"/>
      <c r="AE113" s="468"/>
      <c r="AF113" s="468"/>
      <c r="AG113" s="468"/>
      <c r="AH113" s="468"/>
      <c r="AI113" s="468"/>
      <c r="AJ113" s="467"/>
      <c r="AK113" s="467"/>
      <c r="AL113" s="467"/>
      <c r="AM113" s="467"/>
      <c r="AN113" s="467"/>
      <c r="AO113" s="467"/>
    </row>
    <row r="114" spans="16:41" s="465" customFormat="1">
      <c r="P114" s="468"/>
      <c r="Q114" s="468"/>
      <c r="R114" s="468"/>
      <c r="S114" s="468"/>
      <c r="T114" s="468"/>
      <c r="U114" s="468"/>
      <c r="V114" s="468"/>
      <c r="W114" s="468"/>
      <c r="X114" s="468"/>
      <c r="Y114" s="468"/>
      <c r="Z114" s="468"/>
      <c r="AA114" s="468"/>
      <c r="AB114" s="468"/>
      <c r="AC114" s="468"/>
      <c r="AD114" s="468"/>
      <c r="AE114" s="468"/>
      <c r="AF114" s="468"/>
      <c r="AG114" s="468"/>
      <c r="AH114" s="468"/>
      <c r="AI114" s="468"/>
      <c r="AJ114" s="467"/>
      <c r="AK114" s="467"/>
      <c r="AL114" s="467"/>
      <c r="AM114" s="467"/>
      <c r="AN114" s="467"/>
      <c r="AO114" s="467"/>
    </row>
    <row r="115" spans="16:41" s="465" customFormat="1">
      <c r="P115" s="468"/>
      <c r="Q115" s="468"/>
      <c r="R115" s="468"/>
      <c r="S115" s="468"/>
      <c r="T115" s="468"/>
      <c r="U115" s="468"/>
      <c r="V115" s="468"/>
      <c r="W115" s="468"/>
      <c r="X115" s="468"/>
      <c r="Y115" s="468"/>
      <c r="Z115" s="468"/>
      <c r="AA115" s="468"/>
      <c r="AB115" s="468"/>
      <c r="AC115" s="468"/>
      <c r="AD115" s="468"/>
      <c r="AE115" s="468"/>
      <c r="AF115" s="468"/>
      <c r="AG115" s="468"/>
      <c r="AH115" s="468"/>
      <c r="AI115" s="468"/>
      <c r="AJ115" s="467"/>
      <c r="AK115" s="467"/>
      <c r="AL115" s="467"/>
      <c r="AM115" s="467"/>
      <c r="AN115" s="467"/>
      <c r="AO115" s="467"/>
    </row>
    <row r="116" spans="16:41" s="465" customFormat="1">
      <c r="P116" s="468"/>
      <c r="Q116" s="468"/>
      <c r="R116" s="468"/>
      <c r="S116" s="468"/>
      <c r="T116" s="468"/>
      <c r="U116" s="468"/>
      <c r="V116" s="468"/>
      <c r="W116" s="468"/>
      <c r="X116" s="468"/>
      <c r="Y116" s="468"/>
      <c r="Z116" s="468"/>
      <c r="AA116" s="468"/>
      <c r="AB116" s="468"/>
      <c r="AC116" s="468"/>
      <c r="AD116" s="468"/>
      <c r="AE116" s="468"/>
      <c r="AF116" s="468"/>
      <c r="AG116" s="468"/>
      <c r="AH116" s="468"/>
      <c r="AI116" s="468"/>
      <c r="AJ116" s="467"/>
      <c r="AK116" s="467"/>
      <c r="AL116" s="467"/>
      <c r="AM116" s="467"/>
      <c r="AN116" s="467"/>
      <c r="AO116" s="467"/>
    </row>
    <row r="117" spans="16:41" s="465" customFormat="1">
      <c r="P117" s="468"/>
      <c r="Q117" s="468"/>
      <c r="R117" s="468"/>
      <c r="S117" s="468"/>
      <c r="T117" s="468"/>
      <c r="U117" s="468"/>
      <c r="V117" s="468"/>
      <c r="W117" s="468"/>
      <c r="X117" s="468"/>
      <c r="Y117" s="468"/>
      <c r="Z117" s="468"/>
      <c r="AA117" s="468"/>
      <c r="AB117" s="468"/>
      <c r="AC117" s="468"/>
      <c r="AD117" s="468"/>
      <c r="AE117" s="468"/>
      <c r="AF117" s="468"/>
      <c r="AG117" s="468"/>
      <c r="AH117" s="468"/>
      <c r="AI117" s="468"/>
      <c r="AJ117" s="467"/>
      <c r="AK117" s="467"/>
      <c r="AL117" s="467"/>
      <c r="AM117" s="467"/>
      <c r="AN117" s="467"/>
      <c r="AO117" s="467"/>
    </row>
    <row r="118" spans="16:41" s="465" customFormat="1">
      <c r="P118" s="468"/>
      <c r="Q118" s="468"/>
      <c r="R118" s="468"/>
      <c r="S118" s="468"/>
      <c r="T118" s="468"/>
      <c r="U118" s="468"/>
      <c r="V118" s="468"/>
      <c r="W118" s="468"/>
      <c r="X118" s="468"/>
      <c r="Y118" s="468"/>
      <c r="Z118" s="468"/>
      <c r="AA118" s="468"/>
      <c r="AB118" s="468"/>
      <c r="AC118" s="468"/>
      <c r="AD118" s="468"/>
      <c r="AE118" s="468"/>
      <c r="AF118" s="468"/>
      <c r="AG118" s="468"/>
      <c r="AH118" s="468"/>
      <c r="AI118" s="468"/>
      <c r="AJ118" s="467"/>
      <c r="AK118" s="467"/>
      <c r="AL118" s="467"/>
      <c r="AM118" s="467"/>
      <c r="AN118" s="467"/>
      <c r="AO118" s="467"/>
    </row>
    <row r="119" spans="16:41" s="465" customFormat="1">
      <c r="P119" s="468"/>
      <c r="Q119" s="468"/>
      <c r="R119" s="468"/>
      <c r="S119" s="468"/>
      <c r="T119" s="468"/>
      <c r="U119" s="468"/>
      <c r="V119" s="468"/>
      <c r="W119" s="468"/>
      <c r="X119" s="468"/>
      <c r="Y119" s="468"/>
      <c r="Z119" s="468"/>
      <c r="AA119" s="468"/>
      <c r="AB119" s="468"/>
      <c r="AC119" s="468"/>
      <c r="AD119" s="468"/>
      <c r="AE119" s="468"/>
      <c r="AF119" s="468"/>
      <c r="AG119" s="468"/>
      <c r="AH119" s="468"/>
      <c r="AI119" s="468"/>
      <c r="AJ119" s="467"/>
      <c r="AK119" s="467"/>
      <c r="AL119" s="467"/>
      <c r="AM119" s="467"/>
      <c r="AN119" s="467"/>
      <c r="AO119" s="467"/>
    </row>
    <row r="120" spans="16:41" s="465" customFormat="1">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7"/>
      <c r="AK120" s="467"/>
      <c r="AL120" s="467"/>
      <c r="AM120" s="467"/>
      <c r="AN120" s="467"/>
      <c r="AO120" s="467"/>
    </row>
    <row r="121" spans="16:41" s="465" customFormat="1">
      <c r="P121" s="468"/>
      <c r="Q121" s="468"/>
      <c r="R121" s="468"/>
      <c r="S121" s="468"/>
      <c r="T121" s="468"/>
      <c r="U121" s="468"/>
      <c r="V121" s="468"/>
      <c r="W121" s="468"/>
      <c r="X121" s="468"/>
      <c r="Y121" s="468"/>
      <c r="Z121" s="468"/>
      <c r="AA121" s="468"/>
      <c r="AB121" s="468"/>
      <c r="AC121" s="468"/>
      <c r="AD121" s="468"/>
      <c r="AE121" s="468"/>
      <c r="AF121" s="468"/>
      <c r="AG121" s="468"/>
      <c r="AH121" s="468"/>
      <c r="AI121" s="468"/>
      <c r="AJ121" s="467"/>
      <c r="AK121" s="467"/>
      <c r="AL121" s="467"/>
      <c r="AM121" s="467"/>
      <c r="AN121" s="467"/>
      <c r="AO121" s="467"/>
    </row>
    <row r="122" spans="16:41" s="465" customFormat="1">
      <c r="P122" s="468"/>
      <c r="Q122" s="468"/>
      <c r="R122" s="468"/>
      <c r="S122" s="468"/>
      <c r="T122" s="468"/>
      <c r="U122" s="468"/>
      <c r="V122" s="468"/>
      <c r="W122" s="468"/>
      <c r="X122" s="468"/>
      <c r="Y122" s="468"/>
      <c r="Z122" s="468"/>
      <c r="AA122" s="468"/>
      <c r="AB122" s="468"/>
      <c r="AC122" s="468"/>
      <c r="AD122" s="468"/>
      <c r="AE122" s="468"/>
      <c r="AF122" s="468"/>
      <c r="AG122" s="468"/>
      <c r="AH122" s="468"/>
      <c r="AI122" s="468"/>
      <c r="AJ122" s="467"/>
      <c r="AK122" s="467"/>
      <c r="AL122" s="467"/>
      <c r="AM122" s="467"/>
      <c r="AN122" s="467"/>
      <c r="AO122" s="467"/>
    </row>
    <row r="123" spans="16:41" s="465" customFormat="1">
      <c r="P123" s="468"/>
      <c r="Q123" s="468"/>
      <c r="R123" s="468"/>
      <c r="S123" s="468"/>
      <c r="T123" s="468"/>
      <c r="U123" s="468"/>
      <c r="V123" s="468"/>
      <c r="W123" s="468"/>
      <c r="X123" s="468"/>
      <c r="Y123" s="468"/>
      <c r="Z123" s="468"/>
      <c r="AA123" s="468"/>
      <c r="AB123" s="468"/>
      <c r="AC123" s="468"/>
      <c r="AD123" s="468"/>
      <c r="AE123" s="468"/>
      <c r="AF123" s="468"/>
      <c r="AG123" s="468"/>
      <c r="AH123" s="468"/>
      <c r="AI123" s="468"/>
      <c r="AJ123" s="467"/>
      <c r="AK123" s="467"/>
      <c r="AL123" s="467"/>
      <c r="AM123" s="467"/>
      <c r="AN123" s="467"/>
      <c r="AO123" s="467"/>
    </row>
    <row r="124" spans="16:41" s="465" customFormat="1">
      <c r="P124" s="468"/>
      <c r="Q124" s="468"/>
      <c r="R124" s="468"/>
      <c r="S124" s="468"/>
      <c r="T124" s="468"/>
      <c r="U124" s="468"/>
      <c r="V124" s="468"/>
      <c r="W124" s="468"/>
      <c r="X124" s="468"/>
      <c r="Y124" s="468"/>
      <c r="Z124" s="468"/>
      <c r="AA124" s="468"/>
      <c r="AB124" s="468"/>
      <c r="AC124" s="468"/>
      <c r="AD124" s="468"/>
      <c r="AE124" s="468"/>
      <c r="AF124" s="468"/>
      <c r="AG124" s="468"/>
      <c r="AH124" s="468"/>
      <c r="AI124" s="468"/>
      <c r="AJ124" s="467"/>
      <c r="AK124" s="467"/>
      <c r="AL124" s="467"/>
      <c r="AM124" s="467"/>
      <c r="AN124" s="467"/>
      <c r="AO124" s="467"/>
    </row>
    <row r="125" spans="16:41" s="465" customFormat="1">
      <c r="P125" s="468"/>
      <c r="Q125" s="468"/>
      <c r="R125" s="468"/>
      <c r="S125" s="468"/>
      <c r="T125" s="468"/>
      <c r="U125" s="468"/>
      <c r="V125" s="468"/>
      <c r="W125" s="468"/>
      <c r="X125" s="468"/>
      <c r="Y125" s="468"/>
      <c r="Z125" s="468"/>
      <c r="AA125" s="468"/>
      <c r="AB125" s="468"/>
      <c r="AC125" s="468"/>
      <c r="AD125" s="468"/>
      <c r="AE125" s="468"/>
      <c r="AF125" s="468"/>
      <c r="AG125" s="468"/>
      <c r="AH125" s="468"/>
      <c r="AI125" s="468"/>
      <c r="AJ125" s="467"/>
      <c r="AK125" s="467"/>
      <c r="AL125" s="467"/>
      <c r="AM125" s="467"/>
      <c r="AN125" s="467"/>
      <c r="AO125" s="467"/>
    </row>
    <row r="126" spans="16:41" s="465" customFormat="1">
      <c r="P126" s="468"/>
      <c r="Q126" s="468"/>
      <c r="R126" s="468"/>
      <c r="S126" s="468"/>
      <c r="T126" s="468"/>
      <c r="U126" s="468"/>
      <c r="V126" s="468"/>
      <c r="W126" s="468"/>
      <c r="X126" s="468"/>
      <c r="Y126" s="468"/>
      <c r="Z126" s="468"/>
      <c r="AA126" s="468"/>
      <c r="AB126" s="468"/>
      <c r="AC126" s="468"/>
      <c r="AD126" s="468"/>
      <c r="AE126" s="468"/>
      <c r="AF126" s="468"/>
      <c r="AG126" s="468"/>
      <c r="AH126" s="468"/>
      <c r="AI126" s="468"/>
      <c r="AJ126" s="467"/>
      <c r="AK126" s="467"/>
      <c r="AL126" s="467"/>
      <c r="AM126" s="467"/>
      <c r="AN126" s="467"/>
      <c r="AO126" s="467"/>
    </row>
    <row r="127" spans="16:41" s="465" customFormat="1">
      <c r="P127" s="468"/>
      <c r="Q127" s="468"/>
      <c r="R127" s="468"/>
      <c r="S127" s="468"/>
      <c r="T127" s="468"/>
      <c r="U127" s="468"/>
      <c r="V127" s="468"/>
      <c r="W127" s="468"/>
      <c r="X127" s="468"/>
      <c r="Y127" s="468"/>
      <c r="Z127" s="468"/>
      <c r="AA127" s="468"/>
      <c r="AB127" s="468"/>
      <c r="AC127" s="468"/>
      <c r="AD127" s="468"/>
      <c r="AE127" s="468"/>
      <c r="AF127" s="468"/>
      <c r="AG127" s="468"/>
      <c r="AH127" s="468"/>
      <c r="AI127" s="468"/>
      <c r="AJ127" s="467"/>
      <c r="AK127" s="467"/>
      <c r="AL127" s="467"/>
      <c r="AM127" s="467"/>
      <c r="AN127" s="467"/>
      <c r="AO127" s="467"/>
    </row>
    <row r="128" spans="16:41" s="465" customFormat="1">
      <c r="P128" s="468"/>
      <c r="Q128" s="468"/>
      <c r="R128" s="468"/>
      <c r="S128" s="468"/>
      <c r="T128" s="468"/>
      <c r="U128" s="468"/>
      <c r="V128" s="468"/>
      <c r="W128" s="468"/>
      <c r="X128" s="468"/>
      <c r="Y128" s="468"/>
      <c r="Z128" s="468"/>
      <c r="AA128" s="468"/>
      <c r="AB128" s="468"/>
      <c r="AC128" s="468"/>
      <c r="AD128" s="468"/>
      <c r="AE128" s="468"/>
      <c r="AF128" s="468"/>
      <c r="AG128" s="468"/>
      <c r="AH128" s="468"/>
      <c r="AI128" s="468"/>
      <c r="AJ128" s="467"/>
      <c r="AK128" s="467"/>
      <c r="AL128" s="467"/>
      <c r="AM128" s="467"/>
      <c r="AN128" s="467"/>
      <c r="AO128" s="467"/>
    </row>
    <row r="129" spans="16:41" s="465" customFormat="1">
      <c r="P129" s="468"/>
      <c r="Q129" s="468"/>
      <c r="R129" s="468"/>
      <c r="S129" s="468"/>
      <c r="T129" s="468"/>
      <c r="U129" s="468"/>
      <c r="V129" s="468"/>
      <c r="W129" s="468"/>
      <c r="X129" s="468"/>
      <c r="Y129" s="468"/>
      <c r="Z129" s="468"/>
      <c r="AA129" s="468"/>
      <c r="AB129" s="468"/>
      <c r="AC129" s="468"/>
      <c r="AD129" s="468"/>
      <c r="AE129" s="468"/>
      <c r="AF129" s="468"/>
      <c r="AG129" s="468"/>
      <c r="AH129" s="468"/>
      <c r="AI129" s="468"/>
      <c r="AJ129" s="467"/>
      <c r="AK129" s="467"/>
      <c r="AL129" s="467"/>
      <c r="AM129" s="467"/>
      <c r="AN129" s="467"/>
      <c r="AO129" s="467"/>
    </row>
    <row r="130" spans="16:41" s="465" customFormat="1">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7"/>
      <c r="AK130" s="467"/>
      <c r="AL130" s="467"/>
      <c r="AM130" s="467"/>
      <c r="AN130" s="467"/>
      <c r="AO130" s="467"/>
    </row>
    <row r="131" spans="16:41" s="465" customFormat="1">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7"/>
      <c r="AK131" s="467"/>
      <c r="AL131" s="467"/>
      <c r="AM131" s="467"/>
      <c r="AN131" s="467"/>
      <c r="AO131" s="467"/>
    </row>
    <row r="132" spans="16:41" s="465" customFormat="1">
      <c r="P132" s="468"/>
      <c r="Q132" s="468"/>
      <c r="R132" s="468"/>
      <c r="S132" s="468"/>
      <c r="T132" s="468"/>
      <c r="U132" s="468"/>
      <c r="V132" s="468"/>
      <c r="W132" s="468"/>
      <c r="X132" s="468"/>
      <c r="Y132" s="468"/>
      <c r="Z132" s="468"/>
      <c r="AA132" s="468"/>
      <c r="AB132" s="468"/>
      <c r="AC132" s="468"/>
      <c r="AD132" s="468"/>
      <c r="AE132" s="468"/>
      <c r="AF132" s="468"/>
      <c r="AG132" s="468"/>
      <c r="AH132" s="468"/>
      <c r="AI132" s="468"/>
      <c r="AJ132" s="467"/>
      <c r="AK132" s="467"/>
      <c r="AL132" s="467"/>
      <c r="AM132" s="467"/>
      <c r="AN132" s="467"/>
      <c r="AO132" s="467"/>
    </row>
    <row r="133" spans="16:41" s="465" customFormat="1">
      <c r="P133" s="468"/>
      <c r="Q133" s="468"/>
      <c r="R133" s="468"/>
      <c r="S133" s="468"/>
      <c r="T133" s="468"/>
      <c r="U133" s="468"/>
      <c r="V133" s="468"/>
      <c r="W133" s="468"/>
      <c r="X133" s="468"/>
      <c r="Y133" s="468"/>
      <c r="Z133" s="468"/>
      <c r="AA133" s="468"/>
      <c r="AB133" s="468"/>
      <c r="AC133" s="468"/>
      <c r="AD133" s="468"/>
      <c r="AE133" s="468"/>
      <c r="AF133" s="468"/>
      <c r="AG133" s="468"/>
      <c r="AH133" s="468"/>
      <c r="AI133" s="468"/>
      <c r="AJ133" s="467"/>
      <c r="AK133" s="467"/>
      <c r="AL133" s="467"/>
      <c r="AM133" s="467"/>
      <c r="AN133" s="467"/>
      <c r="AO133" s="467"/>
    </row>
    <row r="134" spans="16:41" s="465" customFormat="1">
      <c r="P134" s="468"/>
      <c r="Q134" s="468"/>
      <c r="R134" s="468"/>
      <c r="S134" s="468"/>
      <c r="T134" s="468"/>
      <c r="U134" s="468"/>
      <c r="V134" s="468"/>
      <c r="W134" s="468"/>
      <c r="X134" s="468"/>
      <c r="Y134" s="468"/>
      <c r="Z134" s="468"/>
      <c r="AA134" s="468"/>
      <c r="AB134" s="468"/>
      <c r="AC134" s="468"/>
      <c r="AD134" s="468"/>
      <c r="AE134" s="468"/>
      <c r="AF134" s="468"/>
      <c r="AG134" s="468"/>
      <c r="AH134" s="468"/>
      <c r="AI134" s="468"/>
      <c r="AJ134" s="467"/>
      <c r="AK134" s="467"/>
      <c r="AL134" s="467"/>
      <c r="AM134" s="467"/>
      <c r="AN134" s="467"/>
      <c r="AO134" s="467"/>
    </row>
    <row r="135" spans="16:41" s="465" customFormat="1">
      <c r="P135" s="468"/>
      <c r="Q135" s="468"/>
      <c r="R135" s="468"/>
      <c r="S135" s="468"/>
      <c r="T135" s="468"/>
      <c r="U135" s="468"/>
      <c r="V135" s="468"/>
      <c r="W135" s="468"/>
      <c r="X135" s="468"/>
      <c r="Y135" s="468"/>
      <c r="Z135" s="468"/>
      <c r="AA135" s="468"/>
      <c r="AB135" s="468"/>
      <c r="AC135" s="468"/>
      <c r="AD135" s="468"/>
      <c r="AE135" s="468"/>
      <c r="AF135" s="468"/>
      <c r="AG135" s="468"/>
      <c r="AH135" s="468"/>
      <c r="AI135" s="468"/>
      <c r="AJ135" s="467"/>
      <c r="AK135" s="467"/>
      <c r="AL135" s="467"/>
      <c r="AM135" s="467"/>
      <c r="AN135" s="467"/>
      <c r="AO135" s="467"/>
    </row>
    <row r="136" spans="16:41" s="465" customFormat="1">
      <c r="P136" s="468"/>
      <c r="Q136" s="468"/>
      <c r="R136" s="468"/>
      <c r="S136" s="468"/>
      <c r="T136" s="468"/>
      <c r="U136" s="468"/>
      <c r="V136" s="468"/>
      <c r="W136" s="468"/>
      <c r="X136" s="468"/>
      <c r="Y136" s="468"/>
      <c r="Z136" s="468"/>
      <c r="AA136" s="468"/>
      <c r="AB136" s="468"/>
      <c r="AC136" s="468"/>
      <c r="AD136" s="468"/>
      <c r="AE136" s="468"/>
      <c r="AF136" s="468"/>
      <c r="AG136" s="468"/>
      <c r="AH136" s="468"/>
      <c r="AI136" s="468"/>
      <c r="AJ136" s="467"/>
      <c r="AK136" s="467"/>
      <c r="AL136" s="467"/>
      <c r="AM136" s="467"/>
      <c r="AN136" s="467"/>
      <c r="AO136" s="467"/>
    </row>
    <row r="137" spans="16:41" s="465" customFormat="1">
      <c r="P137" s="468"/>
      <c r="Q137" s="468"/>
      <c r="R137" s="468"/>
      <c r="S137" s="468"/>
      <c r="T137" s="468"/>
      <c r="U137" s="468"/>
      <c r="V137" s="468"/>
      <c r="W137" s="468"/>
      <c r="X137" s="468"/>
      <c r="Y137" s="468"/>
      <c r="Z137" s="468"/>
      <c r="AA137" s="468"/>
      <c r="AB137" s="468"/>
      <c r="AC137" s="468"/>
      <c r="AD137" s="468"/>
      <c r="AE137" s="468"/>
      <c r="AF137" s="468"/>
      <c r="AG137" s="468"/>
      <c r="AH137" s="468"/>
      <c r="AI137" s="468"/>
      <c r="AJ137" s="467"/>
      <c r="AK137" s="467"/>
      <c r="AL137" s="467"/>
      <c r="AM137" s="467"/>
      <c r="AN137" s="467"/>
      <c r="AO137" s="467"/>
    </row>
    <row r="138" spans="16:41" s="465" customFormat="1">
      <c r="P138" s="468"/>
      <c r="Q138" s="468"/>
      <c r="R138" s="468"/>
      <c r="S138" s="468"/>
      <c r="T138" s="468"/>
      <c r="U138" s="468"/>
      <c r="V138" s="468"/>
      <c r="W138" s="468"/>
      <c r="X138" s="468"/>
      <c r="Y138" s="468"/>
      <c r="Z138" s="468"/>
      <c r="AA138" s="468"/>
      <c r="AB138" s="468"/>
      <c r="AC138" s="468"/>
      <c r="AD138" s="468"/>
      <c r="AE138" s="468"/>
      <c r="AF138" s="468"/>
      <c r="AG138" s="468"/>
      <c r="AH138" s="468"/>
      <c r="AI138" s="468"/>
      <c r="AJ138" s="467"/>
      <c r="AK138" s="467"/>
      <c r="AL138" s="467"/>
      <c r="AM138" s="467"/>
      <c r="AN138" s="467"/>
      <c r="AO138" s="467"/>
    </row>
    <row r="139" spans="16:41" s="465" customFormat="1">
      <c r="P139" s="468"/>
      <c r="Q139" s="468"/>
      <c r="R139" s="468"/>
      <c r="S139" s="468"/>
      <c r="T139" s="468"/>
      <c r="U139" s="468"/>
      <c r="V139" s="468"/>
      <c r="W139" s="468"/>
      <c r="X139" s="468"/>
      <c r="Y139" s="468"/>
      <c r="Z139" s="468"/>
      <c r="AA139" s="468"/>
      <c r="AB139" s="468"/>
      <c r="AC139" s="468"/>
      <c r="AD139" s="468"/>
      <c r="AE139" s="468"/>
      <c r="AF139" s="468"/>
      <c r="AG139" s="468"/>
      <c r="AH139" s="468"/>
      <c r="AI139" s="468"/>
      <c r="AJ139" s="467"/>
      <c r="AK139" s="467"/>
      <c r="AL139" s="467"/>
      <c r="AM139" s="467"/>
      <c r="AN139" s="467"/>
      <c r="AO139" s="467"/>
    </row>
    <row r="140" spans="16:41" s="465" customFormat="1">
      <c r="P140" s="468"/>
      <c r="Q140" s="468"/>
      <c r="R140" s="468"/>
      <c r="S140" s="468"/>
      <c r="T140" s="468"/>
      <c r="U140" s="468"/>
      <c r="V140" s="468"/>
      <c r="W140" s="468"/>
      <c r="X140" s="468"/>
      <c r="Y140" s="468"/>
      <c r="Z140" s="468"/>
      <c r="AA140" s="468"/>
      <c r="AB140" s="468"/>
      <c r="AC140" s="468"/>
      <c r="AD140" s="468"/>
      <c r="AE140" s="468"/>
      <c r="AF140" s="468"/>
      <c r="AG140" s="468"/>
      <c r="AH140" s="468"/>
      <c r="AI140" s="468"/>
      <c r="AJ140" s="467"/>
      <c r="AK140" s="467"/>
      <c r="AL140" s="467"/>
      <c r="AM140" s="467"/>
      <c r="AN140" s="467"/>
      <c r="AO140" s="467"/>
    </row>
    <row r="141" spans="16:41" s="465" customFormat="1">
      <c r="P141" s="468"/>
      <c r="Q141" s="468"/>
      <c r="R141" s="468"/>
      <c r="S141" s="468"/>
      <c r="T141" s="468"/>
      <c r="U141" s="468"/>
      <c r="V141" s="468"/>
      <c r="W141" s="468"/>
      <c r="X141" s="468"/>
      <c r="Y141" s="468"/>
      <c r="Z141" s="468"/>
      <c r="AA141" s="468"/>
      <c r="AB141" s="468"/>
      <c r="AC141" s="468"/>
      <c r="AD141" s="468"/>
      <c r="AE141" s="468"/>
      <c r="AF141" s="468"/>
      <c r="AG141" s="468"/>
      <c r="AH141" s="468"/>
      <c r="AI141" s="468"/>
      <c r="AJ141" s="467"/>
      <c r="AK141" s="467"/>
      <c r="AL141" s="467"/>
      <c r="AM141" s="467"/>
      <c r="AN141" s="467"/>
      <c r="AO141" s="467"/>
    </row>
    <row r="142" spans="16:41" s="465" customFormat="1">
      <c r="P142" s="468"/>
      <c r="Q142" s="468"/>
      <c r="R142" s="468"/>
      <c r="S142" s="468"/>
      <c r="T142" s="468"/>
      <c r="U142" s="468"/>
      <c r="V142" s="468"/>
      <c r="W142" s="468"/>
      <c r="X142" s="468"/>
      <c r="Y142" s="468"/>
      <c r="Z142" s="468"/>
      <c r="AA142" s="468"/>
      <c r="AB142" s="468"/>
      <c r="AC142" s="468"/>
      <c r="AD142" s="468"/>
      <c r="AE142" s="468"/>
      <c r="AF142" s="468"/>
      <c r="AG142" s="468"/>
      <c r="AH142" s="468"/>
      <c r="AI142" s="468"/>
      <c r="AJ142" s="467"/>
      <c r="AK142" s="467"/>
      <c r="AL142" s="467"/>
      <c r="AM142" s="467"/>
      <c r="AN142" s="467"/>
      <c r="AO142" s="467"/>
    </row>
    <row r="143" spans="16:41" s="465" customFormat="1">
      <c r="P143" s="468"/>
      <c r="Q143" s="468"/>
      <c r="R143" s="468"/>
      <c r="S143" s="468"/>
      <c r="T143" s="468"/>
      <c r="U143" s="468"/>
      <c r="V143" s="468"/>
      <c r="W143" s="468"/>
      <c r="X143" s="468"/>
      <c r="Y143" s="468"/>
      <c r="Z143" s="468"/>
      <c r="AA143" s="468"/>
      <c r="AB143" s="468"/>
      <c r="AC143" s="468"/>
      <c r="AD143" s="468"/>
      <c r="AE143" s="468"/>
      <c r="AF143" s="468"/>
      <c r="AG143" s="468"/>
      <c r="AH143" s="468"/>
      <c r="AI143" s="468"/>
      <c r="AJ143" s="467"/>
      <c r="AK143" s="467"/>
      <c r="AL143" s="467"/>
      <c r="AM143" s="467"/>
      <c r="AN143" s="467"/>
      <c r="AO143" s="467"/>
    </row>
    <row r="144" spans="16:41" s="465" customFormat="1">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7"/>
      <c r="AK144" s="467"/>
      <c r="AL144" s="467"/>
      <c r="AM144" s="467"/>
      <c r="AN144" s="467"/>
      <c r="AO144" s="467"/>
    </row>
    <row r="145" spans="16:41" s="465" customFormat="1">
      <c r="P145" s="468"/>
      <c r="Q145" s="468"/>
      <c r="R145" s="468"/>
      <c r="S145" s="468"/>
      <c r="T145" s="468"/>
      <c r="U145" s="468"/>
      <c r="V145" s="468"/>
      <c r="W145" s="468"/>
      <c r="X145" s="468"/>
      <c r="Y145" s="468"/>
      <c r="Z145" s="468"/>
      <c r="AA145" s="468"/>
      <c r="AB145" s="468"/>
      <c r="AC145" s="468"/>
      <c r="AD145" s="468"/>
      <c r="AE145" s="468"/>
      <c r="AF145" s="468"/>
      <c r="AG145" s="468"/>
      <c r="AH145" s="468"/>
      <c r="AI145" s="468"/>
      <c r="AJ145" s="467"/>
      <c r="AK145" s="467"/>
      <c r="AL145" s="467"/>
      <c r="AM145" s="467"/>
      <c r="AN145" s="467"/>
      <c r="AO145" s="467"/>
    </row>
    <row r="146" spans="16:41" s="465" customFormat="1">
      <c r="P146" s="468"/>
      <c r="Q146" s="468"/>
      <c r="R146" s="468"/>
      <c r="S146" s="468"/>
      <c r="T146" s="468"/>
      <c r="U146" s="468"/>
      <c r="V146" s="468"/>
      <c r="W146" s="468"/>
      <c r="X146" s="468"/>
      <c r="Y146" s="468"/>
      <c r="Z146" s="468"/>
      <c r="AA146" s="468"/>
      <c r="AB146" s="468"/>
      <c r="AC146" s="468"/>
      <c r="AD146" s="468"/>
      <c r="AE146" s="468"/>
      <c r="AF146" s="468"/>
      <c r="AG146" s="468"/>
      <c r="AH146" s="468"/>
      <c r="AI146" s="468"/>
      <c r="AJ146" s="467"/>
      <c r="AK146" s="467"/>
      <c r="AL146" s="467"/>
      <c r="AM146" s="467"/>
      <c r="AN146" s="467"/>
      <c r="AO146" s="467"/>
    </row>
    <row r="147" spans="16:41" s="465" customFormat="1">
      <c r="P147" s="468"/>
      <c r="Q147" s="468"/>
      <c r="R147" s="468"/>
      <c r="S147" s="468"/>
      <c r="T147" s="468"/>
      <c r="U147" s="468"/>
      <c r="V147" s="468"/>
      <c r="W147" s="468"/>
      <c r="X147" s="468"/>
      <c r="Y147" s="468"/>
      <c r="Z147" s="468"/>
      <c r="AA147" s="468"/>
      <c r="AB147" s="468"/>
      <c r="AC147" s="468"/>
      <c r="AD147" s="468"/>
      <c r="AE147" s="468"/>
      <c r="AF147" s="468"/>
      <c r="AG147" s="468"/>
      <c r="AH147" s="468"/>
      <c r="AI147" s="468"/>
      <c r="AJ147" s="467"/>
      <c r="AK147" s="467"/>
      <c r="AL147" s="467"/>
      <c r="AM147" s="467"/>
      <c r="AN147" s="467"/>
      <c r="AO147" s="467"/>
    </row>
    <row r="148" spans="16:41" s="465" customFormat="1">
      <c r="P148" s="468"/>
      <c r="Q148" s="468"/>
      <c r="R148" s="468"/>
      <c r="S148" s="468"/>
      <c r="T148" s="468"/>
      <c r="U148" s="468"/>
      <c r="V148" s="468"/>
      <c r="W148" s="468"/>
      <c r="X148" s="468"/>
      <c r="Y148" s="468"/>
      <c r="Z148" s="468"/>
      <c r="AA148" s="468"/>
      <c r="AB148" s="468"/>
      <c r="AC148" s="468"/>
      <c r="AD148" s="468"/>
      <c r="AE148" s="468"/>
      <c r="AF148" s="468"/>
      <c r="AG148" s="468"/>
      <c r="AH148" s="468"/>
      <c r="AI148" s="468"/>
      <c r="AJ148" s="467"/>
      <c r="AK148" s="467"/>
      <c r="AL148" s="467"/>
      <c r="AM148" s="467"/>
      <c r="AN148" s="467"/>
      <c r="AO148" s="467"/>
    </row>
    <row r="149" spans="16:41" s="465" customFormat="1">
      <c r="P149" s="468"/>
      <c r="Q149" s="468"/>
      <c r="R149" s="468"/>
      <c r="S149" s="468"/>
      <c r="T149" s="468"/>
      <c r="U149" s="468"/>
      <c r="V149" s="468"/>
      <c r="W149" s="468"/>
      <c r="X149" s="468"/>
      <c r="Y149" s="468"/>
      <c r="Z149" s="468"/>
      <c r="AA149" s="468"/>
      <c r="AB149" s="468"/>
      <c r="AC149" s="468"/>
      <c r="AD149" s="468"/>
      <c r="AE149" s="468"/>
      <c r="AF149" s="468"/>
      <c r="AG149" s="468"/>
      <c r="AH149" s="468"/>
      <c r="AI149" s="468"/>
      <c r="AJ149" s="467"/>
      <c r="AK149" s="467"/>
      <c r="AL149" s="467"/>
      <c r="AM149" s="467"/>
      <c r="AN149" s="467"/>
      <c r="AO149" s="467"/>
    </row>
    <row r="150" spans="16:41" s="465" customFormat="1">
      <c r="P150" s="468"/>
      <c r="Q150" s="468"/>
      <c r="R150" s="468"/>
      <c r="S150" s="468"/>
      <c r="T150" s="468"/>
      <c r="U150" s="468"/>
      <c r="V150" s="468"/>
      <c r="W150" s="468"/>
      <c r="X150" s="468"/>
      <c r="Y150" s="468"/>
      <c r="Z150" s="468"/>
      <c r="AA150" s="468"/>
      <c r="AB150" s="468"/>
      <c r="AC150" s="468"/>
      <c r="AD150" s="468"/>
      <c r="AE150" s="468"/>
      <c r="AF150" s="468"/>
      <c r="AG150" s="468"/>
      <c r="AH150" s="468"/>
      <c r="AI150" s="468"/>
      <c r="AJ150" s="467"/>
      <c r="AK150" s="467"/>
      <c r="AL150" s="467"/>
      <c r="AM150" s="467"/>
      <c r="AN150" s="467"/>
      <c r="AO150" s="467"/>
    </row>
    <row r="151" spans="16:41" s="465" customFormat="1">
      <c r="P151" s="468"/>
      <c r="Q151" s="468"/>
      <c r="R151" s="468"/>
      <c r="S151" s="468"/>
      <c r="T151" s="468"/>
      <c r="U151" s="468"/>
      <c r="V151" s="468"/>
      <c r="W151" s="468"/>
      <c r="X151" s="468"/>
      <c r="Y151" s="468"/>
      <c r="Z151" s="468"/>
      <c r="AA151" s="468"/>
      <c r="AB151" s="468"/>
      <c r="AC151" s="468"/>
      <c r="AD151" s="468"/>
      <c r="AE151" s="468"/>
      <c r="AF151" s="468"/>
      <c r="AG151" s="468"/>
      <c r="AH151" s="468"/>
      <c r="AI151" s="468"/>
      <c r="AJ151" s="467"/>
      <c r="AK151" s="467"/>
      <c r="AL151" s="467"/>
      <c r="AM151" s="467"/>
      <c r="AN151" s="467"/>
      <c r="AO151" s="467"/>
    </row>
    <row r="152" spans="16:41" s="465" customFormat="1">
      <c r="P152" s="468"/>
      <c r="Q152" s="468"/>
      <c r="R152" s="468"/>
      <c r="S152" s="468"/>
      <c r="T152" s="468"/>
      <c r="U152" s="468"/>
      <c r="V152" s="468"/>
      <c r="W152" s="468"/>
      <c r="X152" s="468"/>
      <c r="Y152" s="468"/>
      <c r="Z152" s="468"/>
      <c r="AA152" s="468"/>
      <c r="AB152" s="468"/>
      <c r="AC152" s="468"/>
      <c r="AD152" s="468"/>
      <c r="AE152" s="468"/>
      <c r="AF152" s="468"/>
      <c r="AG152" s="468"/>
      <c r="AH152" s="468"/>
      <c r="AI152" s="468"/>
      <c r="AJ152" s="467"/>
      <c r="AK152" s="467"/>
      <c r="AL152" s="467"/>
      <c r="AM152" s="467"/>
      <c r="AN152" s="467"/>
      <c r="AO152" s="467"/>
    </row>
    <row r="153" spans="16:41" s="465" customFormat="1">
      <c r="P153" s="468"/>
      <c r="Q153" s="468"/>
      <c r="R153" s="468"/>
      <c r="S153" s="468"/>
      <c r="T153" s="468"/>
      <c r="U153" s="468"/>
      <c r="V153" s="468"/>
      <c r="W153" s="468"/>
      <c r="X153" s="468"/>
      <c r="Y153" s="468"/>
      <c r="Z153" s="468"/>
      <c r="AA153" s="468"/>
      <c r="AB153" s="468"/>
      <c r="AC153" s="468"/>
      <c r="AD153" s="468"/>
      <c r="AE153" s="468"/>
      <c r="AF153" s="468"/>
      <c r="AG153" s="468"/>
      <c r="AH153" s="468"/>
      <c r="AI153" s="468"/>
      <c r="AJ153" s="467"/>
      <c r="AK153" s="467"/>
      <c r="AL153" s="467"/>
      <c r="AM153" s="467"/>
      <c r="AN153" s="467"/>
      <c r="AO153" s="467"/>
    </row>
    <row r="154" spans="16:41" s="465" customFormat="1">
      <c r="P154" s="468"/>
      <c r="Q154" s="468"/>
      <c r="R154" s="468"/>
      <c r="S154" s="468"/>
      <c r="T154" s="468"/>
      <c r="U154" s="468"/>
      <c r="V154" s="468"/>
      <c r="W154" s="468"/>
      <c r="X154" s="468"/>
      <c r="Y154" s="468"/>
      <c r="Z154" s="468"/>
      <c r="AA154" s="468"/>
      <c r="AB154" s="468"/>
      <c r="AC154" s="468"/>
      <c r="AD154" s="468"/>
      <c r="AE154" s="468"/>
      <c r="AF154" s="468"/>
      <c r="AG154" s="468"/>
      <c r="AH154" s="468"/>
      <c r="AI154" s="468"/>
      <c r="AJ154" s="467"/>
      <c r="AK154" s="467"/>
      <c r="AL154" s="467"/>
      <c r="AM154" s="467"/>
      <c r="AN154" s="467"/>
      <c r="AO154" s="467"/>
    </row>
    <row r="155" spans="16:41" s="465" customFormat="1">
      <c r="P155" s="468"/>
      <c r="Q155" s="468"/>
      <c r="R155" s="468"/>
      <c r="S155" s="468"/>
      <c r="T155" s="468"/>
      <c r="U155" s="468"/>
      <c r="V155" s="468"/>
      <c r="W155" s="468"/>
      <c r="X155" s="468"/>
      <c r="Y155" s="468"/>
      <c r="Z155" s="468"/>
      <c r="AA155" s="468"/>
      <c r="AB155" s="468"/>
      <c r="AC155" s="468"/>
      <c r="AD155" s="468"/>
      <c r="AE155" s="468"/>
      <c r="AF155" s="468"/>
      <c r="AG155" s="468"/>
      <c r="AH155" s="468"/>
      <c r="AI155" s="468"/>
      <c r="AJ155" s="467"/>
      <c r="AK155" s="467"/>
      <c r="AL155" s="467"/>
      <c r="AM155" s="467"/>
      <c r="AN155" s="467"/>
      <c r="AO155" s="467"/>
    </row>
    <row r="156" spans="16:41" s="465" customFormat="1">
      <c r="P156" s="468"/>
      <c r="Q156" s="468"/>
      <c r="R156" s="468"/>
      <c r="S156" s="468"/>
      <c r="T156" s="468"/>
      <c r="U156" s="468"/>
      <c r="V156" s="468"/>
      <c r="W156" s="468"/>
      <c r="X156" s="468"/>
      <c r="Y156" s="468"/>
      <c r="Z156" s="468"/>
      <c r="AA156" s="468"/>
      <c r="AB156" s="468"/>
      <c r="AC156" s="468"/>
      <c r="AD156" s="468"/>
      <c r="AE156" s="468"/>
      <c r="AF156" s="468"/>
      <c r="AG156" s="468"/>
      <c r="AH156" s="468"/>
      <c r="AI156" s="468"/>
      <c r="AJ156" s="467"/>
      <c r="AK156" s="467"/>
      <c r="AL156" s="467"/>
      <c r="AM156" s="467"/>
      <c r="AN156" s="467"/>
      <c r="AO156" s="467"/>
    </row>
    <row r="157" spans="16:41" s="465" customFormat="1">
      <c r="P157" s="466"/>
      <c r="Q157" s="466"/>
      <c r="R157" s="466"/>
      <c r="S157" s="466"/>
      <c r="T157" s="466"/>
      <c r="U157" s="466"/>
      <c r="V157" s="466"/>
      <c r="W157" s="466"/>
      <c r="X157" s="466"/>
      <c r="Y157" s="466"/>
      <c r="Z157" s="466"/>
      <c r="AA157" s="466"/>
      <c r="AB157" s="466"/>
      <c r="AC157" s="466"/>
      <c r="AD157" s="466"/>
      <c r="AE157" s="466"/>
      <c r="AF157" s="466"/>
      <c r="AG157" s="466"/>
      <c r="AH157" s="466"/>
      <c r="AI157" s="466"/>
    </row>
    <row r="158" spans="16:41" s="465" customFormat="1">
      <c r="P158" s="466"/>
      <c r="Q158" s="466"/>
      <c r="R158" s="466"/>
      <c r="S158" s="466"/>
      <c r="T158" s="466"/>
      <c r="U158" s="466"/>
      <c r="V158" s="466"/>
      <c r="W158" s="466"/>
      <c r="X158" s="466"/>
      <c r="Y158" s="466"/>
      <c r="Z158" s="466"/>
      <c r="AA158" s="466"/>
      <c r="AB158" s="466"/>
      <c r="AC158" s="466"/>
      <c r="AD158" s="466"/>
      <c r="AE158" s="466"/>
      <c r="AF158" s="466"/>
      <c r="AG158" s="466"/>
      <c r="AH158" s="466"/>
      <c r="AI158" s="466"/>
    </row>
    <row r="159" spans="16:41" s="465" customFormat="1">
      <c r="P159" s="466"/>
      <c r="Q159" s="466"/>
      <c r="R159" s="466"/>
      <c r="S159" s="466"/>
      <c r="T159" s="466"/>
      <c r="U159" s="466"/>
      <c r="V159" s="466"/>
      <c r="W159" s="466"/>
      <c r="X159" s="466"/>
      <c r="Y159" s="466"/>
      <c r="Z159" s="466"/>
      <c r="AA159" s="466"/>
      <c r="AB159" s="466"/>
      <c r="AC159" s="466"/>
      <c r="AD159" s="466"/>
      <c r="AE159" s="466"/>
      <c r="AF159" s="466"/>
      <c r="AG159" s="466"/>
      <c r="AH159" s="466"/>
      <c r="AI159" s="466"/>
    </row>
    <row r="160" spans="16:41" s="465" customFormat="1">
      <c r="P160" s="466"/>
      <c r="Q160" s="466"/>
      <c r="R160" s="466"/>
      <c r="S160" s="466"/>
      <c r="T160" s="466"/>
      <c r="U160" s="466"/>
      <c r="V160" s="466"/>
      <c r="W160" s="466"/>
      <c r="X160" s="466"/>
      <c r="Y160" s="466"/>
      <c r="Z160" s="466"/>
      <c r="AA160" s="466"/>
      <c r="AB160" s="466"/>
      <c r="AC160" s="466"/>
      <c r="AD160" s="466"/>
      <c r="AE160" s="466"/>
      <c r="AF160" s="466"/>
      <c r="AG160" s="466"/>
      <c r="AH160" s="466"/>
      <c r="AI160" s="466"/>
    </row>
    <row r="161" spans="16:35" s="465" customFormat="1">
      <c r="P161" s="466"/>
      <c r="Q161" s="466"/>
      <c r="R161" s="466"/>
      <c r="S161" s="466"/>
      <c r="T161" s="466"/>
      <c r="U161" s="466"/>
      <c r="V161" s="466"/>
      <c r="W161" s="466"/>
      <c r="X161" s="466"/>
      <c r="Y161" s="466"/>
      <c r="Z161" s="466"/>
      <c r="AA161" s="466"/>
      <c r="AB161" s="466"/>
      <c r="AC161" s="466"/>
      <c r="AD161" s="466"/>
      <c r="AE161" s="466"/>
      <c r="AF161" s="466"/>
      <c r="AG161" s="466"/>
      <c r="AH161" s="466"/>
      <c r="AI161" s="466"/>
    </row>
    <row r="162" spans="16:35" s="465" customFormat="1">
      <c r="P162" s="466"/>
      <c r="Q162" s="466"/>
      <c r="R162" s="466"/>
      <c r="S162" s="466"/>
      <c r="T162" s="466"/>
      <c r="U162" s="466"/>
      <c r="V162" s="466"/>
      <c r="W162" s="466"/>
      <c r="X162" s="466"/>
      <c r="Y162" s="466"/>
      <c r="Z162" s="466"/>
      <c r="AA162" s="466"/>
      <c r="AB162" s="466"/>
      <c r="AC162" s="466"/>
      <c r="AD162" s="466"/>
      <c r="AE162" s="466"/>
      <c r="AF162" s="466"/>
      <c r="AG162" s="466"/>
      <c r="AH162" s="466"/>
      <c r="AI162" s="466"/>
    </row>
    <row r="163" spans="16:35" s="465" customFormat="1">
      <c r="P163" s="466"/>
      <c r="Q163" s="466"/>
      <c r="R163" s="466"/>
      <c r="S163" s="466"/>
      <c r="T163" s="466"/>
      <c r="U163" s="466"/>
      <c r="V163" s="466"/>
      <c r="W163" s="466"/>
      <c r="X163" s="466"/>
      <c r="Y163" s="466"/>
      <c r="Z163" s="466"/>
      <c r="AA163" s="466"/>
      <c r="AB163" s="466"/>
      <c r="AC163" s="466"/>
      <c r="AD163" s="466"/>
      <c r="AE163" s="466"/>
      <c r="AF163" s="466"/>
      <c r="AG163" s="466"/>
      <c r="AH163" s="466"/>
      <c r="AI163" s="466"/>
    </row>
    <row r="164" spans="16:35" s="465" customFormat="1">
      <c r="P164" s="466"/>
      <c r="Q164" s="466"/>
      <c r="R164" s="466"/>
      <c r="S164" s="466"/>
      <c r="T164" s="466"/>
      <c r="U164" s="466"/>
      <c r="V164" s="466"/>
      <c r="W164" s="466"/>
      <c r="X164" s="466"/>
      <c r="Y164" s="466"/>
      <c r="Z164" s="466"/>
      <c r="AA164" s="466"/>
      <c r="AB164" s="466"/>
      <c r="AC164" s="466"/>
      <c r="AD164" s="466"/>
      <c r="AE164" s="466"/>
      <c r="AF164" s="466"/>
      <c r="AG164" s="466"/>
      <c r="AH164" s="466"/>
      <c r="AI164" s="466"/>
    </row>
    <row r="165" spans="16:35" s="465" customFormat="1">
      <c r="P165" s="466"/>
      <c r="Q165" s="466"/>
      <c r="R165" s="466"/>
      <c r="S165" s="466"/>
      <c r="T165" s="466"/>
      <c r="U165" s="466"/>
      <c r="V165" s="466"/>
      <c r="W165" s="466"/>
      <c r="X165" s="466"/>
      <c r="Y165" s="466"/>
      <c r="Z165" s="466"/>
      <c r="AA165" s="466"/>
      <c r="AB165" s="466"/>
      <c r="AC165" s="466"/>
      <c r="AD165" s="466"/>
      <c r="AE165" s="466"/>
      <c r="AF165" s="466"/>
      <c r="AG165" s="466"/>
      <c r="AH165" s="466"/>
      <c r="AI165" s="466"/>
    </row>
    <row r="166" spans="16:35" s="465" customFormat="1">
      <c r="P166" s="466"/>
      <c r="Q166" s="466"/>
      <c r="R166" s="466"/>
      <c r="S166" s="466"/>
      <c r="T166" s="466"/>
      <c r="U166" s="466"/>
      <c r="V166" s="466"/>
      <c r="W166" s="466"/>
      <c r="X166" s="466"/>
      <c r="Y166" s="466"/>
      <c r="Z166" s="466"/>
      <c r="AA166" s="466"/>
      <c r="AB166" s="466"/>
      <c r="AC166" s="466"/>
      <c r="AD166" s="466"/>
      <c r="AE166" s="466"/>
      <c r="AF166" s="466"/>
      <c r="AG166" s="466"/>
      <c r="AH166" s="466"/>
      <c r="AI166" s="466"/>
    </row>
    <row r="167" spans="16:35" s="465" customFormat="1">
      <c r="P167" s="466"/>
      <c r="Q167" s="466"/>
      <c r="R167" s="466"/>
      <c r="S167" s="466"/>
      <c r="T167" s="466"/>
      <c r="U167" s="466"/>
      <c r="V167" s="466"/>
      <c r="W167" s="466"/>
      <c r="X167" s="466"/>
      <c r="Y167" s="466"/>
      <c r="Z167" s="466"/>
      <c r="AA167" s="466"/>
      <c r="AB167" s="466"/>
      <c r="AC167" s="466"/>
      <c r="AD167" s="466"/>
      <c r="AE167" s="466"/>
      <c r="AF167" s="466"/>
      <c r="AG167" s="466"/>
      <c r="AH167" s="466"/>
      <c r="AI167" s="466"/>
    </row>
    <row r="168" spans="16:35" s="465" customFormat="1">
      <c r="P168" s="466"/>
      <c r="Q168" s="466"/>
      <c r="R168" s="466"/>
      <c r="S168" s="466"/>
      <c r="T168" s="466"/>
      <c r="U168" s="466"/>
      <c r="V168" s="466"/>
      <c r="W168" s="466"/>
      <c r="X168" s="466"/>
      <c r="Y168" s="466"/>
      <c r="Z168" s="466"/>
      <c r="AA168" s="466"/>
      <c r="AB168" s="466"/>
      <c r="AC168" s="466"/>
      <c r="AD168" s="466"/>
      <c r="AE168" s="466"/>
      <c r="AF168" s="466"/>
      <c r="AG168" s="466"/>
      <c r="AH168" s="466"/>
      <c r="AI168" s="466"/>
    </row>
    <row r="169" spans="16:35" s="465" customFormat="1">
      <c r="P169" s="466"/>
      <c r="Q169" s="466"/>
      <c r="R169" s="466"/>
      <c r="S169" s="466"/>
      <c r="T169" s="466"/>
      <c r="U169" s="466"/>
      <c r="V169" s="466"/>
      <c r="W169" s="466"/>
      <c r="X169" s="466"/>
      <c r="Y169" s="466"/>
      <c r="Z169" s="466"/>
      <c r="AA169" s="466"/>
      <c r="AB169" s="466"/>
      <c r="AC169" s="466"/>
      <c r="AD169" s="466"/>
      <c r="AE169" s="466"/>
      <c r="AF169" s="466"/>
      <c r="AG169" s="466"/>
      <c r="AH169" s="466"/>
      <c r="AI169" s="466"/>
    </row>
    <row r="170" spans="16:35" s="465" customFormat="1">
      <c r="P170" s="466"/>
      <c r="Q170" s="466"/>
      <c r="R170" s="466"/>
      <c r="S170" s="466"/>
      <c r="T170" s="466"/>
      <c r="U170" s="466"/>
      <c r="V170" s="466"/>
      <c r="W170" s="466"/>
      <c r="X170" s="466"/>
      <c r="Y170" s="466"/>
      <c r="Z170" s="466"/>
      <c r="AA170" s="466"/>
      <c r="AB170" s="466"/>
      <c r="AC170" s="466"/>
      <c r="AD170" s="466"/>
      <c r="AE170" s="466"/>
      <c r="AF170" s="466"/>
      <c r="AG170" s="466"/>
      <c r="AH170" s="466"/>
      <c r="AI170" s="466"/>
    </row>
    <row r="171" spans="16:35" s="465" customFormat="1">
      <c r="P171" s="466"/>
      <c r="Q171" s="466"/>
      <c r="R171" s="466"/>
      <c r="S171" s="466"/>
      <c r="T171" s="466"/>
      <c r="U171" s="466"/>
      <c r="V171" s="466"/>
      <c r="W171" s="466"/>
      <c r="X171" s="466"/>
      <c r="Y171" s="466"/>
      <c r="Z171" s="466"/>
      <c r="AA171" s="466"/>
      <c r="AB171" s="466"/>
      <c r="AC171" s="466"/>
      <c r="AD171" s="466"/>
      <c r="AE171" s="466"/>
      <c r="AF171" s="466"/>
      <c r="AG171" s="466"/>
      <c r="AH171" s="466"/>
      <c r="AI171" s="466"/>
    </row>
    <row r="172" spans="16:35" s="465" customFormat="1">
      <c r="P172" s="466"/>
      <c r="Q172" s="466"/>
      <c r="R172" s="466"/>
      <c r="S172" s="466"/>
      <c r="T172" s="466"/>
      <c r="U172" s="466"/>
      <c r="V172" s="466"/>
      <c r="W172" s="466"/>
      <c r="X172" s="466"/>
      <c r="Y172" s="466"/>
      <c r="Z172" s="466"/>
      <c r="AA172" s="466"/>
      <c r="AB172" s="466"/>
      <c r="AC172" s="466"/>
      <c r="AD172" s="466"/>
      <c r="AE172" s="466"/>
      <c r="AF172" s="466"/>
      <c r="AG172" s="466"/>
      <c r="AH172" s="466"/>
      <c r="AI172" s="466"/>
    </row>
    <row r="173" spans="16:35" s="465" customFormat="1">
      <c r="P173" s="466"/>
      <c r="Q173" s="466"/>
      <c r="R173" s="466"/>
      <c r="S173" s="466"/>
      <c r="T173" s="466"/>
      <c r="U173" s="466"/>
      <c r="V173" s="466"/>
      <c r="W173" s="466"/>
      <c r="X173" s="466"/>
      <c r="Y173" s="466"/>
      <c r="Z173" s="466"/>
      <c r="AA173" s="466"/>
      <c r="AB173" s="466"/>
      <c r="AC173" s="466"/>
      <c r="AD173" s="466"/>
      <c r="AE173" s="466"/>
      <c r="AF173" s="466"/>
      <c r="AG173" s="466"/>
      <c r="AH173" s="466"/>
      <c r="AI173" s="466"/>
    </row>
    <row r="174" spans="16:35" s="465" customFormat="1">
      <c r="P174" s="466"/>
      <c r="Q174" s="466"/>
      <c r="R174" s="466"/>
      <c r="S174" s="466"/>
      <c r="T174" s="466"/>
      <c r="U174" s="466"/>
      <c r="V174" s="466"/>
      <c r="W174" s="466"/>
      <c r="X174" s="466"/>
      <c r="Y174" s="466"/>
      <c r="Z174" s="466"/>
      <c r="AA174" s="466"/>
      <c r="AB174" s="466"/>
      <c r="AC174" s="466"/>
      <c r="AD174" s="466"/>
      <c r="AE174" s="466"/>
      <c r="AF174" s="466"/>
      <c r="AG174" s="466"/>
      <c r="AH174" s="466"/>
      <c r="AI174" s="466"/>
    </row>
    <row r="175" spans="16:35" s="465" customFormat="1">
      <c r="P175" s="466"/>
      <c r="Q175" s="466"/>
      <c r="R175" s="466"/>
      <c r="S175" s="466"/>
      <c r="T175" s="466"/>
      <c r="U175" s="466"/>
      <c r="V175" s="466"/>
      <c r="W175" s="466"/>
      <c r="X175" s="466"/>
      <c r="Y175" s="466"/>
      <c r="Z175" s="466"/>
      <c r="AA175" s="466"/>
      <c r="AB175" s="466"/>
      <c r="AC175" s="466"/>
      <c r="AD175" s="466"/>
      <c r="AE175" s="466"/>
      <c r="AF175" s="466"/>
      <c r="AG175" s="466"/>
      <c r="AH175" s="466"/>
      <c r="AI175" s="466"/>
    </row>
    <row r="176" spans="16:35" s="465" customFormat="1">
      <c r="P176" s="466"/>
      <c r="Q176" s="466"/>
      <c r="R176" s="466"/>
      <c r="S176" s="466"/>
      <c r="T176" s="466"/>
      <c r="U176" s="466"/>
      <c r="V176" s="466"/>
      <c r="W176" s="466"/>
      <c r="X176" s="466"/>
      <c r="Y176" s="466"/>
      <c r="Z176" s="466"/>
      <c r="AA176" s="466"/>
      <c r="AB176" s="466"/>
      <c r="AC176" s="466"/>
      <c r="AD176" s="466"/>
      <c r="AE176" s="466"/>
      <c r="AF176" s="466"/>
      <c r="AG176" s="466"/>
      <c r="AH176" s="466"/>
      <c r="AI176" s="466"/>
    </row>
    <row r="177" spans="16:35" s="465" customFormat="1">
      <c r="P177" s="466"/>
      <c r="Q177" s="466"/>
      <c r="R177" s="466"/>
      <c r="S177" s="466"/>
      <c r="T177" s="466"/>
      <c r="U177" s="466"/>
      <c r="V177" s="466"/>
      <c r="W177" s="466"/>
      <c r="X177" s="466"/>
      <c r="Y177" s="466"/>
      <c r="Z177" s="466"/>
      <c r="AA177" s="466"/>
      <c r="AB177" s="466"/>
      <c r="AC177" s="466"/>
      <c r="AD177" s="466"/>
      <c r="AE177" s="466"/>
      <c r="AF177" s="466"/>
      <c r="AG177" s="466"/>
      <c r="AH177" s="466"/>
      <c r="AI177" s="466"/>
    </row>
    <row r="178" spans="16:35" s="465" customFormat="1">
      <c r="P178" s="466"/>
      <c r="Q178" s="466"/>
      <c r="R178" s="466"/>
      <c r="S178" s="466"/>
      <c r="T178" s="466"/>
      <c r="U178" s="466"/>
      <c r="V178" s="466"/>
      <c r="W178" s="466"/>
      <c r="X178" s="466"/>
      <c r="Y178" s="466"/>
      <c r="Z178" s="466"/>
      <c r="AA178" s="466"/>
      <c r="AB178" s="466"/>
      <c r="AC178" s="466"/>
      <c r="AD178" s="466"/>
      <c r="AE178" s="466"/>
      <c r="AF178" s="466"/>
      <c r="AG178" s="466"/>
      <c r="AH178" s="466"/>
      <c r="AI178" s="466"/>
    </row>
    <row r="179" spans="16:35" s="465" customFormat="1">
      <c r="P179" s="466"/>
      <c r="Q179" s="466"/>
      <c r="R179" s="466"/>
      <c r="S179" s="466"/>
      <c r="T179" s="466"/>
      <c r="U179" s="466"/>
      <c r="V179" s="466"/>
      <c r="W179" s="466"/>
      <c r="X179" s="466"/>
      <c r="Y179" s="466"/>
      <c r="Z179" s="466"/>
      <c r="AA179" s="466"/>
      <c r="AB179" s="466"/>
      <c r="AC179" s="466"/>
      <c r="AD179" s="466"/>
      <c r="AE179" s="466"/>
      <c r="AF179" s="466"/>
      <c r="AG179" s="466"/>
      <c r="AH179" s="466"/>
      <c r="AI179" s="466"/>
    </row>
    <row r="180" spans="16:35" s="465" customFormat="1">
      <c r="P180" s="466"/>
      <c r="Q180" s="466"/>
      <c r="R180" s="466"/>
      <c r="S180" s="466"/>
      <c r="T180" s="466"/>
      <c r="U180" s="466"/>
      <c r="V180" s="466"/>
      <c r="W180" s="466"/>
      <c r="X180" s="466"/>
      <c r="Y180" s="466"/>
      <c r="Z180" s="466"/>
      <c r="AA180" s="466"/>
      <c r="AB180" s="466"/>
      <c r="AC180" s="466"/>
      <c r="AD180" s="466"/>
      <c r="AE180" s="466"/>
      <c r="AF180" s="466"/>
      <c r="AG180" s="466"/>
      <c r="AH180" s="466"/>
      <c r="AI180" s="466"/>
    </row>
    <row r="181" spans="16:35" s="465" customFormat="1">
      <c r="P181" s="466"/>
      <c r="Q181" s="466"/>
      <c r="R181" s="466"/>
      <c r="S181" s="466"/>
      <c r="T181" s="466"/>
      <c r="U181" s="466"/>
      <c r="V181" s="466"/>
      <c r="W181" s="466"/>
      <c r="X181" s="466"/>
      <c r="Y181" s="466"/>
      <c r="Z181" s="466"/>
      <c r="AA181" s="466"/>
      <c r="AB181" s="466"/>
      <c r="AC181" s="466"/>
      <c r="AD181" s="466"/>
      <c r="AE181" s="466"/>
      <c r="AF181" s="466"/>
      <c r="AG181" s="466"/>
      <c r="AH181" s="466"/>
      <c r="AI181" s="466"/>
    </row>
    <row r="182" spans="16:35" s="465" customFormat="1">
      <c r="P182" s="466"/>
      <c r="Q182" s="466"/>
      <c r="R182" s="466"/>
      <c r="S182" s="466"/>
      <c r="T182" s="466"/>
      <c r="U182" s="466"/>
      <c r="V182" s="466"/>
      <c r="W182" s="466"/>
      <c r="X182" s="466"/>
      <c r="Y182" s="466"/>
      <c r="Z182" s="466"/>
      <c r="AA182" s="466"/>
      <c r="AB182" s="466"/>
      <c r="AC182" s="466"/>
      <c r="AD182" s="466"/>
      <c r="AE182" s="466"/>
      <c r="AF182" s="466"/>
      <c r="AG182" s="466"/>
      <c r="AH182" s="466"/>
      <c r="AI182" s="466"/>
    </row>
    <row r="183" spans="16:35" s="465" customFormat="1">
      <c r="P183" s="466"/>
      <c r="Q183" s="466"/>
      <c r="R183" s="466"/>
      <c r="S183" s="466"/>
      <c r="T183" s="466"/>
      <c r="U183" s="466"/>
      <c r="V183" s="466"/>
      <c r="W183" s="466"/>
      <c r="X183" s="466"/>
      <c r="Y183" s="466"/>
      <c r="Z183" s="466"/>
      <c r="AA183" s="466"/>
      <c r="AB183" s="466"/>
      <c r="AC183" s="466"/>
      <c r="AD183" s="466"/>
      <c r="AE183" s="466"/>
      <c r="AF183" s="466"/>
      <c r="AG183" s="466"/>
      <c r="AH183" s="466"/>
      <c r="AI183" s="466"/>
    </row>
    <row r="184" spans="16:35" s="465" customFormat="1">
      <c r="P184" s="466"/>
      <c r="Q184" s="466"/>
      <c r="R184" s="466"/>
      <c r="S184" s="466"/>
      <c r="T184" s="466"/>
      <c r="U184" s="466"/>
      <c r="V184" s="466"/>
      <c r="W184" s="466"/>
      <c r="X184" s="466"/>
      <c r="Y184" s="466"/>
      <c r="Z184" s="466"/>
      <c r="AA184" s="466"/>
      <c r="AB184" s="466"/>
      <c r="AC184" s="466"/>
      <c r="AD184" s="466"/>
      <c r="AE184" s="466"/>
      <c r="AF184" s="466"/>
      <c r="AG184" s="466"/>
      <c r="AH184" s="466"/>
      <c r="AI184" s="466"/>
    </row>
    <row r="185" spans="16:35" s="465" customFormat="1">
      <c r="P185" s="466"/>
      <c r="Q185" s="466"/>
      <c r="R185" s="466"/>
      <c r="S185" s="466"/>
      <c r="T185" s="466"/>
      <c r="U185" s="466"/>
      <c r="V185" s="466"/>
      <c r="W185" s="466"/>
      <c r="X185" s="466"/>
      <c r="Y185" s="466"/>
      <c r="Z185" s="466"/>
      <c r="AA185" s="466"/>
      <c r="AB185" s="466"/>
      <c r="AC185" s="466"/>
      <c r="AD185" s="466"/>
      <c r="AE185" s="466"/>
      <c r="AF185" s="466"/>
      <c r="AG185" s="466"/>
      <c r="AH185" s="466"/>
      <c r="AI185" s="466"/>
    </row>
    <row r="186" spans="16:35" s="465" customFormat="1">
      <c r="P186" s="466"/>
      <c r="Q186" s="466"/>
      <c r="R186" s="466"/>
      <c r="S186" s="466"/>
      <c r="T186" s="466"/>
      <c r="U186" s="466"/>
      <c r="V186" s="466"/>
      <c r="W186" s="466"/>
      <c r="X186" s="466"/>
      <c r="Y186" s="466"/>
      <c r="Z186" s="466"/>
      <c r="AA186" s="466"/>
      <c r="AB186" s="466"/>
      <c r="AC186" s="466"/>
      <c r="AD186" s="466"/>
      <c r="AE186" s="466"/>
      <c r="AF186" s="466"/>
      <c r="AG186" s="466"/>
      <c r="AH186" s="466"/>
      <c r="AI186" s="466"/>
    </row>
    <row r="187" spans="16:35" s="465" customFormat="1">
      <c r="P187" s="466"/>
      <c r="Q187" s="466"/>
      <c r="R187" s="466"/>
      <c r="S187" s="466"/>
      <c r="T187" s="466"/>
      <c r="U187" s="466"/>
      <c r="V187" s="466"/>
      <c r="W187" s="466"/>
      <c r="X187" s="466"/>
      <c r="Y187" s="466"/>
      <c r="Z187" s="466"/>
      <c r="AA187" s="466"/>
      <c r="AB187" s="466"/>
      <c r="AC187" s="466"/>
      <c r="AD187" s="466"/>
      <c r="AE187" s="466"/>
      <c r="AF187" s="466"/>
      <c r="AG187" s="466"/>
      <c r="AH187" s="466"/>
      <c r="AI187" s="466"/>
    </row>
    <row r="188" spans="16:35" s="465" customFormat="1">
      <c r="P188" s="466"/>
      <c r="Q188" s="466"/>
      <c r="R188" s="466"/>
      <c r="S188" s="466"/>
      <c r="T188" s="466"/>
      <c r="U188" s="466"/>
      <c r="V188" s="466"/>
      <c r="W188" s="466"/>
      <c r="X188" s="466"/>
      <c r="Y188" s="466"/>
      <c r="Z188" s="466"/>
      <c r="AA188" s="466"/>
      <c r="AB188" s="466"/>
      <c r="AC188" s="466"/>
      <c r="AD188" s="466"/>
      <c r="AE188" s="466"/>
      <c r="AF188" s="466"/>
      <c r="AG188" s="466"/>
      <c r="AH188" s="466"/>
      <c r="AI188" s="466"/>
    </row>
    <row r="189" spans="16:35" s="465" customFormat="1">
      <c r="P189" s="466"/>
      <c r="Q189" s="466"/>
      <c r="R189" s="466"/>
      <c r="S189" s="466"/>
      <c r="T189" s="466"/>
      <c r="U189" s="466"/>
      <c r="V189" s="466"/>
      <c r="W189" s="466"/>
      <c r="X189" s="466"/>
      <c r="Y189" s="466"/>
      <c r="Z189" s="466"/>
      <c r="AA189" s="466"/>
      <c r="AB189" s="466"/>
      <c r="AC189" s="466"/>
      <c r="AD189" s="466"/>
      <c r="AE189" s="466"/>
      <c r="AF189" s="466"/>
      <c r="AG189" s="466"/>
      <c r="AH189" s="466"/>
      <c r="AI189" s="466"/>
    </row>
    <row r="190" spans="16:35" s="465" customFormat="1">
      <c r="P190" s="466"/>
      <c r="Q190" s="466"/>
      <c r="R190" s="466"/>
      <c r="S190" s="466"/>
      <c r="T190" s="466"/>
      <c r="U190" s="466"/>
      <c r="V190" s="466"/>
      <c r="W190" s="466"/>
      <c r="X190" s="466"/>
      <c r="Y190" s="466"/>
      <c r="Z190" s="466"/>
      <c r="AA190" s="466"/>
      <c r="AB190" s="466"/>
      <c r="AC190" s="466"/>
      <c r="AD190" s="466"/>
      <c r="AE190" s="466"/>
      <c r="AF190" s="466"/>
      <c r="AG190" s="466"/>
      <c r="AH190" s="466"/>
      <c r="AI190" s="466"/>
    </row>
    <row r="191" spans="16:35" s="465" customFormat="1">
      <c r="P191" s="466"/>
      <c r="Q191" s="466"/>
      <c r="R191" s="466"/>
      <c r="S191" s="466"/>
      <c r="T191" s="466"/>
      <c r="U191" s="466"/>
      <c r="V191" s="466"/>
      <c r="W191" s="466"/>
      <c r="X191" s="466"/>
      <c r="Y191" s="466"/>
      <c r="Z191" s="466"/>
      <c r="AA191" s="466"/>
      <c r="AB191" s="466"/>
      <c r="AC191" s="466"/>
      <c r="AD191" s="466"/>
      <c r="AE191" s="466"/>
      <c r="AF191" s="466"/>
      <c r="AG191" s="466"/>
      <c r="AH191" s="466"/>
      <c r="AI191" s="466"/>
    </row>
    <row r="192" spans="16:35" s="465" customFormat="1">
      <c r="P192" s="466"/>
      <c r="Q192" s="466"/>
      <c r="R192" s="466"/>
      <c r="S192" s="466"/>
      <c r="T192" s="466"/>
      <c r="U192" s="466"/>
      <c r="V192" s="466"/>
      <c r="W192" s="466"/>
      <c r="X192" s="466"/>
      <c r="Y192" s="466"/>
      <c r="Z192" s="466"/>
      <c r="AA192" s="466"/>
      <c r="AB192" s="466"/>
      <c r="AC192" s="466"/>
      <c r="AD192" s="466"/>
      <c r="AE192" s="466"/>
      <c r="AF192" s="466"/>
      <c r="AG192" s="466"/>
      <c r="AH192" s="466"/>
      <c r="AI192" s="466"/>
    </row>
    <row r="193" spans="16:35" s="465" customFormat="1">
      <c r="P193" s="466"/>
      <c r="Q193" s="466"/>
      <c r="R193" s="466"/>
      <c r="S193" s="466"/>
      <c r="T193" s="466"/>
      <c r="U193" s="466"/>
      <c r="V193" s="466"/>
      <c r="W193" s="466"/>
      <c r="X193" s="466"/>
      <c r="Y193" s="466"/>
      <c r="Z193" s="466"/>
      <c r="AA193" s="466"/>
      <c r="AB193" s="466"/>
      <c r="AC193" s="466"/>
      <c r="AD193" s="466"/>
      <c r="AE193" s="466"/>
      <c r="AF193" s="466"/>
      <c r="AG193" s="466"/>
      <c r="AH193" s="466"/>
      <c r="AI193" s="466"/>
    </row>
    <row r="194" spans="16:35" s="465" customFormat="1">
      <c r="P194" s="466"/>
      <c r="Q194" s="466"/>
      <c r="R194" s="466"/>
      <c r="S194" s="466"/>
      <c r="T194" s="466"/>
      <c r="U194" s="466"/>
      <c r="V194" s="466"/>
      <c r="W194" s="466"/>
      <c r="X194" s="466"/>
      <c r="Y194" s="466"/>
      <c r="Z194" s="466"/>
      <c r="AA194" s="466"/>
      <c r="AB194" s="466"/>
      <c r="AC194" s="466"/>
      <c r="AD194" s="466"/>
      <c r="AE194" s="466"/>
      <c r="AF194" s="466"/>
      <c r="AG194" s="466"/>
      <c r="AH194" s="466"/>
      <c r="AI194" s="466"/>
    </row>
    <row r="195" spans="16:35" s="465" customFormat="1">
      <c r="P195" s="466"/>
      <c r="Q195" s="466"/>
      <c r="R195" s="466"/>
      <c r="S195" s="466"/>
      <c r="T195" s="466"/>
      <c r="U195" s="466"/>
      <c r="V195" s="466"/>
      <c r="W195" s="466"/>
      <c r="X195" s="466"/>
      <c r="Y195" s="466"/>
      <c r="Z195" s="466"/>
      <c r="AA195" s="466"/>
      <c r="AB195" s="466"/>
      <c r="AC195" s="466"/>
      <c r="AD195" s="466"/>
      <c r="AE195" s="466"/>
      <c r="AF195" s="466"/>
      <c r="AG195" s="466"/>
      <c r="AH195" s="466"/>
      <c r="AI195" s="466"/>
    </row>
    <row r="196" spans="16:35" s="465" customFormat="1">
      <c r="P196" s="466"/>
      <c r="Q196" s="466"/>
      <c r="R196" s="466"/>
      <c r="S196" s="466"/>
      <c r="T196" s="466"/>
      <c r="U196" s="466"/>
      <c r="V196" s="466"/>
      <c r="W196" s="466"/>
      <c r="X196" s="466"/>
      <c r="Y196" s="466"/>
      <c r="Z196" s="466"/>
      <c r="AA196" s="466"/>
      <c r="AB196" s="466"/>
      <c r="AC196" s="466"/>
      <c r="AD196" s="466"/>
      <c r="AE196" s="466"/>
      <c r="AF196" s="466"/>
      <c r="AG196" s="466"/>
      <c r="AH196" s="466"/>
      <c r="AI196" s="466"/>
    </row>
    <row r="197" spans="16:35" s="465" customFormat="1">
      <c r="P197" s="466"/>
      <c r="Q197" s="466"/>
      <c r="R197" s="466"/>
      <c r="S197" s="466"/>
      <c r="T197" s="466"/>
      <c r="U197" s="466"/>
      <c r="V197" s="466"/>
      <c r="W197" s="466"/>
      <c r="X197" s="466"/>
      <c r="Y197" s="466"/>
      <c r="Z197" s="466"/>
      <c r="AA197" s="466"/>
      <c r="AB197" s="466"/>
      <c r="AC197" s="466"/>
      <c r="AD197" s="466"/>
      <c r="AE197" s="466"/>
      <c r="AF197" s="466"/>
      <c r="AG197" s="466"/>
      <c r="AH197" s="466"/>
      <c r="AI197" s="466"/>
    </row>
    <row r="198" spans="16:35" s="465" customFormat="1">
      <c r="P198" s="466"/>
      <c r="Q198" s="466"/>
      <c r="R198" s="466"/>
      <c r="S198" s="466"/>
      <c r="T198" s="466"/>
      <c r="U198" s="466"/>
      <c r="V198" s="466"/>
      <c r="W198" s="466"/>
      <c r="X198" s="466"/>
      <c r="Y198" s="466"/>
      <c r="Z198" s="466"/>
      <c r="AA198" s="466"/>
      <c r="AB198" s="466"/>
      <c r="AC198" s="466"/>
      <c r="AD198" s="466"/>
      <c r="AE198" s="466"/>
      <c r="AF198" s="466"/>
      <c r="AG198" s="466"/>
      <c r="AH198" s="466"/>
      <c r="AI198" s="466"/>
    </row>
    <row r="199" spans="16:35" s="465" customFormat="1"/>
    <row r="200" spans="16:35" s="465" customFormat="1"/>
    <row r="201" spans="16:35" s="465" customFormat="1"/>
    <row r="202" spans="16:35" s="465" customFormat="1"/>
    <row r="203" spans="16:35" s="465" customFormat="1"/>
    <row r="204" spans="16:35" s="465" customFormat="1"/>
    <row r="205" spans="16:35" s="465" customFormat="1"/>
    <row r="206" spans="16:35" s="465" customFormat="1"/>
    <row r="207" spans="16:35" s="465" customFormat="1"/>
    <row r="208" spans="16:35" s="465" customFormat="1"/>
    <row r="209" s="465" customFormat="1"/>
    <row r="210" s="465" customFormat="1"/>
    <row r="211" s="465" customFormat="1"/>
    <row r="212" s="465" customFormat="1"/>
    <row r="213" s="465" customFormat="1"/>
    <row r="214" s="465" customFormat="1"/>
    <row r="215" s="465" customFormat="1"/>
    <row r="216" s="465" customFormat="1"/>
    <row r="217" s="465" customFormat="1"/>
    <row r="218" s="465" customFormat="1"/>
    <row r="219" s="465" customFormat="1"/>
    <row r="220" s="465" customFormat="1"/>
    <row r="221" s="465" customFormat="1"/>
    <row r="222" s="465" customFormat="1"/>
    <row r="223" s="465" customFormat="1"/>
    <row r="224" s="465" customFormat="1"/>
    <row r="225" s="465" customFormat="1"/>
    <row r="226" s="465" customFormat="1"/>
    <row r="227" s="465" customFormat="1"/>
    <row r="228" s="465" customFormat="1"/>
    <row r="229" s="465" customFormat="1"/>
    <row r="230" s="465" customFormat="1"/>
    <row r="231" s="465" customFormat="1"/>
    <row r="232" s="465" customFormat="1"/>
    <row r="233" s="465" customFormat="1"/>
    <row r="234" s="465" customFormat="1"/>
    <row r="235" s="465" customFormat="1"/>
    <row r="236" s="465" customFormat="1"/>
    <row r="237" s="465" customFormat="1"/>
    <row r="238" s="465" customFormat="1"/>
    <row r="239" s="465" customFormat="1"/>
    <row r="240" s="465" customFormat="1"/>
    <row r="241" s="465" customFormat="1"/>
    <row r="242" s="465" customFormat="1"/>
    <row r="243" s="465" customFormat="1"/>
    <row r="244" s="465" customFormat="1"/>
    <row r="245" s="465" customFormat="1"/>
    <row r="246" s="465" customFormat="1"/>
    <row r="247" s="465" customFormat="1"/>
    <row r="248" s="465" customFormat="1"/>
    <row r="249" s="465" customFormat="1"/>
    <row r="250" s="465" customFormat="1"/>
    <row r="251" s="465" customFormat="1"/>
    <row r="252" s="465" customFormat="1"/>
    <row r="253" s="465" customFormat="1"/>
    <row r="254" s="465" customFormat="1"/>
    <row r="255" s="465" customFormat="1"/>
    <row r="256" s="465" customFormat="1"/>
    <row r="257" s="465" customFormat="1"/>
    <row r="258" s="465" customFormat="1"/>
    <row r="259" s="465" customFormat="1"/>
    <row r="260" s="465" customFormat="1"/>
    <row r="261" s="465" customFormat="1"/>
    <row r="262" s="465" customFormat="1"/>
    <row r="263" s="465" customFormat="1"/>
    <row r="264" s="465" customFormat="1"/>
    <row r="265" s="465" customFormat="1"/>
    <row r="266" s="465" customFormat="1"/>
    <row r="267" s="465" customFormat="1"/>
    <row r="268" s="465" customFormat="1"/>
    <row r="269" s="465" customFormat="1"/>
    <row r="270" s="465" customFormat="1"/>
    <row r="271" s="465" customFormat="1"/>
    <row r="272" s="465" customFormat="1"/>
    <row r="273" s="465" customFormat="1"/>
    <row r="274" s="465" customFormat="1"/>
    <row r="275" s="465" customFormat="1"/>
    <row r="276" s="465" customFormat="1"/>
    <row r="277" s="465" customFormat="1"/>
    <row r="278" s="465" customFormat="1"/>
    <row r="279" s="465" customFormat="1"/>
    <row r="280" s="465" customFormat="1"/>
    <row r="281" s="465" customFormat="1"/>
    <row r="282" s="465" customFormat="1"/>
    <row r="283" s="465" customFormat="1"/>
    <row r="284" s="465" customFormat="1"/>
    <row r="285" s="465" customFormat="1"/>
    <row r="286" s="465" customFormat="1"/>
    <row r="287" s="465" customFormat="1"/>
    <row r="288" s="465" customFormat="1"/>
    <row r="289" s="465" customFormat="1"/>
    <row r="290" s="465" customFormat="1"/>
    <row r="291" s="465" customFormat="1"/>
    <row r="292" s="465" customFormat="1"/>
    <row r="293" s="465" customFormat="1"/>
    <row r="294" s="465" customFormat="1"/>
    <row r="295" s="465" customFormat="1"/>
    <row r="296" s="465" customFormat="1"/>
    <row r="297" s="465" customFormat="1"/>
    <row r="298" s="465" customFormat="1"/>
    <row r="299" s="465" customFormat="1"/>
    <row r="300" s="465" customFormat="1"/>
    <row r="301" s="465" customFormat="1"/>
    <row r="302" s="465" customFormat="1"/>
    <row r="303" s="465" customFormat="1"/>
    <row r="304" s="465" customFormat="1"/>
    <row r="305" s="465" customFormat="1"/>
    <row r="306" s="465" customFormat="1"/>
    <row r="307" s="465" customFormat="1"/>
    <row r="308" s="465" customFormat="1"/>
    <row r="309" s="465" customFormat="1"/>
    <row r="310" s="465" customFormat="1"/>
    <row r="311" s="465" customFormat="1"/>
    <row r="312" s="465" customFormat="1"/>
    <row r="313" s="465" customFormat="1"/>
    <row r="314" s="465" customFormat="1"/>
    <row r="315" s="465" customFormat="1"/>
    <row r="316" s="465" customFormat="1"/>
    <row r="317" s="465" customFormat="1"/>
    <row r="318" s="465" customFormat="1"/>
    <row r="319" s="465" customFormat="1"/>
    <row r="320" s="465" customFormat="1"/>
    <row r="321" s="465" customFormat="1"/>
    <row r="322" s="465" customFormat="1"/>
    <row r="323" s="465" customFormat="1"/>
    <row r="324" s="465" customFormat="1"/>
    <row r="325" s="465" customFormat="1"/>
    <row r="326" s="465" customFormat="1"/>
    <row r="327" s="465" customFormat="1"/>
    <row r="328" s="465" customFormat="1"/>
    <row r="329" s="465" customFormat="1"/>
    <row r="330" s="465" customFormat="1"/>
    <row r="331" s="465" customFormat="1"/>
    <row r="332" s="465" customFormat="1"/>
    <row r="333" s="465" customFormat="1"/>
    <row r="334" s="465" customFormat="1"/>
    <row r="335" s="465" customFormat="1"/>
    <row r="336" s="465" customFormat="1"/>
    <row r="337" s="465" customFormat="1"/>
    <row r="338" s="465" customFormat="1"/>
    <row r="339" s="465" customFormat="1"/>
    <row r="340" s="465" customFormat="1"/>
    <row r="341" s="465" customFormat="1"/>
    <row r="342" s="465" customFormat="1"/>
    <row r="343" s="465" customFormat="1"/>
    <row r="344" s="465" customFormat="1"/>
    <row r="345" s="465" customFormat="1"/>
    <row r="346" s="465" customFormat="1"/>
    <row r="347" s="465" customFormat="1"/>
    <row r="348" s="465" customFormat="1"/>
    <row r="349" s="465" customFormat="1"/>
    <row r="350" s="465" customFormat="1"/>
    <row r="351" s="465" customFormat="1"/>
    <row r="352" s="465" customFormat="1"/>
    <row r="353" s="465" customFormat="1"/>
    <row r="354" s="465" customFormat="1"/>
    <row r="355" s="465" customFormat="1"/>
    <row r="356" s="465" customFormat="1"/>
    <row r="357" s="465" customFormat="1"/>
    <row r="358" s="465" customFormat="1"/>
    <row r="359" s="465" customFormat="1"/>
    <row r="360" s="465" customFormat="1"/>
    <row r="361" s="465" customFormat="1"/>
    <row r="362" s="465" customFormat="1"/>
    <row r="363" s="465" customFormat="1"/>
    <row r="364" s="465" customFormat="1"/>
    <row r="365" s="465" customFormat="1"/>
    <row r="366" s="465" customFormat="1"/>
    <row r="367" s="465" customFormat="1"/>
    <row r="368" s="465" customFormat="1"/>
    <row r="369" s="465" customFormat="1"/>
    <row r="370" s="465" customFormat="1"/>
    <row r="371" s="465" customFormat="1"/>
    <row r="372" s="465" customFormat="1"/>
    <row r="373" s="465" customFormat="1"/>
    <row r="374" s="465" customFormat="1"/>
    <row r="375" s="465" customFormat="1"/>
    <row r="376" s="465" customFormat="1"/>
    <row r="377" s="465" customFormat="1"/>
    <row r="378" s="465" customFormat="1"/>
    <row r="379" s="465" customFormat="1"/>
    <row r="380" s="465" customFormat="1"/>
    <row r="381" s="465" customFormat="1"/>
    <row r="382" s="465" customFormat="1"/>
    <row r="383" s="465" customFormat="1"/>
    <row r="384" s="465" customFormat="1"/>
    <row r="385" s="465" customFormat="1"/>
    <row r="386" s="465" customFormat="1"/>
    <row r="387" s="465" customFormat="1"/>
    <row r="388" s="465" customFormat="1"/>
    <row r="389" s="465" customFormat="1"/>
    <row r="390" s="465" customFormat="1"/>
    <row r="391" s="465" customFormat="1"/>
    <row r="392" s="465" customFormat="1"/>
    <row r="393" s="465" customFormat="1"/>
    <row r="394" s="465" customFormat="1"/>
    <row r="395" s="465" customFormat="1"/>
    <row r="396" s="465" customFormat="1"/>
    <row r="397" s="465" customFormat="1"/>
    <row r="398" s="465" customFormat="1"/>
    <row r="399" s="465" customFormat="1"/>
    <row r="400" s="465" customFormat="1"/>
    <row r="401" s="465" customFormat="1"/>
    <row r="402" s="465" customFormat="1"/>
    <row r="403" s="465" customFormat="1"/>
    <row r="404" s="465" customFormat="1"/>
    <row r="405" s="465" customFormat="1"/>
    <row r="406" s="465" customFormat="1"/>
    <row r="407" s="465" customFormat="1"/>
    <row r="408" s="465" customFormat="1"/>
    <row r="409" s="465" customFormat="1"/>
    <row r="410" s="465" customFormat="1"/>
    <row r="411" s="465" customFormat="1"/>
    <row r="412" s="465" customFormat="1"/>
    <row r="413" s="465" customFormat="1"/>
    <row r="414" s="465" customFormat="1"/>
    <row r="415" s="465" customFormat="1"/>
    <row r="416" s="465" customFormat="1"/>
    <row r="417" s="465" customFormat="1"/>
    <row r="418" s="465" customFormat="1"/>
    <row r="419" s="465" customFormat="1"/>
    <row r="420" s="465" customFormat="1"/>
    <row r="421" s="465" customFormat="1"/>
    <row r="422" s="465" customFormat="1"/>
    <row r="423" s="465" customFormat="1"/>
    <row r="424" s="465" customFormat="1"/>
    <row r="425" s="465" customFormat="1"/>
    <row r="426" s="465" customFormat="1"/>
    <row r="427" s="465" customFormat="1"/>
    <row r="428" s="465" customFormat="1"/>
    <row r="429" s="465" customFormat="1"/>
    <row r="430" s="465" customFormat="1"/>
    <row r="431" s="465" customFormat="1"/>
    <row r="432" s="465" customFormat="1"/>
    <row r="433" s="465" customFormat="1"/>
    <row r="434" s="465" customFormat="1"/>
    <row r="435" s="465" customFormat="1"/>
    <row r="436" s="465" customFormat="1"/>
    <row r="437" s="465" customFormat="1"/>
    <row r="438" s="465" customFormat="1"/>
    <row r="439" s="465" customFormat="1"/>
    <row r="440" s="465" customFormat="1"/>
    <row r="441" s="465" customFormat="1"/>
    <row r="442" s="465" customFormat="1"/>
    <row r="443" s="465" customFormat="1"/>
    <row r="444" s="465" customFormat="1"/>
    <row r="445" s="465" customFormat="1"/>
    <row r="446" s="465" customFormat="1"/>
    <row r="447" s="465" customFormat="1"/>
    <row r="448" s="465" customFormat="1"/>
    <row r="449" s="465" customFormat="1"/>
    <row r="450" s="465" customFormat="1"/>
    <row r="451" s="465" customFormat="1"/>
    <row r="452" s="465" customFormat="1"/>
    <row r="453" s="465" customFormat="1"/>
    <row r="454" s="465" customFormat="1"/>
    <row r="455" s="465" customFormat="1"/>
    <row r="456" s="465" customFormat="1"/>
    <row r="457" s="465" customFormat="1"/>
    <row r="458" s="465" customFormat="1"/>
    <row r="459" s="465" customFormat="1"/>
    <row r="460" s="465" customFormat="1"/>
    <row r="461" s="465" customFormat="1"/>
    <row r="462" s="465" customFormat="1"/>
    <row r="463" s="465" customFormat="1"/>
    <row r="464" s="465" customFormat="1"/>
    <row r="465" s="465" customFormat="1"/>
    <row r="466" s="465" customFormat="1"/>
    <row r="467" s="465" customFormat="1"/>
    <row r="468" s="465" customFormat="1"/>
    <row r="469" s="465" customFormat="1"/>
    <row r="470" s="465" customFormat="1"/>
    <row r="471" s="465" customFormat="1"/>
    <row r="472" s="465" customFormat="1"/>
    <row r="473" s="465" customFormat="1"/>
    <row r="474" s="465" customFormat="1"/>
    <row r="475" s="465" customFormat="1"/>
    <row r="476" s="465" customFormat="1"/>
    <row r="477" s="465" customFormat="1"/>
    <row r="478" s="465" customFormat="1"/>
    <row r="479" s="465" customFormat="1"/>
    <row r="480" s="465" customFormat="1"/>
    <row r="481" s="465" customFormat="1"/>
    <row r="482" s="465" customFormat="1"/>
    <row r="483" s="465" customFormat="1"/>
    <row r="484" s="465" customFormat="1"/>
    <row r="485" s="465" customFormat="1"/>
    <row r="486" s="465" customFormat="1"/>
    <row r="487" s="465" customFormat="1"/>
    <row r="488" s="465" customFormat="1"/>
    <row r="489" s="465" customFormat="1"/>
    <row r="490" s="465" customFormat="1"/>
    <row r="491" s="465" customFormat="1"/>
    <row r="492" s="465" customFormat="1"/>
    <row r="493" s="465" customFormat="1"/>
    <row r="494" s="465" customFormat="1"/>
    <row r="495" s="465" customFormat="1"/>
    <row r="496" s="465" customFormat="1"/>
    <row r="497" s="465" customFormat="1"/>
    <row r="498" s="465" customFormat="1"/>
    <row r="499" s="465" customFormat="1"/>
    <row r="500" s="465" customFormat="1"/>
    <row r="501" s="465" customFormat="1"/>
    <row r="502" s="465" customFormat="1"/>
    <row r="503" s="465" customFormat="1"/>
    <row r="504" s="465" customFormat="1"/>
    <row r="505" s="465" customFormat="1"/>
    <row r="506" s="465" customFormat="1"/>
    <row r="507" s="465" customFormat="1"/>
    <row r="508" s="465" customFormat="1"/>
    <row r="509" s="465" customFormat="1"/>
    <row r="510" s="465" customFormat="1"/>
    <row r="511" s="465" customFormat="1"/>
    <row r="512" s="465" customFormat="1"/>
    <row r="513" s="465" customFormat="1"/>
    <row r="514" s="465" customFormat="1"/>
    <row r="515" s="465" customFormat="1"/>
    <row r="516" s="465" customFormat="1"/>
    <row r="517" s="465" customFormat="1"/>
    <row r="518" s="465" customFormat="1"/>
    <row r="519" s="465" customFormat="1"/>
    <row r="520" s="465" customFormat="1"/>
    <row r="521" s="465" customFormat="1"/>
    <row r="522" s="465" customFormat="1"/>
    <row r="523" s="465" customFormat="1"/>
    <row r="524" s="465" customFormat="1"/>
    <row r="525" s="465" customFormat="1"/>
    <row r="526" s="465" customFormat="1"/>
    <row r="527" s="465" customFormat="1"/>
    <row r="528" s="465" customFormat="1"/>
    <row r="529" s="465" customFormat="1"/>
    <row r="530" s="465" customFormat="1"/>
    <row r="531" s="465" customFormat="1"/>
    <row r="532" s="465" customFormat="1"/>
    <row r="533" s="465" customFormat="1"/>
    <row r="534" s="465" customFormat="1"/>
    <row r="535" s="465" customFormat="1"/>
    <row r="536" s="465" customFormat="1"/>
    <row r="537" s="465" customFormat="1"/>
    <row r="538" s="465" customFormat="1"/>
    <row r="539" s="465" customFormat="1"/>
    <row r="540" s="465" customFormat="1"/>
    <row r="541" s="465" customFormat="1"/>
    <row r="542" s="465" customFormat="1"/>
    <row r="543" s="465" customFormat="1"/>
    <row r="544" s="465" customFormat="1"/>
    <row r="545" s="465" customFormat="1"/>
    <row r="546" s="465" customFormat="1"/>
    <row r="547" s="465" customFormat="1"/>
    <row r="548" s="465" customFormat="1"/>
    <row r="549" s="465" customFormat="1"/>
    <row r="550" s="465" customFormat="1"/>
    <row r="551" s="465" customFormat="1"/>
    <row r="552" s="465" customFormat="1"/>
    <row r="553" s="465" customFormat="1"/>
    <row r="554" s="465" customFormat="1"/>
    <row r="555" s="465" customFormat="1"/>
    <row r="556" s="465" customFormat="1"/>
    <row r="557" s="465" customFormat="1"/>
    <row r="558" s="465" customFormat="1"/>
    <row r="559" s="465" customFormat="1"/>
    <row r="560" s="465" customFormat="1"/>
    <row r="561" s="465" customFormat="1"/>
    <row r="562" s="465" customFormat="1"/>
    <row r="563" s="465" customFormat="1"/>
    <row r="564" s="465" customFormat="1"/>
    <row r="565" s="465" customFormat="1"/>
    <row r="566" s="465" customFormat="1"/>
    <row r="567" s="465" customFormat="1"/>
    <row r="568" s="465" customFormat="1"/>
    <row r="569" s="465" customFormat="1"/>
    <row r="570" s="465" customFormat="1"/>
    <row r="571" s="465" customFormat="1"/>
    <row r="572" s="465" customFormat="1"/>
    <row r="573" s="465" customFormat="1"/>
    <row r="574" s="465" customFormat="1"/>
    <row r="575" s="465" customFormat="1"/>
    <row r="576" s="465" customFormat="1"/>
    <row r="577" s="465" customFormat="1"/>
    <row r="578" s="465" customFormat="1"/>
    <row r="579" s="465" customFormat="1"/>
    <row r="580" s="465" customFormat="1"/>
    <row r="581" s="465" customFormat="1"/>
    <row r="582" s="465" customFormat="1"/>
    <row r="583" s="465" customFormat="1"/>
    <row r="584" s="465" customFormat="1"/>
    <row r="585" s="465" customFormat="1"/>
    <row r="586" s="465" customFormat="1"/>
    <row r="587" s="465" customFormat="1"/>
    <row r="588" s="465" customFormat="1"/>
    <row r="589" s="465" customFormat="1"/>
    <row r="590" s="465" customFormat="1"/>
    <row r="591" s="465" customFormat="1"/>
    <row r="592" s="465" customFormat="1"/>
    <row r="593" s="465" customFormat="1"/>
    <row r="594" s="465" customFormat="1"/>
    <row r="595" s="465" customFormat="1"/>
    <row r="596" s="465" customFormat="1"/>
    <row r="597" s="465" customFormat="1"/>
    <row r="598" s="465" customFormat="1"/>
    <row r="599" s="465" customFormat="1"/>
    <row r="600" s="465" customFormat="1"/>
    <row r="601" s="465" customFormat="1"/>
    <row r="602" s="465" customFormat="1"/>
    <row r="603" s="465" customFormat="1"/>
    <row r="604" s="465" customFormat="1"/>
    <row r="605" s="465" customFormat="1"/>
    <row r="606" s="465" customFormat="1"/>
    <row r="607" s="465" customFormat="1"/>
    <row r="608" s="465" customFormat="1"/>
    <row r="609" s="465" customFormat="1"/>
    <row r="610" s="465" customFormat="1"/>
    <row r="611" s="465" customFormat="1"/>
    <row r="612" s="465" customFormat="1"/>
    <row r="613" s="465" customFormat="1"/>
    <row r="614" s="465" customFormat="1"/>
    <row r="615" s="465" customFormat="1"/>
    <row r="616" s="465" customFormat="1"/>
    <row r="617" s="465" customFormat="1"/>
    <row r="618" s="465" customFormat="1"/>
    <row r="619" s="465" customFormat="1"/>
    <row r="620" s="465" customFormat="1"/>
    <row r="621" s="465" customFormat="1"/>
    <row r="622" s="465" customFormat="1"/>
    <row r="623" s="465" customFormat="1"/>
    <row r="624" s="465" customFormat="1"/>
    <row r="625" s="465" customFormat="1"/>
    <row r="626" s="465" customFormat="1"/>
    <row r="627" s="465" customFormat="1"/>
    <row r="628" s="465" customFormat="1"/>
    <row r="629" s="465" customFormat="1"/>
    <row r="630" s="465" customFormat="1"/>
    <row r="631" s="465" customFormat="1"/>
    <row r="632" s="465" customFormat="1"/>
    <row r="633" s="465" customFormat="1"/>
    <row r="634" s="465" customFormat="1"/>
    <row r="635" s="465" customFormat="1"/>
    <row r="636" s="465" customFormat="1"/>
    <row r="637" s="465" customFormat="1"/>
    <row r="638" s="465" customFormat="1"/>
    <row r="639" s="465" customFormat="1"/>
    <row r="640" s="465" customFormat="1"/>
    <row r="641" s="465" customFormat="1"/>
    <row r="642" s="465" customFormat="1"/>
    <row r="643" s="465" customFormat="1"/>
    <row r="644" s="465" customFormat="1"/>
    <row r="645" s="465" customFormat="1"/>
    <row r="646" s="465" customFormat="1"/>
    <row r="647" s="465" customFormat="1"/>
    <row r="648" s="465" customFormat="1"/>
    <row r="649" s="465" customFormat="1"/>
    <row r="650" s="465" customFormat="1"/>
    <row r="651" s="465" customFormat="1"/>
    <row r="652" s="465" customFormat="1"/>
    <row r="653" s="465" customFormat="1"/>
    <row r="654" s="465" customFormat="1"/>
    <row r="655" s="465" customFormat="1"/>
    <row r="656" s="465" customFormat="1"/>
    <row r="657" s="465" customFormat="1"/>
    <row r="658" s="465" customFormat="1"/>
    <row r="659" s="465" customFormat="1"/>
    <row r="660" s="465" customFormat="1"/>
    <row r="661" s="465" customFormat="1"/>
    <row r="662" s="465" customFormat="1"/>
    <row r="663" s="465" customFormat="1"/>
    <row r="664" s="465" customFormat="1"/>
    <row r="665" s="465" customFormat="1"/>
    <row r="666" s="465" customFormat="1"/>
    <row r="667" s="465" customFormat="1"/>
    <row r="668" s="465" customFormat="1"/>
    <row r="669" s="465" customFormat="1"/>
    <row r="670" s="465" customFormat="1"/>
    <row r="671" s="465" customFormat="1"/>
    <row r="672" s="465" customFormat="1"/>
    <row r="673" s="465" customFormat="1"/>
    <row r="674" s="465" customFormat="1"/>
    <row r="675" s="465" customFormat="1"/>
    <row r="676" s="465" customFormat="1"/>
    <row r="677" s="465" customFormat="1"/>
    <row r="678" s="465" customFormat="1"/>
    <row r="679" s="465" customFormat="1"/>
    <row r="680" s="465" customFormat="1"/>
    <row r="681" s="465" customFormat="1"/>
    <row r="682" s="465" customFormat="1"/>
    <row r="683" s="465" customFormat="1"/>
    <row r="684" s="465" customFormat="1"/>
    <row r="685" s="465" customFormat="1"/>
    <row r="686" s="465" customFormat="1"/>
    <row r="687" s="465" customFormat="1"/>
    <row r="688" s="465" customFormat="1"/>
    <row r="689" s="465" customFormat="1"/>
    <row r="690" s="465" customFormat="1"/>
    <row r="691" s="465" customFormat="1"/>
    <row r="692" s="465" customFormat="1"/>
    <row r="693" s="465" customFormat="1"/>
    <row r="694" s="465" customFormat="1"/>
    <row r="695" s="465" customFormat="1"/>
    <row r="696" s="465" customFormat="1"/>
    <row r="697" s="465" customFormat="1"/>
    <row r="698" s="465" customFormat="1"/>
    <row r="699" s="465" customFormat="1"/>
    <row r="700" s="465" customFormat="1"/>
    <row r="701" s="465" customFormat="1"/>
    <row r="702" s="465" customFormat="1"/>
    <row r="703" s="465" customFormat="1"/>
    <row r="704" s="465" customFormat="1"/>
    <row r="705" s="465" customFormat="1"/>
    <row r="706" s="465" customFormat="1"/>
    <row r="707" s="465" customFormat="1"/>
    <row r="708" s="465" customFormat="1"/>
    <row r="709" s="465" customFormat="1"/>
    <row r="710" s="465" customFormat="1"/>
    <row r="711" s="465" customFormat="1"/>
    <row r="712" s="465" customFormat="1"/>
    <row r="713" s="465" customFormat="1"/>
    <row r="714" s="465" customFormat="1"/>
    <row r="715" s="465" customFormat="1"/>
    <row r="716" s="465" customFormat="1"/>
    <row r="717" s="465" customFormat="1"/>
    <row r="718" s="465" customFormat="1"/>
    <row r="719" s="465" customFormat="1"/>
    <row r="720" s="465" customFormat="1"/>
    <row r="721" s="465" customFormat="1"/>
    <row r="722" s="465" customFormat="1"/>
    <row r="723" s="465" customFormat="1"/>
    <row r="724" s="465" customFormat="1"/>
    <row r="725" s="465" customFormat="1"/>
    <row r="726" s="465" customFormat="1"/>
    <row r="727" s="465" customFormat="1"/>
    <row r="728" s="465" customFormat="1"/>
    <row r="729" s="465" customFormat="1"/>
    <row r="730" s="465" customFormat="1"/>
    <row r="731" s="465" customFormat="1"/>
    <row r="732" s="465" customFormat="1"/>
    <row r="733" s="465" customFormat="1"/>
    <row r="734" s="465" customFormat="1"/>
    <row r="735" s="465" customFormat="1"/>
    <row r="736" s="465" customFormat="1"/>
    <row r="737" s="465" customFormat="1"/>
    <row r="738" s="465" customFormat="1"/>
    <row r="739" s="465" customFormat="1"/>
    <row r="740" s="465" customFormat="1"/>
    <row r="741" s="465" customFormat="1"/>
    <row r="742" s="465" customFormat="1"/>
    <row r="743" s="465" customFormat="1"/>
    <row r="744" s="465" customFormat="1"/>
    <row r="745" s="465" customFormat="1"/>
    <row r="746" s="465" customFormat="1"/>
    <row r="747" s="465" customFormat="1"/>
    <row r="748" s="465" customFormat="1"/>
    <row r="749" s="465" customFormat="1"/>
    <row r="750" s="465" customFormat="1"/>
    <row r="751" s="465" customFormat="1"/>
    <row r="752" s="465" customFormat="1"/>
    <row r="753" s="465" customFormat="1"/>
    <row r="754" s="465" customFormat="1"/>
    <row r="755" s="465" customFormat="1"/>
    <row r="756" s="465" customFormat="1"/>
    <row r="757" s="465" customFormat="1"/>
    <row r="758" s="465" customFormat="1"/>
    <row r="759" s="465" customFormat="1"/>
    <row r="760" s="465" customFormat="1"/>
    <row r="761" s="465" customFormat="1"/>
    <row r="762" s="465" customFormat="1"/>
    <row r="763" s="465" customFormat="1"/>
    <row r="764" s="465" customFormat="1"/>
    <row r="765" s="465" customFormat="1"/>
    <row r="766" s="465" customFormat="1"/>
    <row r="767" s="465" customFormat="1"/>
    <row r="768" s="465" customFormat="1"/>
    <row r="769" s="465" customFormat="1"/>
    <row r="770" s="465" customFormat="1"/>
    <row r="771" s="465" customFormat="1"/>
    <row r="772" s="465" customFormat="1"/>
    <row r="773" s="465" customFormat="1"/>
    <row r="774" s="465" customFormat="1"/>
    <row r="775" s="465" customFormat="1"/>
    <row r="776" s="465" customFormat="1"/>
    <row r="777" s="465" customFormat="1"/>
    <row r="778" s="465" customFormat="1"/>
    <row r="779" s="465" customFormat="1"/>
    <row r="780" s="465" customFormat="1"/>
    <row r="781" s="465" customFormat="1"/>
    <row r="782" s="465" customFormat="1"/>
    <row r="783" s="465" customFormat="1"/>
    <row r="784" s="465" customFormat="1"/>
    <row r="785" s="465" customFormat="1"/>
    <row r="786" s="465" customFormat="1"/>
    <row r="787" s="465" customFormat="1"/>
    <row r="788" s="465" customFormat="1"/>
    <row r="789" s="465" customFormat="1"/>
    <row r="790" s="465" customFormat="1"/>
    <row r="791" s="465" customFormat="1"/>
    <row r="792" s="465" customFormat="1"/>
    <row r="793" s="465" customFormat="1"/>
    <row r="794" s="465" customFormat="1"/>
    <row r="795" s="465" customFormat="1"/>
    <row r="796" s="465" customFormat="1"/>
    <row r="797" s="465" customFormat="1"/>
    <row r="798" s="465" customFormat="1"/>
    <row r="799" s="465" customFormat="1"/>
    <row r="800" s="465" customFormat="1"/>
    <row r="801" s="465" customFormat="1"/>
    <row r="802" s="465" customFormat="1"/>
    <row r="803" s="465" customFormat="1"/>
    <row r="804" s="465" customFormat="1"/>
    <row r="805" s="465" customFormat="1"/>
    <row r="806" s="465" customFormat="1"/>
    <row r="807" s="465" customFormat="1"/>
    <row r="808" s="465" customFormat="1"/>
    <row r="809" s="465" customFormat="1"/>
    <row r="810" s="465" customFormat="1"/>
    <row r="811" s="465" customFormat="1"/>
    <row r="812" s="465" customFormat="1"/>
    <row r="813" s="465" customFormat="1"/>
    <row r="814" s="465" customFormat="1"/>
    <row r="815" s="465" customFormat="1"/>
    <row r="816" s="465" customFormat="1"/>
    <row r="817" s="465" customFormat="1"/>
    <row r="818" s="465" customFormat="1"/>
    <row r="819" s="465" customFormat="1"/>
    <row r="820" s="465" customFormat="1"/>
    <row r="821" s="465" customFormat="1"/>
    <row r="822" s="465" customFormat="1"/>
    <row r="823" s="465" customFormat="1"/>
    <row r="824" s="465" customFormat="1"/>
    <row r="825" s="465" customFormat="1"/>
    <row r="826" s="465" customFormat="1"/>
    <row r="827" s="465" customFormat="1"/>
    <row r="828" s="465" customFormat="1"/>
    <row r="829" s="465" customFormat="1"/>
    <row r="830" s="465" customFormat="1"/>
    <row r="831" s="465" customFormat="1"/>
    <row r="832" s="465" customFormat="1"/>
    <row r="833" s="465" customFormat="1"/>
    <row r="834" s="465" customFormat="1"/>
    <row r="835" s="465" customFormat="1"/>
    <row r="836" s="465" customFormat="1"/>
    <row r="837" s="465" customFormat="1"/>
    <row r="838" s="465" customFormat="1"/>
    <row r="839" s="465" customFormat="1"/>
    <row r="840" s="465" customFormat="1"/>
    <row r="841" s="465" customFormat="1"/>
    <row r="842" s="465" customFormat="1"/>
    <row r="843" s="465" customFormat="1"/>
    <row r="844" s="465" customFormat="1"/>
    <row r="845" s="465" customFormat="1"/>
    <row r="846" s="465" customFormat="1"/>
    <row r="847" s="465" customFormat="1"/>
    <row r="848" s="465" customFormat="1"/>
    <row r="849" s="465" customFormat="1"/>
    <row r="850" s="465" customFormat="1"/>
    <row r="851" s="465" customFormat="1"/>
    <row r="852" s="465" customFormat="1"/>
    <row r="853" s="465" customFormat="1"/>
    <row r="854" s="465" customFormat="1"/>
    <row r="855" s="465" customFormat="1"/>
    <row r="856" s="465" customFormat="1"/>
    <row r="857" s="465" customFormat="1"/>
    <row r="858" s="465" customFormat="1"/>
    <row r="859" s="465" customFormat="1"/>
    <row r="860" s="465" customFormat="1"/>
    <row r="861" s="465" customFormat="1"/>
    <row r="862" s="465" customFormat="1"/>
    <row r="863" s="465" customFormat="1"/>
    <row r="864" s="465" customFormat="1"/>
    <row r="865" s="465" customFormat="1"/>
    <row r="866" s="465" customFormat="1"/>
    <row r="867" s="465" customFormat="1"/>
    <row r="868" s="465" customFormat="1"/>
    <row r="869" s="465" customFormat="1"/>
    <row r="870" s="465" customFormat="1"/>
    <row r="871" s="465" customFormat="1"/>
    <row r="872" s="465" customFormat="1"/>
    <row r="873" s="465" customFormat="1"/>
    <row r="874" s="465" customFormat="1"/>
    <row r="875" s="465" customFormat="1"/>
    <row r="876" s="465" customFormat="1"/>
    <row r="877" s="465" customFormat="1"/>
    <row r="878" s="465" customFormat="1"/>
    <row r="879" s="465" customFormat="1"/>
    <row r="880" s="465" customFormat="1"/>
    <row r="881" s="465" customFormat="1"/>
    <row r="882" s="465" customFormat="1"/>
    <row r="883" s="465" customFormat="1"/>
    <row r="884" s="465" customFormat="1"/>
    <row r="885" s="465" customFormat="1"/>
    <row r="886" s="465" customFormat="1"/>
    <row r="887" s="465" customFormat="1"/>
    <row r="888" s="465" customFormat="1"/>
    <row r="889" s="465" customFormat="1"/>
    <row r="890" s="465" customFormat="1"/>
    <row r="891" s="465" customFormat="1"/>
    <row r="892" s="465" customFormat="1"/>
    <row r="893" s="465" customFormat="1"/>
    <row r="894" s="465" customFormat="1"/>
    <row r="895" s="465" customFormat="1"/>
    <row r="896" s="465" customFormat="1"/>
    <row r="897" s="465" customFormat="1"/>
    <row r="898" s="465" customFormat="1"/>
    <row r="899" s="465" customFormat="1"/>
    <row r="900" s="465" customFormat="1"/>
    <row r="901" s="465" customFormat="1"/>
    <row r="902" s="465" customFormat="1"/>
    <row r="903" s="465" customFormat="1"/>
    <row r="904" s="465" customFormat="1"/>
    <row r="905" s="465" customFormat="1"/>
    <row r="906" s="465" customFormat="1"/>
    <row r="907" s="465" customFormat="1"/>
    <row r="908" s="465" customFormat="1"/>
    <row r="909" s="465" customFormat="1"/>
    <row r="910" s="465" customFormat="1"/>
    <row r="911" s="465" customFormat="1"/>
    <row r="912" s="465" customFormat="1"/>
    <row r="913" s="465" customFormat="1"/>
    <row r="914" s="465" customFormat="1"/>
    <row r="915" s="465" customFormat="1"/>
    <row r="916" s="465" customFormat="1"/>
    <row r="917" s="465" customFormat="1"/>
    <row r="918" s="465" customFormat="1"/>
    <row r="919" s="465" customFormat="1"/>
    <row r="920" s="465" customFormat="1"/>
    <row r="921" s="465" customFormat="1"/>
    <row r="922" s="465" customFormat="1"/>
    <row r="923" s="465" customFormat="1"/>
    <row r="924" s="465" customFormat="1"/>
    <row r="925" s="465" customFormat="1"/>
    <row r="926" s="465" customFormat="1"/>
    <row r="927" s="465" customFormat="1"/>
    <row r="928" s="465" customFormat="1"/>
    <row r="929" s="465" customFormat="1"/>
    <row r="930" s="465" customFormat="1"/>
    <row r="931" s="465" customFormat="1"/>
    <row r="932" s="465" customFormat="1"/>
    <row r="933" s="465" customFormat="1"/>
    <row r="934" s="465" customFormat="1"/>
    <row r="935" s="465" customFormat="1"/>
    <row r="936" s="465" customFormat="1"/>
    <row r="937" s="465" customFormat="1"/>
    <row r="938" s="465" customFormat="1"/>
    <row r="939" s="465" customFormat="1"/>
    <row r="940" s="465" customFormat="1"/>
    <row r="941" s="465" customFormat="1"/>
    <row r="942" s="465" customFormat="1"/>
    <row r="943" s="465" customFormat="1"/>
    <row r="944" s="465" customFormat="1"/>
    <row r="945" s="465" customFormat="1"/>
    <row r="946" s="465" customFormat="1"/>
    <row r="947" s="465" customFormat="1"/>
    <row r="948" s="465" customFormat="1"/>
    <row r="949" s="465" customFormat="1"/>
    <row r="950" s="465" customFormat="1"/>
    <row r="951" s="465" customFormat="1"/>
    <row r="952" s="465" customFormat="1"/>
    <row r="953" s="465" customFormat="1"/>
    <row r="954" s="465" customFormat="1"/>
    <row r="955" s="465" customFormat="1"/>
    <row r="956" s="465" customFormat="1"/>
    <row r="957" s="465" customFormat="1"/>
    <row r="958" s="465" customFormat="1"/>
    <row r="959" s="465" customFormat="1"/>
    <row r="960" s="465" customFormat="1"/>
    <row r="961" s="465" customFormat="1"/>
    <row r="962" s="465" customFormat="1"/>
    <row r="963" s="465" customFormat="1"/>
    <row r="964" s="465" customFormat="1"/>
    <row r="965" s="465" customFormat="1"/>
    <row r="966" s="465" customFormat="1"/>
    <row r="967" s="465" customFormat="1"/>
    <row r="968" s="465" customFormat="1"/>
    <row r="969" s="465" customFormat="1"/>
    <row r="970" s="465" customFormat="1"/>
    <row r="971" s="465" customFormat="1"/>
    <row r="972" s="465" customFormat="1"/>
    <row r="973" s="465" customFormat="1"/>
    <row r="974" s="465" customFormat="1"/>
    <row r="975" s="465" customFormat="1"/>
    <row r="976" s="465" customFormat="1"/>
    <row r="977" s="465" customFormat="1"/>
    <row r="978" s="465" customFormat="1"/>
    <row r="979" s="465" customFormat="1"/>
    <row r="980" s="465" customFormat="1"/>
    <row r="981" s="465" customFormat="1"/>
    <row r="982" s="465" customFormat="1"/>
    <row r="983" s="465" customFormat="1"/>
    <row r="984" s="465" customFormat="1"/>
    <row r="985" s="465" customFormat="1"/>
    <row r="986" s="465" customFormat="1"/>
    <row r="987" s="465" customFormat="1"/>
    <row r="988" s="465" customFormat="1"/>
    <row r="989" s="465" customFormat="1"/>
    <row r="990" s="465" customFormat="1"/>
    <row r="991" s="465" customFormat="1"/>
    <row r="992" s="465" customFormat="1"/>
    <row r="993" s="465" customFormat="1"/>
    <row r="994" s="465" customFormat="1"/>
    <row r="995" s="465" customFormat="1"/>
    <row r="996" s="465" customFormat="1"/>
    <row r="997" s="465" customFormat="1"/>
    <row r="998" s="465" customFormat="1"/>
    <row r="999" s="465" customFormat="1"/>
    <row r="1000" s="465" customFormat="1"/>
    <row r="1001" s="465" customFormat="1"/>
    <row r="1002" s="465" customFormat="1"/>
    <row r="1003" s="465" customFormat="1"/>
    <row r="1004" s="465" customFormat="1"/>
    <row r="1005" s="465" customFormat="1"/>
    <row r="1006" s="465" customFormat="1"/>
    <row r="1007" s="465" customFormat="1"/>
    <row r="1008" s="465" customFormat="1"/>
    <row r="1009" s="465" customFormat="1"/>
    <row r="1010" s="465" customFormat="1"/>
    <row r="1011" s="465" customFormat="1"/>
    <row r="1012" s="465" customFormat="1"/>
    <row r="1013" s="465" customFormat="1"/>
    <row r="1014" s="465" customFormat="1"/>
    <row r="1015" s="465" customFormat="1"/>
    <row r="1016" s="465" customFormat="1"/>
    <row r="1017" s="465" customFormat="1"/>
    <row r="1018" s="465" customFormat="1"/>
    <row r="1019" s="465" customFormat="1"/>
    <row r="1020" s="465" customFormat="1"/>
    <row r="1021" s="465" customFormat="1"/>
    <row r="1022" s="465" customFormat="1"/>
    <row r="1023" s="465" customFormat="1"/>
    <row r="1024" s="465" customFormat="1"/>
    <row r="1025" s="465" customFormat="1"/>
    <row r="1026" s="465" customFormat="1"/>
    <row r="1027" s="465" customFormat="1"/>
    <row r="1028" s="465" customFormat="1"/>
    <row r="1029" s="465" customFormat="1"/>
    <row r="1030" s="465" customFormat="1"/>
    <row r="1031" s="465" customFormat="1"/>
    <row r="1032" s="465" customFormat="1"/>
    <row r="1033" s="465" customFormat="1"/>
    <row r="1034" s="465" customFormat="1"/>
    <row r="1035" s="465" customFormat="1"/>
    <row r="1036" s="465" customFormat="1"/>
    <row r="1037" s="465" customFormat="1"/>
    <row r="1038" s="465" customFormat="1"/>
    <row r="1039" s="465" customFormat="1"/>
    <row r="1040" s="465" customFormat="1"/>
    <row r="1041" s="465" customFormat="1"/>
    <row r="1042" s="465" customFormat="1"/>
    <row r="1043" s="465" customFormat="1"/>
    <row r="1044" s="465" customFormat="1"/>
    <row r="1045" s="465" customFormat="1"/>
    <row r="1046" s="465" customFormat="1"/>
    <row r="1047" s="465" customFormat="1"/>
    <row r="1048" s="465" customFormat="1"/>
    <row r="1049" s="465" customFormat="1"/>
    <row r="1050" s="465" customFormat="1"/>
    <row r="1051" s="465" customFormat="1"/>
    <row r="1052" s="465" customFormat="1"/>
    <row r="1053" s="465" customFormat="1"/>
    <row r="1054" s="465" customFormat="1"/>
    <row r="1055" s="465" customFormat="1"/>
    <row r="1056" s="465" customFormat="1"/>
    <row r="1057" s="465" customFormat="1"/>
    <row r="1058" s="465" customFormat="1"/>
    <row r="1059" s="465" customFormat="1"/>
    <row r="1060" s="465" customFormat="1"/>
    <row r="1061" s="465" customFormat="1"/>
    <row r="1062" s="465" customFormat="1"/>
    <row r="1063" s="465" customFormat="1"/>
    <row r="1064" s="465" customFormat="1"/>
    <row r="1065" s="465" customFormat="1"/>
    <row r="1066" s="465" customFormat="1"/>
    <row r="1067" s="465" customFormat="1"/>
    <row r="1068" s="465" customFormat="1"/>
    <row r="1069" s="465" customFormat="1"/>
    <row r="1070" s="465" customFormat="1"/>
    <row r="1071" s="465" customFormat="1"/>
    <row r="1072" s="465" customFormat="1"/>
    <row r="1073" s="465" customFormat="1"/>
    <row r="1074" s="465" customFormat="1"/>
    <row r="1075" s="465" customFormat="1"/>
    <row r="1076" s="465" customFormat="1"/>
    <row r="1077" s="465" customFormat="1"/>
    <row r="1078" s="465" customFormat="1"/>
    <row r="1079" s="465" customFormat="1"/>
    <row r="1080" s="465" customFormat="1"/>
    <row r="1081" s="465" customFormat="1"/>
    <row r="1082" s="465" customFormat="1"/>
    <row r="1083" s="465" customFormat="1"/>
    <row r="1084" s="465" customFormat="1"/>
    <row r="1085" s="465" customFormat="1"/>
    <row r="1086" s="465" customFormat="1"/>
    <row r="1087" s="465" customFormat="1"/>
    <row r="1088" s="465" customFormat="1"/>
    <row r="1089" s="465" customFormat="1"/>
    <row r="1090" s="465" customFormat="1"/>
    <row r="1091" s="465" customFormat="1"/>
    <row r="1092" s="465" customFormat="1"/>
    <row r="1093" s="465" customFormat="1"/>
    <row r="1094" s="465" customFormat="1"/>
    <row r="1095" s="465" customFormat="1"/>
    <row r="1096" s="465" customFormat="1"/>
    <row r="1097" s="465" customFormat="1"/>
    <row r="1098" s="465" customFormat="1"/>
    <row r="1099" s="465" customFormat="1"/>
    <row r="1100" s="465" customFormat="1"/>
    <row r="1101" s="465" customFormat="1"/>
    <row r="1102" s="465" customFormat="1"/>
    <row r="1103" s="465" customFormat="1"/>
    <row r="1104" s="465" customFormat="1"/>
    <row r="1105" s="465" customFormat="1"/>
    <row r="1106" s="465" customFormat="1"/>
    <row r="1107" s="465" customFormat="1"/>
    <row r="1108" s="465" customFormat="1"/>
    <row r="1109" s="465" customFormat="1"/>
    <row r="1110" s="465" customFormat="1"/>
    <row r="1111" s="465" customFormat="1"/>
    <row r="1112" s="465" customFormat="1"/>
    <row r="1113" s="465" customFormat="1"/>
    <row r="1114" s="465" customFormat="1"/>
    <row r="1115" s="465" customFormat="1"/>
    <row r="1116" s="465" customFormat="1"/>
    <row r="1117" s="465" customFormat="1"/>
    <row r="1118" s="465" customFormat="1"/>
    <row r="1119" s="465" customFormat="1"/>
    <row r="1120" s="465" customFormat="1"/>
    <row r="1121" s="465" customFormat="1"/>
    <row r="1122" s="465" customFormat="1"/>
    <row r="1123" s="465" customFormat="1"/>
    <row r="1124" s="465" customFormat="1"/>
    <row r="1125" s="465" customFormat="1"/>
    <row r="1126" s="465" customFormat="1"/>
    <row r="1127" s="465" customFormat="1"/>
    <row r="1128" s="465" customFormat="1"/>
    <row r="1129" s="465" customFormat="1"/>
    <row r="1130" s="465" customFormat="1"/>
    <row r="1131" s="465" customFormat="1"/>
    <row r="1132" s="465" customFormat="1"/>
    <row r="1133" s="465" customFormat="1"/>
    <row r="1134" s="465" customFormat="1"/>
    <row r="1135" s="465" customFormat="1"/>
    <row r="1136" s="465" customFormat="1"/>
    <row r="1137" s="465" customFormat="1"/>
    <row r="1138" s="465" customFormat="1"/>
    <row r="1139" s="465" customFormat="1"/>
    <row r="1140" s="465" customFormat="1"/>
    <row r="1141" s="465" customFormat="1"/>
    <row r="1142" s="465" customFormat="1"/>
    <row r="1143" s="465" customFormat="1"/>
    <row r="1144" s="465" customFormat="1"/>
    <row r="1145" s="465" customFormat="1"/>
    <row r="1146" s="465" customFormat="1"/>
    <row r="1147" s="465" customFormat="1"/>
    <row r="1148" s="465" customFormat="1"/>
    <row r="1149" s="465" customFormat="1"/>
    <row r="1150" s="465" customFormat="1"/>
    <row r="1151" s="465" customFormat="1"/>
    <row r="1152" s="465" customFormat="1"/>
    <row r="1153" s="465" customFormat="1"/>
    <row r="1154" s="465" customFormat="1"/>
    <row r="1155" s="465" customFormat="1"/>
    <row r="1156" s="465" customFormat="1"/>
    <row r="1157" s="465" customFormat="1"/>
    <row r="1158" s="465" customFormat="1"/>
    <row r="1159" s="465" customFormat="1"/>
    <row r="1160" s="465" customFormat="1"/>
    <row r="1161" s="465" customFormat="1"/>
    <row r="1162" s="465" customFormat="1"/>
    <row r="1163" s="465" customFormat="1"/>
    <row r="1164" s="465" customFormat="1"/>
    <row r="1165" s="465" customFormat="1"/>
    <row r="1166" s="465" customFormat="1"/>
    <row r="1167" s="465" customFormat="1"/>
    <row r="1168" s="465" customFormat="1"/>
    <row r="1169" s="465" customFormat="1"/>
    <row r="1170" s="465" customFormat="1"/>
    <row r="1171" s="465" customFormat="1"/>
    <row r="1172" s="465" customFormat="1"/>
    <row r="1173" s="465" customFormat="1"/>
    <row r="1174" s="465" customFormat="1"/>
    <row r="1175" s="465" customFormat="1"/>
    <row r="1176" s="465" customFormat="1"/>
    <row r="1177" s="465" customFormat="1"/>
    <row r="1178" s="465" customFormat="1"/>
    <row r="1179" s="465" customFormat="1"/>
    <row r="1180" s="465" customFormat="1"/>
    <row r="1181" s="465" customFormat="1"/>
    <row r="1182" s="465" customFormat="1"/>
    <row r="1183" s="465" customFormat="1"/>
    <row r="1184" s="465" customFormat="1"/>
    <row r="1185" s="465" customFormat="1"/>
    <row r="1186" s="465" customFormat="1"/>
    <row r="1187" s="465" customFormat="1"/>
    <row r="1188" s="465" customFormat="1"/>
    <row r="1189" s="465" customFormat="1"/>
    <row r="1190" s="465" customFormat="1"/>
    <row r="1191" s="465" customFormat="1"/>
    <row r="1192" s="465" customFormat="1"/>
    <row r="1193" s="465" customFormat="1"/>
    <row r="1194" s="465" customFormat="1"/>
    <row r="1195" s="465" customFormat="1"/>
    <row r="1196" s="465" customFormat="1"/>
    <row r="1197" s="465" customFormat="1"/>
    <row r="1198" s="465" customFormat="1"/>
    <row r="1199" s="465" customFormat="1"/>
    <row r="1200" s="465" customFormat="1"/>
    <row r="1201" s="465" customFormat="1"/>
    <row r="1202" s="465" customFormat="1"/>
    <row r="1203" s="465" customFormat="1"/>
    <row r="1204" s="465" customFormat="1"/>
    <row r="1205" s="465" customFormat="1"/>
    <row r="1206" s="465" customFormat="1"/>
    <row r="1207" s="465" customFormat="1"/>
    <row r="1208" s="465" customFormat="1"/>
    <row r="1209" s="465" customFormat="1"/>
    <row r="1210" s="465" customFormat="1"/>
    <row r="1211" s="465" customFormat="1"/>
    <row r="1212" s="465" customFormat="1"/>
    <row r="1213" s="465" customFormat="1"/>
    <row r="1214" s="465" customFormat="1"/>
    <row r="1215" s="465" customFormat="1"/>
    <row r="1216" s="465" customFormat="1"/>
    <row r="1217" s="465" customFormat="1"/>
    <row r="1218" s="465" customFormat="1"/>
    <row r="1219" s="465" customFormat="1"/>
    <row r="1220" s="465" customFormat="1"/>
    <row r="1221" s="465" customFormat="1"/>
    <row r="1222" s="465" customFormat="1"/>
    <row r="1223" s="465" customFormat="1"/>
    <row r="1224" s="465" customFormat="1"/>
    <row r="1225" s="465" customFormat="1"/>
    <row r="1226" s="465" customFormat="1"/>
    <row r="1227" s="465" customFormat="1"/>
    <row r="1228" s="465" customFormat="1"/>
    <row r="1229" s="465" customFormat="1"/>
    <row r="1230" s="465" customFormat="1"/>
    <row r="1231" s="465" customFormat="1"/>
    <row r="1232" s="465" customFormat="1"/>
    <row r="1233" s="465" customFormat="1"/>
    <row r="1234" s="465" customFormat="1"/>
    <row r="1235" s="465" customFormat="1"/>
    <row r="1236" s="465" customFormat="1"/>
    <row r="1237" s="465" customFormat="1"/>
    <row r="1238" s="465" customFormat="1"/>
    <row r="1239" s="465" customFormat="1"/>
    <row r="1240" s="465" customFormat="1"/>
    <row r="1241" s="465" customFormat="1"/>
    <row r="1242" s="465" customFormat="1"/>
    <row r="1243" s="465" customFormat="1"/>
    <row r="1244" s="465" customFormat="1"/>
    <row r="1245" s="465" customFormat="1"/>
    <row r="1246" s="465" customFormat="1"/>
    <row r="1247" s="465" customFormat="1"/>
    <row r="1248" s="465" customFormat="1"/>
    <row r="1249" s="465" customFormat="1"/>
    <row r="1250" s="465" customFormat="1"/>
    <row r="1251" s="465" customFormat="1"/>
    <row r="1252" s="465" customFormat="1"/>
    <row r="1253" s="465" customFormat="1"/>
    <row r="1254" s="465" customFormat="1"/>
    <row r="1255" s="465" customFormat="1"/>
    <row r="1256" s="465" customFormat="1"/>
    <row r="1257" s="465" customFormat="1"/>
    <row r="1258" s="465" customFormat="1"/>
    <row r="1259" s="465" customFormat="1"/>
    <row r="1260" s="465" customFormat="1"/>
    <row r="1261" s="465" customFormat="1"/>
    <row r="1262" s="465" customFormat="1"/>
    <row r="1263" s="465" customFormat="1"/>
    <row r="1264" s="465" customFormat="1"/>
    <row r="1265" s="465" customFormat="1"/>
    <row r="1266" s="465" customFormat="1"/>
    <row r="1267" s="465" customFormat="1"/>
    <row r="1268" s="465" customFormat="1"/>
    <row r="1269" s="465" customFormat="1"/>
    <row r="1270" s="465" customFormat="1"/>
    <row r="1271" s="465" customFormat="1"/>
    <row r="1272" s="465" customFormat="1"/>
    <row r="1273" s="465" customFormat="1"/>
    <row r="1274" s="465" customFormat="1"/>
    <row r="1275" s="465" customFormat="1"/>
    <row r="1276" s="465" customFormat="1"/>
    <row r="1277" s="465" customFormat="1"/>
    <row r="1278" s="465" customFormat="1"/>
    <row r="1279" s="465" customFormat="1"/>
    <row r="1280" s="465" customFormat="1"/>
    <row r="1281" s="465" customFormat="1"/>
    <row r="1282" s="465" customFormat="1"/>
    <row r="1283" s="465" customFormat="1"/>
    <row r="1284" s="465" customFormat="1"/>
    <row r="1285" s="465" customFormat="1"/>
    <row r="1286" s="465" customFormat="1"/>
    <row r="1287" s="465" customFormat="1"/>
    <row r="1288" s="465" customFormat="1"/>
    <row r="1289" s="465" customFormat="1"/>
    <row r="1290" s="465" customFormat="1"/>
    <row r="1291" s="465" customFormat="1"/>
    <row r="1292" s="465" customFormat="1"/>
    <row r="1293" s="465" customFormat="1"/>
    <row r="1294" s="465" customFormat="1"/>
    <row r="1295" s="465" customFormat="1"/>
    <row r="1296" s="465" customFormat="1"/>
    <row r="1297" s="465" customFormat="1"/>
    <row r="1298" s="465" customFormat="1"/>
    <row r="1299" s="465" customFormat="1"/>
    <row r="1300" s="465" customFormat="1"/>
    <row r="1301" s="465" customFormat="1"/>
    <row r="1302" s="465" customFormat="1"/>
    <row r="1303" s="465" customFormat="1"/>
    <row r="1304" s="465" customFormat="1"/>
    <row r="1305" s="465" customFormat="1"/>
    <row r="1306" s="465" customFormat="1"/>
    <row r="1307" s="465" customFormat="1"/>
    <row r="1308" s="465" customFormat="1"/>
    <row r="1309" s="465" customFormat="1"/>
    <row r="1310" s="465" customFormat="1"/>
    <row r="1311" s="465" customFormat="1"/>
    <row r="1312" s="465" customFormat="1"/>
    <row r="1313" s="465" customFormat="1"/>
    <row r="1314" s="465" customFormat="1"/>
    <row r="1315" s="465" customFormat="1"/>
    <row r="1316" s="465" customFormat="1"/>
    <row r="1317" s="465" customFormat="1"/>
    <row r="1318" s="465" customFormat="1"/>
    <row r="1319" s="465" customFormat="1"/>
    <row r="1320" s="465" customFormat="1"/>
    <row r="1321" s="465" customFormat="1"/>
    <row r="1322" s="465" customFormat="1"/>
    <row r="1323" s="465" customFormat="1"/>
    <row r="1324" s="465" customFormat="1"/>
    <row r="1325" s="465" customFormat="1"/>
    <row r="1326" s="465" customFormat="1"/>
    <row r="1327" s="465" customFormat="1"/>
    <row r="1328" s="465" customFormat="1"/>
    <row r="1329" s="465" customFormat="1"/>
    <row r="1330" s="465" customFormat="1"/>
    <row r="1331" s="465" customFormat="1"/>
    <row r="1332" s="465" customFormat="1"/>
    <row r="1333" s="465" customFormat="1"/>
    <row r="1334" s="465" customFormat="1"/>
    <row r="1335" s="465" customFormat="1"/>
    <row r="1336" s="465" customFormat="1"/>
    <row r="1337" s="465" customFormat="1"/>
    <row r="1338" s="465" customFormat="1"/>
    <row r="1339" s="465" customFormat="1"/>
    <row r="1340" s="465" customFormat="1"/>
    <row r="1341" s="465" customFormat="1"/>
    <row r="1342" s="465" customFormat="1"/>
    <row r="1343" s="465" customFormat="1"/>
    <row r="1344" s="465" customFormat="1"/>
    <row r="1345" s="465" customFormat="1"/>
    <row r="1346" s="465" customFormat="1"/>
    <row r="1347" s="465" customFormat="1"/>
    <row r="1348" s="465" customFormat="1"/>
    <row r="1349" s="465" customFormat="1"/>
    <row r="1350" s="465" customFormat="1"/>
    <row r="1351" s="465" customFormat="1"/>
    <row r="1352" s="465" customFormat="1"/>
    <row r="1353" s="465" customFormat="1"/>
    <row r="1354" s="465" customFormat="1"/>
    <row r="1355" s="465" customFormat="1"/>
    <row r="1356" s="465" customFormat="1"/>
    <row r="1357" s="465" customFormat="1"/>
    <row r="1358" s="465" customFormat="1"/>
    <row r="1359" s="465" customFormat="1"/>
    <row r="1360" s="465" customFormat="1"/>
    <row r="1361" s="465" customFormat="1"/>
    <row r="1362" s="465" customFormat="1"/>
    <row r="1363" s="465" customFormat="1"/>
    <row r="1364" s="465" customFormat="1"/>
    <row r="1365" s="465" customFormat="1"/>
    <row r="1366" s="465" customFormat="1"/>
    <row r="1367" s="465" customFormat="1"/>
    <row r="1368" s="465" customFormat="1"/>
    <row r="1369" s="465" customFormat="1"/>
    <row r="1370" s="465" customFormat="1"/>
    <row r="1371" s="465" customFormat="1"/>
    <row r="1372" s="465" customFormat="1"/>
    <row r="1373" s="465" customFormat="1"/>
    <row r="1374" s="465" customFormat="1"/>
    <row r="1375" s="465" customFormat="1"/>
    <row r="1376" s="465" customFormat="1"/>
    <row r="1377" s="465" customFormat="1"/>
    <row r="1378" s="465" customFormat="1"/>
    <row r="1379" s="465" customFormat="1"/>
    <row r="1380" s="465" customFormat="1"/>
    <row r="1381" s="465" customFormat="1"/>
    <row r="1382" s="465" customFormat="1"/>
    <row r="1383" s="465" customFormat="1"/>
    <row r="1384" s="465" customFormat="1"/>
    <row r="1385" s="465" customFormat="1"/>
    <row r="1386" s="465" customFormat="1"/>
    <row r="1387" s="465" customFormat="1"/>
    <row r="1388" s="465" customFormat="1"/>
    <row r="1389" s="465" customFormat="1"/>
    <row r="1390" s="465" customFormat="1"/>
    <row r="1391" s="465" customFormat="1"/>
    <row r="1392" s="465" customFormat="1"/>
    <row r="1393" s="465" customFormat="1"/>
    <row r="1394" s="465" customFormat="1"/>
    <row r="1395" s="465" customFormat="1"/>
    <row r="1396" s="465" customFormat="1"/>
    <row r="1397" s="465" customFormat="1"/>
    <row r="1398" s="465" customFormat="1"/>
    <row r="1399" s="465" customFormat="1"/>
    <row r="1400" s="465" customFormat="1"/>
    <row r="1401" s="465" customFormat="1"/>
    <row r="1402" s="465" customFormat="1"/>
    <row r="1403" s="465" customFormat="1"/>
    <row r="1404" s="465" customFormat="1"/>
    <row r="1405" s="465" customFormat="1"/>
    <row r="1406" s="465" customFormat="1"/>
    <row r="1407" s="465" customFormat="1"/>
    <row r="1408" s="465" customFormat="1"/>
    <row r="1409" s="465" customFormat="1"/>
    <row r="1410" s="465" customFormat="1"/>
    <row r="1411" s="465" customFormat="1"/>
    <row r="1412" s="465" customFormat="1"/>
    <row r="1413" s="465" customFormat="1"/>
    <row r="1414" s="465" customFormat="1"/>
    <row r="1415" s="465" customFormat="1"/>
    <row r="1416" s="465" customFormat="1"/>
    <row r="1417" s="465" customFormat="1"/>
    <row r="1418" s="465" customFormat="1"/>
    <row r="1419" s="465" customFormat="1"/>
    <row r="1420" s="465" customFormat="1"/>
    <row r="1421" s="465" customFormat="1"/>
    <row r="1422" s="465" customFormat="1"/>
    <row r="1423" s="465" customFormat="1"/>
    <row r="1424" s="465" customFormat="1"/>
    <row r="1425" s="465" customFormat="1"/>
    <row r="1426" s="465" customFormat="1"/>
    <row r="1427" s="465" customFormat="1"/>
    <row r="1428" s="465" customFormat="1"/>
    <row r="1429" s="465" customFormat="1"/>
    <row r="1430" s="465" customFormat="1"/>
    <row r="1431" s="465" customFormat="1"/>
    <row r="1432" s="465" customFormat="1"/>
    <row r="1433" s="465" customFormat="1"/>
    <row r="1434" s="465" customFormat="1"/>
    <row r="1435" s="465" customFormat="1"/>
    <row r="1436" s="465" customFormat="1"/>
    <row r="1437" s="465" customFormat="1"/>
    <row r="1438" s="465" customFormat="1"/>
    <row r="1439" s="465" customFormat="1"/>
    <row r="1440" s="465" customFormat="1"/>
    <row r="1441" s="465" customFormat="1"/>
    <row r="1442" s="465" customFormat="1"/>
    <row r="1443" s="465" customFormat="1"/>
    <row r="1444" s="465" customFormat="1"/>
    <row r="1445" s="465" customFormat="1"/>
    <row r="1446" s="465" customFormat="1"/>
    <row r="1447" s="465" customFormat="1"/>
    <row r="1448" s="465" customFormat="1"/>
    <row r="1449" s="465" customFormat="1"/>
    <row r="1450" s="465" customFormat="1"/>
    <row r="1451" s="465" customFormat="1"/>
    <row r="1452" s="465" customFormat="1"/>
    <row r="1453" s="465" customFormat="1"/>
    <row r="1454" s="465" customFormat="1"/>
    <row r="1455" s="465" customFormat="1"/>
    <row r="1456" s="465" customFormat="1"/>
    <row r="1457" s="465" customFormat="1"/>
    <row r="1458" s="465" customFormat="1"/>
    <row r="1459" s="465" customFormat="1"/>
    <row r="1460" s="465" customFormat="1"/>
    <row r="1461" s="465" customFormat="1"/>
    <row r="1462" s="465" customFormat="1"/>
    <row r="1463" s="465" customFormat="1"/>
    <row r="1464" s="465" customFormat="1"/>
    <row r="1465" s="465" customFormat="1"/>
    <row r="1466" s="465" customFormat="1"/>
    <row r="1467" s="465" customFormat="1"/>
    <row r="1468" s="465" customFormat="1"/>
    <row r="1469" s="465" customFormat="1"/>
    <row r="1470" s="465" customFormat="1"/>
    <row r="1471" s="465" customFormat="1"/>
    <row r="1472" s="465" customFormat="1"/>
    <row r="1473" s="465" customFormat="1"/>
    <row r="1474" s="465" customFormat="1"/>
    <row r="1475" s="465" customFormat="1"/>
    <row r="1476" s="465" customFormat="1"/>
    <row r="1477" s="465" customFormat="1"/>
    <row r="1478" s="465" customFormat="1"/>
    <row r="1479" s="465" customFormat="1"/>
    <row r="1480" s="465" customFormat="1"/>
    <row r="1481" s="465" customFormat="1"/>
    <row r="1482" s="465" customFormat="1"/>
    <row r="1483" s="465" customFormat="1"/>
    <row r="1484" s="465" customFormat="1"/>
    <row r="1485" s="465" customFormat="1"/>
    <row r="1486" s="465" customFormat="1"/>
    <row r="1487" s="465" customFormat="1"/>
    <row r="1488" s="465" customFormat="1"/>
    <row r="1489" s="465" customFormat="1"/>
    <row r="1490" s="465" customFormat="1"/>
    <row r="1491" s="465" customFormat="1"/>
    <row r="1492" s="465" customFormat="1"/>
    <row r="1493" s="465" customFormat="1"/>
    <row r="1494" s="465" customFormat="1"/>
    <row r="1495" s="465" customFormat="1"/>
    <row r="1496" s="465" customFormat="1"/>
    <row r="1497" s="465" customFormat="1"/>
    <row r="1498" s="465" customFormat="1"/>
    <row r="1499" s="465" customFormat="1"/>
    <row r="1500" s="465" customFormat="1"/>
    <row r="1501" s="465" customFormat="1"/>
    <row r="1502" s="465" customFormat="1"/>
    <row r="1503" s="465" customFormat="1"/>
    <row r="1504" s="465" customFormat="1"/>
    <row r="1505" s="465" customFormat="1"/>
    <row r="1506" s="465" customFormat="1"/>
    <row r="1507" s="465" customFormat="1"/>
    <row r="1508" s="465" customFormat="1"/>
    <row r="1509" s="465" customFormat="1"/>
    <row r="1510" s="465" customFormat="1"/>
    <row r="1511" s="465" customFormat="1"/>
    <row r="1512" s="465" customFormat="1"/>
    <row r="1513" s="465" customFormat="1"/>
    <row r="1514" s="465" customFormat="1"/>
    <row r="1515" s="465" customFormat="1"/>
    <row r="1516" s="465" customFormat="1"/>
    <row r="1517" s="465" customFormat="1"/>
    <row r="1518" s="465" customFormat="1"/>
    <row r="1519" s="465" customFormat="1"/>
    <row r="1520" s="465" customFormat="1"/>
    <row r="1521" s="465" customFormat="1"/>
    <row r="1522" s="465" customFormat="1"/>
    <row r="1523" s="465" customFormat="1"/>
    <row r="1524" s="465" customFormat="1"/>
    <row r="1525" s="465" customFormat="1"/>
    <row r="1526" s="465" customFormat="1"/>
    <row r="1527" s="465" customFormat="1"/>
    <row r="1528" s="465" customFormat="1"/>
    <row r="1529" s="465" customFormat="1"/>
    <row r="1530" s="465" customFormat="1"/>
    <row r="1531" s="465" customFormat="1"/>
    <row r="1532" s="465" customFormat="1"/>
    <row r="1533" s="465" customFormat="1"/>
    <row r="1534" s="465" customFormat="1"/>
    <row r="1535" s="465" customFormat="1"/>
    <row r="1536" s="465" customFormat="1"/>
    <row r="1537" s="465" customFormat="1"/>
    <row r="1538" s="465" customFormat="1"/>
    <row r="1539" s="465" customFormat="1"/>
    <row r="1540" s="465" customFormat="1"/>
    <row r="1541" s="465" customFormat="1"/>
    <row r="1542" s="465" customFormat="1"/>
    <row r="1543" s="465" customFormat="1"/>
    <row r="1544" s="465" customFormat="1"/>
    <row r="1545" s="465" customFormat="1"/>
    <row r="1546" s="465" customFormat="1"/>
    <row r="1547" s="465" customFormat="1"/>
    <row r="1548" s="465" customFormat="1"/>
    <row r="1549" s="465" customFormat="1"/>
    <row r="1550" s="465" customFormat="1"/>
    <row r="1551" s="465" customFormat="1"/>
    <row r="1552" s="465" customFormat="1"/>
    <row r="1553" s="465" customFormat="1"/>
    <row r="1554" s="465" customFormat="1"/>
    <row r="1555" s="465" customFormat="1"/>
    <row r="1556" s="465" customFormat="1"/>
    <row r="1557" s="465" customFormat="1"/>
    <row r="1558" s="465" customFormat="1"/>
    <row r="1559" s="465" customFormat="1"/>
    <row r="1560" s="465" customFormat="1"/>
    <row r="1561" s="465" customFormat="1"/>
    <row r="1562" s="465" customFormat="1"/>
    <row r="1563" s="465" customFormat="1"/>
    <row r="1564" s="465" customFormat="1"/>
    <row r="1565" s="465" customFormat="1"/>
    <row r="1566" s="465" customFormat="1"/>
    <row r="1567" s="465" customFormat="1"/>
    <row r="1568" s="465" customFormat="1"/>
    <row r="1569" s="465" customFormat="1"/>
    <row r="1570" s="465" customFormat="1"/>
    <row r="1571" s="465" customFormat="1"/>
    <row r="1572" s="465" customFormat="1"/>
    <row r="1573" s="465" customFormat="1"/>
    <row r="1574" s="465" customFormat="1"/>
    <row r="1575" s="465" customFormat="1"/>
    <row r="1576" s="465" customFormat="1"/>
    <row r="1577" s="465" customFormat="1"/>
    <row r="1578" s="465" customFormat="1"/>
    <row r="1579" s="465" customFormat="1"/>
    <row r="1580" s="465" customFormat="1"/>
    <row r="1581" s="465" customFormat="1"/>
    <row r="1582" s="465" customFormat="1"/>
    <row r="1583" s="465" customFormat="1"/>
    <row r="1584" s="465" customFormat="1"/>
    <row r="1585" s="465" customFormat="1"/>
    <row r="1586" s="465" customFormat="1"/>
    <row r="1587" s="465" customFormat="1"/>
    <row r="1588" s="465" customFormat="1"/>
    <row r="1589" s="465" customFormat="1"/>
    <row r="1590" s="465" customFormat="1"/>
    <row r="1591" s="465" customFormat="1"/>
    <row r="1592" s="465" customFormat="1"/>
    <row r="1593" s="465" customFormat="1"/>
    <row r="1594" s="465" customFormat="1"/>
    <row r="1595" s="465" customFormat="1"/>
    <row r="1596" s="465" customFormat="1"/>
    <row r="1597" s="465" customFormat="1"/>
    <row r="1598" s="465" customFormat="1"/>
    <row r="1599" s="465" customFormat="1"/>
    <row r="1600" s="465" customFormat="1"/>
    <row r="1601" s="465" customFormat="1"/>
    <row r="1602" s="465" customFormat="1"/>
    <row r="1603" s="465" customFormat="1"/>
    <row r="1604" s="465" customFormat="1"/>
    <row r="1605" s="465" customFormat="1"/>
    <row r="1606" s="465" customFormat="1"/>
    <row r="1607" s="465" customFormat="1"/>
    <row r="1608" s="465" customFormat="1"/>
    <row r="1609" s="465" customFormat="1"/>
    <row r="1610" s="465" customFormat="1"/>
    <row r="1611" s="465" customFormat="1"/>
    <row r="1612" s="465" customFormat="1"/>
    <row r="1613" s="465" customFormat="1"/>
    <row r="1614" s="465" customFormat="1"/>
    <row r="1615" s="465" customFormat="1"/>
    <row r="1616" s="465" customFormat="1"/>
    <row r="1617" s="465" customFormat="1"/>
    <row r="1618" s="465" customFormat="1"/>
    <row r="1619" s="465" customFormat="1"/>
    <row r="1620" s="465" customFormat="1"/>
    <row r="1621" s="465" customFormat="1"/>
    <row r="1622" s="465" customFormat="1"/>
    <row r="1623" s="465" customFormat="1"/>
    <row r="1624" s="465" customFormat="1"/>
    <row r="1625" s="465" customFormat="1"/>
    <row r="1626" s="465" customFormat="1"/>
    <row r="1627" s="465" customFormat="1"/>
    <row r="1628" s="465" customFormat="1"/>
    <row r="1629" s="465" customFormat="1"/>
    <row r="1630" s="465" customFormat="1"/>
    <row r="1631" s="465" customFormat="1"/>
    <row r="1632" s="465" customFormat="1"/>
    <row r="1633" s="465" customFormat="1"/>
    <row r="1634" s="465" customFormat="1"/>
    <row r="1635" s="465" customFormat="1"/>
    <row r="1636" s="465" customFormat="1"/>
    <row r="1637" s="465" customFormat="1"/>
    <row r="1638" s="465" customFormat="1"/>
    <row r="1639" s="465" customFormat="1"/>
    <row r="1640" s="465" customFormat="1"/>
    <row r="1641" s="465" customFormat="1"/>
    <row r="1642" s="465" customFormat="1"/>
    <row r="1643" s="465" customFormat="1"/>
    <row r="1644" s="465" customFormat="1"/>
    <row r="1645" s="465" customFormat="1"/>
    <row r="1646" s="465" customFormat="1"/>
    <row r="1647" s="465" customFormat="1"/>
    <row r="1648" s="465" customFormat="1"/>
    <row r="1649" s="465" customFormat="1"/>
    <row r="1650" s="465" customFormat="1"/>
    <row r="1651" s="465" customFormat="1"/>
    <row r="1652" s="465" customFormat="1"/>
    <row r="1653" s="465" customFormat="1"/>
    <row r="1654" s="465" customFormat="1"/>
    <row r="1655" s="465" customFormat="1"/>
    <row r="1656" s="465" customFormat="1"/>
    <row r="1657" s="465" customFormat="1"/>
    <row r="1658" s="465" customFormat="1"/>
    <row r="1659" s="465" customFormat="1"/>
    <row r="1660" s="465" customFormat="1"/>
    <row r="1661" s="465" customFormat="1"/>
    <row r="1662" s="465" customFormat="1"/>
    <row r="1663" s="465" customFormat="1"/>
    <row r="1664" s="465" customFormat="1"/>
    <row r="1665" s="465" customFormat="1"/>
    <row r="1666" s="465" customFormat="1"/>
    <row r="1667" s="465" customFormat="1"/>
    <row r="1668" s="465" customFormat="1"/>
    <row r="1669" s="465" customFormat="1"/>
    <row r="1670" s="465" customFormat="1"/>
    <row r="1671" s="465" customFormat="1"/>
    <row r="1672" s="465" customFormat="1"/>
    <row r="1673" s="465" customFormat="1"/>
    <row r="1674" s="465" customFormat="1"/>
    <row r="1675" s="465" customFormat="1"/>
    <row r="1676" s="465" customFormat="1"/>
    <row r="1677" s="465" customFormat="1"/>
    <row r="1678" s="465" customFormat="1"/>
    <row r="1679" s="465" customFormat="1"/>
    <row r="1680" s="465" customFormat="1"/>
    <row r="1681" s="465" customFormat="1"/>
    <row r="1682" s="465" customFormat="1"/>
    <row r="1683" s="465" customFormat="1"/>
    <row r="1684" s="465" customFormat="1"/>
    <row r="1685" s="465" customFormat="1"/>
    <row r="1686" s="465" customFormat="1"/>
    <row r="1687" s="465" customFormat="1"/>
    <row r="1688" s="465" customFormat="1"/>
    <row r="1689" s="465" customFormat="1"/>
    <row r="1690" s="465" customFormat="1"/>
    <row r="1691" s="465" customFormat="1"/>
    <row r="1692" s="465" customFormat="1"/>
    <row r="1693" s="465" customFormat="1"/>
    <row r="1694" s="465" customFormat="1"/>
    <row r="1695" s="465" customFormat="1"/>
    <row r="1696" s="465" customFormat="1"/>
    <row r="1697" s="465" customFormat="1"/>
    <row r="1698" s="465" customFormat="1"/>
    <row r="1699" s="465" customFormat="1"/>
    <row r="1700" s="465" customFormat="1"/>
    <row r="1701" s="465" customFormat="1"/>
    <row r="1702" s="465" customFormat="1"/>
    <row r="1703" s="465" customFormat="1"/>
    <row r="1704" s="465" customFormat="1"/>
    <row r="1705" s="465" customFormat="1"/>
    <row r="1706" s="465" customFormat="1"/>
    <row r="1707" s="465" customFormat="1"/>
    <row r="1708" s="465" customFormat="1"/>
    <row r="1709" s="465" customFormat="1"/>
    <row r="1710" s="465" customFormat="1"/>
    <row r="1711" s="465" customFormat="1"/>
    <row r="1712" s="465" customFormat="1"/>
    <row r="1713" s="465" customFormat="1"/>
    <row r="1714" s="465" customFormat="1"/>
    <row r="1715" s="465" customFormat="1"/>
    <row r="1716" s="465" customFormat="1"/>
    <row r="1717" s="465" customFormat="1"/>
    <row r="1718" s="465" customFormat="1"/>
    <row r="1719" s="465" customFormat="1"/>
    <row r="1720" s="465" customFormat="1"/>
    <row r="1721" s="465" customFormat="1"/>
    <row r="1722" s="465" customFormat="1"/>
    <row r="1723" s="465" customFormat="1"/>
    <row r="1724" s="465" customFormat="1"/>
    <row r="1725" s="465" customFormat="1"/>
    <row r="1726" s="465" customFormat="1"/>
    <row r="1727" s="465" customFormat="1"/>
    <row r="1728" s="465" customFormat="1"/>
    <row r="1729" s="465" customFormat="1"/>
    <row r="1730" s="465" customFormat="1"/>
    <row r="1731" s="465" customFormat="1"/>
    <row r="1732" s="465" customFormat="1"/>
    <row r="1733" s="465" customFormat="1"/>
    <row r="1734" s="465" customFormat="1"/>
    <row r="1735" s="465" customFormat="1"/>
    <row r="1736" s="465" customFormat="1"/>
    <row r="1737" s="465" customFormat="1"/>
    <row r="1738" s="465" customFormat="1"/>
    <row r="1739" s="465" customFormat="1"/>
    <row r="1740" s="465" customFormat="1"/>
    <row r="1741" s="465" customFormat="1"/>
    <row r="1742" s="465" customFormat="1"/>
    <row r="1743" s="465" customFormat="1"/>
    <row r="1744" s="465" customFormat="1"/>
    <row r="1745" s="465" customFormat="1"/>
    <row r="1746" s="465" customFormat="1"/>
    <row r="1747" s="465" customFormat="1"/>
    <row r="1748" s="465" customFormat="1"/>
    <row r="1749" s="465" customFormat="1"/>
    <row r="1750" s="465" customFormat="1"/>
    <row r="1751" s="465" customFormat="1"/>
    <row r="1752" s="465" customFormat="1"/>
    <row r="1753" s="465" customFormat="1"/>
    <row r="1754" s="465" customFormat="1"/>
    <row r="1755" s="465" customFormat="1"/>
    <row r="1756" s="465" customFormat="1"/>
    <row r="1757" s="465" customFormat="1"/>
    <row r="1758" s="465" customFormat="1"/>
    <row r="1759" s="465" customFormat="1"/>
    <row r="1760" s="465" customFormat="1"/>
    <row r="1761" s="465" customFormat="1"/>
    <row r="1762" s="465" customFormat="1"/>
    <row r="1763" s="465" customFormat="1"/>
    <row r="1764" s="465" customFormat="1"/>
    <row r="1765" s="465" customFormat="1"/>
    <row r="1766" s="465" customFormat="1"/>
    <row r="1767" s="465" customFormat="1"/>
    <row r="1768" s="465" customFormat="1"/>
    <row r="1769" s="465" customFormat="1"/>
    <row r="1770" s="465" customFormat="1"/>
    <row r="1771" s="465" customFormat="1"/>
    <row r="1772" s="465" customFormat="1"/>
    <row r="1773" s="465" customFormat="1"/>
    <row r="1774" s="465" customFormat="1"/>
    <row r="1775" s="465" customFormat="1"/>
    <row r="1776" s="465" customFormat="1"/>
    <row r="1777" s="465" customFormat="1"/>
    <row r="1778" s="465" customFormat="1"/>
    <row r="1779" s="465" customFormat="1"/>
    <row r="1780" s="465" customFormat="1"/>
    <row r="1781" s="465" customFormat="1"/>
    <row r="1782" s="465" customFormat="1"/>
    <row r="1783" s="465" customFormat="1"/>
    <row r="1784" s="465" customFormat="1"/>
    <row r="1785" s="465" customFormat="1"/>
    <row r="1786" s="465" customFormat="1"/>
    <row r="1787" s="465" customFormat="1"/>
    <row r="1788" s="465" customFormat="1"/>
    <row r="1789" s="465" customFormat="1"/>
    <row r="1790" s="465" customFormat="1"/>
    <row r="1791" s="465" customFormat="1"/>
    <row r="1792" s="465" customFormat="1"/>
    <row r="1793" s="465" customFormat="1"/>
    <row r="1794" s="465" customFormat="1"/>
    <row r="1795" s="465" customFormat="1"/>
    <row r="1796" s="465" customFormat="1"/>
    <row r="1797" s="465" customFormat="1"/>
    <row r="1798" s="465" customFormat="1"/>
    <row r="1799" s="465" customFormat="1"/>
    <row r="1800" s="465" customFormat="1"/>
    <row r="1801" s="465" customFormat="1"/>
    <row r="1802" s="465" customFormat="1"/>
    <row r="1803" s="465" customFormat="1"/>
    <row r="1804" s="465" customFormat="1"/>
    <row r="1805" s="465" customFormat="1"/>
    <row r="1806" s="465" customFormat="1"/>
    <row r="1807" s="465" customFormat="1"/>
    <row r="1808" s="465" customFormat="1"/>
    <row r="1809" s="465" customFormat="1"/>
    <row r="1810" s="465" customFormat="1"/>
    <row r="1811" s="465" customFormat="1"/>
    <row r="1812" s="465" customFormat="1"/>
    <row r="1813" s="465" customFormat="1"/>
    <row r="1814" s="465" customFormat="1"/>
    <row r="1815" s="465" customFormat="1"/>
    <row r="1816" s="465" customFormat="1"/>
    <row r="1817" s="465" customFormat="1"/>
    <row r="1818" s="465" customFormat="1"/>
    <row r="1819" s="465" customFormat="1"/>
    <row r="1820" s="465" customFormat="1"/>
    <row r="1821" s="465" customFormat="1"/>
    <row r="1822" s="465" customFormat="1"/>
    <row r="1823" s="465" customFormat="1"/>
    <row r="1824" s="465" customFormat="1"/>
    <row r="1825" s="465" customFormat="1"/>
    <row r="1826" s="465" customFormat="1"/>
    <row r="1827" s="465" customFormat="1"/>
    <row r="1828" s="465" customFormat="1"/>
    <row r="1829" s="465" customFormat="1"/>
    <row r="1830" s="465" customFormat="1"/>
    <row r="1831" s="465" customFormat="1"/>
    <row r="1832" s="465" customFormat="1"/>
    <row r="1833" s="465" customFormat="1"/>
    <row r="1834" s="465" customFormat="1"/>
    <row r="1835" s="465" customFormat="1"/>
    <row r="1836" s="465" customFormat="1"/>
    <row r="1837" s="465" customFormat="1"/>
    <row r="1838" s="465" customFormat="1"/>
    <row r="1839" s="465" customFormat="1"/>
    <row r="1840" s="465" customFormat="1"/>
    <row r="1841" s="465" customFormat="1"/>
    <row r="1842" s="465" customFormat="1"/>
    <row r="1843" s="465" customFormat="1"/>
    <row r="1844" s="465" customFormat="1"/>
    <row r="1845" s="465" customFormat="1"/>
    <row r="1846" s="465" customFormat="1"/>
    <row r="1847" s="465" customFormat="1"/>
    <row r="1848" s="465" customFormat="1"/>
    <row r="1849" s="465" customFormat="1"/>
    <row r="1850" s="465" customFormat="1"/>
    <row r="1851" s="465" customFormat="1"/>
    <row r="1852" s="465" customFormat="1"/>
    <row r="1853" s="465" customFormat="1"/>
    <row r="1854" s="465" customFormat="1"/>
    <row r="1855" s="465" customFormat="1"/>
    <row r="1856" s="465" customFormat="1"/>
    <row r="1857" s="465" customFormat="1"/>
    <row r="1858" s="465" customFormat="1"/>
    <row r="1859" s="465" customFormat="1"/>
    <row r="1860" s="465" customFormat="1"/>
    <row r="1861" s="465" customFormat="1"/>
    <row r="1862" s="465" customFormat="1"/>
    <row r="1863" s="465" customFormat="1"/>
    <row r="1864" s="465" customFormat="1"/>
    <row r="1865" s="465" customFormat="1"/>
    <row r="1866" s="465" customFormat="1"/>
    <row r="1867" s="465" customFormat="1"/>
    <row r="1868" s="465" customFormat="1"/>
    <row r="1869" s="465" customFormat="1"/>
    <row r="1870" s="465" customFormat="1"/>
    <row r="1871" s="465" customFormat="1"/>
    <row r="1872" s="465" customFormat="1"/>
    <row r="1873" s="465" customFormat="1"/>
    <row r="1874" s="465" customFormat="1"/>
    <row r="1875" s="465" customFormat="1"/>
    <row r="1876" s="465" customFormat="1"/>
    <row r="1877" s="465" customFormat="1"/>
    <row r="1878" s="465" customFormat="1"/>
    <row r="1879" s="465" customFormat="1"/>
    <row r="1880" s="465" customFormat="1"/>
    <row r="1881" s="465" customFormat="1"/>
    <row r="1882" s="465" customFormat="1"/>
    <row r="1883" s="465" customFormat="1"/>
    <row r="1884" s="465" customFormat="1"/>
    <row r="1885" s="465" customFormat="1"/>
    <row r="1886" s="465" customFormat="1"/>
    <row r="1887" s="465" customFormat="1"/>
    <row r="1888" s="465" customFormat="1"/>
    <row r="1889" s="465" customFormat="1"/>
    <row r="1890" s="465" customFormat="1"/>
    <row r="1891" s="465" customFormat="1"/>
    <row r="1892" s="465" customFormat="1"/>
    <row r="1893" s="465" customFormat="1"/>
    <row r="1894" s="465" customFormat="1"/>
    <row r="1895" s="465" customFormat="1"/>
    <row r="1896" s="465" customFormat="1"/>
    <row r="1897" s="465" customFormat="1"/>
    <row r="1898" s="465" customFormat="1"/>
    <row r="1899" s="465" customFormat="1"/>
    <row r="1900" s="465" customFormat="1"/>
    <row r="1901" s="465" customFormat="1"/>
    <row r="1902" s="465" customFormat="1"/>
    <row r="1903" s="465" customFormat="1"/>
    <row r="1904" s="465" customFormat="1"/>
    <row r="1905" s="465" customFormat="1"/>
    <row r="1906" s="465" customFormat="1"/>
    <row r="1907" s="465" customFormat="1"/>
    <row r="1908" s="465" customFormat="1"/>
    <row r="1909" s="465" customFormat="1"/>
    <row r="1910" s="465" customFormat="1"/>
    <row r="1911" s="465" customFormat="1"/>
    <row r="1912" s="465" customFormat="1"/>
    <row r="1913" s="465" customFormat="1"/>
    <row r="1914" s="465" customFormat="1"/>
    <row r="1915" s="465" customFormat="1"/>
    <row r="1916" s="465" customFormat="1"/>
    <row r="1917" s="465" customFormat="1"/>
    <row r="1918" s="465" customFormat="1"/>
    <row r="1919" s="465" customFormat="1"/>
    <row r="1920" s="465" customFormat="1"/>
    <row r="1921" s="465" customFormat="1"/>
    <row r="1922" s="465" customFormat="1"/>
    <row r="1923" s="465" customFormat="1"/>
    <row r="1924" s="465" customFormat="1"/>
    <row r="1925" s="465" customFormat="1"/>
    <row r="1926" s="465" customFormat="1"/>
    <row r="1927" s="465" customFormat="1"/>
    <row r="1928" s="465" customFormat="1"/>
    <row r="1929" s="465" customFormat="1"/>
    <row r="1930" s="465" customFormat="1"/>
    <row r="1931" s="465" customFormat="1"/>
    <row r="1932" s="465" customFormat="1"/>
    <row r="1933" s="465" customFormat="1"/>
    <row r="1934" s="465" customFormat="1"/>
    <row r="1935" s="465" customFormat="1"/>
    <row r="1936" s="465" customFormat="1"/>
    <row r="1937" s="465" customFormat="1"/>
    <row r="1938" s="465" customFormat="1"/>
    <row r="1939" s="465" customFormat="1"/>
    <row r="1940" s="465" customFormat="1"/>
    <row r="1941" s="465" customFormat="1"/>
    <row r="1942" s="465" customFormat="1"/>
    <row r="1943" s="465" customFormat="1"/>
    <row r="1944" s="465" customFormat="1"/>
    <row r="1945" s="465" customFormat="1"/>
    <row r="1946" s="465" customFormat="1"/>
    <row r="1947" s="465" customFormat="1"/>
    <row r="1948" s="465" customFormat="1"/>
    <row r="1949" s="465" customFormat="1"/>
    <row r="1950" s="465" customFormat="1"/>
    <row r="1951" s="465" customFormat="1"/>
    <row r="1952" s="465" customFormat="1"/>
    <row r="1953" s="465" customFormat="1"/>
    <row r="1954" s="465" customFormat="1"/>
    <row r="1955" s="465" customFormat="1"/>
    <row r="1956" s="465" customFormat="1"/>
    <row r="1957" s="465" customFormat="1"/>
    <row r="1958" s="465" customFormat="1"/>
    <row r="1959" s="465" customFormat="1"/>
    <row r="1960" s="465" customFormat="1"/>
    <row r="1961" s="465" customFormat="1"/>
    <row r="1962" s="465" customFormat="1"/>
    <row r="1963" s="465" customFormat="1"/>
    <row r="1964" s="465" customFormat="1"/>
    <row r="1965" s="465" customFormat="1"/>
    <row r="1966" s="465" customFormat="1"/>
    <row r="1967" s="465" customFormat="1"/>
    <row r="1968" s="465" customFormat="1"/>
    <row r="1969" s="465" customFormat="1"/>
    <row r="1970" s="465" customFormat="1"/>
    <row r="1971" s="465" customFormat="1"/>
    <row r="1972" s="465" customFormat="1"/>
    <row r="1973" s="465" customFormat="1"/>
    <row r="1974" s="465" customFormat="1"/>
    <row r="1975" s="465" customFormat="1"/>
    <row r="1976" s="465" customFormat="1"/>
    <row r="1977" s="465" customFormat="1"/>
    <row r="1978" s="465" customFormat="1"/>
    <row r="1979" s="465" customFormat="1"/>
    <row r="1980" s="465" customFormat="1"/>
    <row r="1981" s="465" customFormat="1"/>
    <row r="1982" s="465" customFormat="1"/>
    <row r="1983" s="465" customFormat="1"/>
    <row r="1984" s="465" customFormat="1"/>
    <row r="1985" s="465" customFormat="1"/>
    <row r="1986" s="465" customFormat="1"/>
    <row r="1987" s="465" customFormat="1"/>
    <row r="1988" s="465" customFormat="1"/>
    <row r="1989" s="465" customFormat="1"/>
    <row r="1990" s="465" customFormat="1"/>
    <row r="1991" s="465" customFormat="1"/>
    <row r="1992" s="465" customFormat="1"/>
    <row r="1993" s="465" customFormat="1"/>
    <row r="1994" s="465" customFormat="1"/>
    <row r="1995" s="465" customFormat="1"/>
    <row r="1996" s="465" customFormat="1"/>
    <row r="1997" s="465" customFormat="1"/>
    <row r="1998" s="465" customFormat="1"/>
    <row r="1999" s="465" customFormat="1"/>
    <row r="2000" s="465" customFormat="1"/>
    <row r="2001" s="465" customFormat="1"/>
    <row r="2002" s="465" customFormat="1"/>
    <row r="2003" s="465" customFormat="1"/>
    <row r="2004" s="465" customFormat="1"/>
    <row r="2005" s="465" customFormat="1"/>
    <row r="2006" s="465" customFormat="1"/>
    <row r="2007" s="465" customFormat="1"/>
    <row r="2008" s="465" customFormat="1"/>
    <row r="2009" s="465" customFormat="1"/>
    <row r="2010" s="465" customFormat="1"/>
    <row r="2011" s="465" customFormat="1"/>
    <row r="2012" s="465" customFormat="1"/>
    <row r="2013" s="465" customFormat="1"/>
    <row r="2014" s="465" customFormat="1"/>
    <row r="2015" s="465" customFormat="1"/>
    <row r="2016" s="465" customFormat="1"/>
    <row r="2017" s="465" customFormat="1"/>
    <row r="2018" s="465" customFormat="1"/>
    <row r="2019" s="465" customFormat="1"/>
    <row r="2020" s="465" customFormat="1"/>
    <row r="2021" s="465" customFormat="1"/>
    <row r="2022" s="465" customFormat="1"/>
    <row r="2023" s="465" customFormat="1"/>
    <row r="2024" s="465" customFormat="1"/>
    <row r="2025" s="465" customFormat="1"/>
    <row r="2026" s="465" customFormat="1"/>
    <row r="2027" s="465" customFormat="1"/>
    <row r="2028" s="465" customFormat="1"/>
    <row r="2029" s="465" customFormat="1"/>
    <row r="2030" s="465" customFormat="1"/>
    <row r="2031" s="465" customFormat="1"/>
    <row r="2032" s="465" customFormat="1"/>
    <row r="2033" s="465" customFormat="1"/>
    <row r="2034" s="465" customFormat="1"/>
    <row r="2035" s="465" customFormat="1"/>
    <row r="2036" s="465" customFormat="1"/>
    <row r="2037" s="465" customFormat="1"/>
    <row r="2038" s="465" customFormat="1"/>
    <row r="2039" s="465" customFormat="1"/>
    <row r="2040" s="465" customFormat="1"/>
    <row r="2041" s="465" customFormat="1"/>
    <row r="2042" s="465" customFormat="1"/>
    <row r="2043" s="465" customFormat="1"/>
    <row r="2044" s="465" customFormat="1"/>
    <row r="2045" s="465" customFormat="1"/>
    <row r="2046" s="465" customFormat="1"/>
    <row r="2047" s="465" customFormat="1"/>
    <row r="2048" s="465" customFormat="1"/>
    <row r="2049" s="465" customFormat="1"/>
    <row r="2050" s="465" customFormat="1"/>
    <row r="2051" s="465" customFormat="1"/>
    <row r="2052" s="465" customFormat="1"/>
    <row r="2053" s="465" customFormat="1"/>
    <row r="2054" s="465" customFormat="1"/>
    <row r="2055" s="465" customFormat="1"/>
    <row r="2056" s="465" customFormat="1"/>
    <row r="2057" s="465" customFormat="1"/>
    <row r="2058" s="465" customFormat="1"/>
    <row r="2059" s="465" customFormat="1"/>
    <row r="2060" s="465" customFormat="1"/>
    <row r="2061" s="465" customFormat="1"/>
    <row r="2062" s="465" customFormat="1"/>
    <row r="2063" s="465" customFormat="1"/>
    <row r="2064" s="465" customFormat="1"/>
    <row r="2065" s="465" customFormat="1"/>
    <row r="2066" s="465" customFormat="1"/>
    <row r="2067" s="465" customFormat="1"/>
    <row r="2068" s="465" customFormat="1"/>
    <row r="2069" s="465" customFormat="1"/>
    <row r="2070" s="465" customFormat="1"/>
    <row r="2071" s="465" customFormat="1"/>
    <row r="2072" s="465" customFormat="1"/>
    <row r="2073" s="465" customFormat="1"/>
    <row r="2074" s="465" customFormat="1"/>
    <row r="2075" s="465" customFormat="1"/>
    <row r="2076" s="465" customFormat="1"/>
    <row r="2077" s="465" customFormat="1"/>
    <row r="2078" s="465" customFormat="1"/>
    <row r="2079" s="465" customFormat="1"/>
    <row r="2080" s="465" customFormat="1"/>
    <row r="2081" s="465" customFormat="1"/>
    <row r="2082" s="465" customFormat="1"/>
    <row r="2083" s="465" customFormat="1"/>
    <row r="2084" s="465" customFormat="1"/>
    <row r="2085" s="465" customFormat="1"/>
    <row r="2086" s="465" customFormat="1"/>
    <row r="2087" s="465" customFormat="1"/>
    <row r="2088" s="465" customFormat="1"/>
    <row r="2089" s="465" customFormat="1"/>
    <row r="2090" s="465" customFormat="1"/>
    <row r="2091" s="465" customFormat="1"/>
    <row r="2092" s="465" customFormat="1"/>
    <row r="2093" s="465" customFormat="1"/>
    <row r="2094" s="465" customFormat="1"/>
    <row r="2095" s="465" customFormat="1"/>
    <row r="2096" s="465" customFormat="1"/>
    <row r="2097" s="465" customFormat="1"/>
    <row r="2098" s="465" customFormat="1"/>
    <row r="2099" s="465" customFormat="1"/>
    <row r="2100" s="465" customFormat="1"/>
    <row r="2101" s="465" customFormat="1"/>
    <row r="2102" s="465" customFormat="1"/>
    <row r="2103" s="465" customFormat="1"/>
    <row r="2104" s="465" customFormat="1"/>
    <row r="2105" s="465" customFormat="1"/>
    <row r="2106" s="465" customFormat="1"/>
    <row r="2107" s="465" customFormat="1"/>
    <row r="2108" s="465" customFormat="1"/>
    <row r="2109" s="465" customFormat="1"/>
    <row r="2110" s="465" customFormat="1"/>
    <row r="2111" s="465" customFormat="1"/>
    <row r="2112" s="465" customFormat="1"/>
    <row r="2113" s="465" customFormat="1"/>
    <row r="2114" s="465" customFormat="1"/>
    <row r="2115" s="465" customFormat="1"/>
    <row r="2116" s="465" customFormat="1"/>
    <row r="2117" s="465" customFormat="1"/>
    <row r="2118" s="465" customFormat="1"/>
    <row r="2119" s="465" customFormat="1"/>
    <row r="2120" s="465" customFormat="1"/>
    <row r="2121" s="465" customFormat="1"/>
    <row r="2122" s="465" customFormat="1"/>
    <row r="2123" s="465" customFormat="1"/>
    <row r="2124" s="465" customFormat="1"/>
    <row r="2125" s="465" customFormat="1"/>
    <row r="2126" s="465" customFormat="1"/>
    <row r="2127" s="465" customFormat="1"/>
    <row r="2128" s="465" customFormat="1"/>
    <row r="2129" s="465" customFormat="1"/>
    <row r="2130" s="465" customFormat="1"/>
    <row r="2131" s="465" customFormat="1"/>
    <row r="2132" s="465" customFormat="1"/>
    <row r="2133" s="465" customFormat="1"/>
    <row r="2134" s="465" customFormat="1"/>
    <row r="2135" s="465" customFormat="1"/>
    <row r="2136" s="465" customFormat="1"/>
    <row r="2137" s="465" customFormat="1"/>
    <row r="2138" s="465" customFormat="1"/>
    <row r="2139" s="465" customFormat="1"/>
    <row r="2140" s="465" customFormat="1"/>
    <row r="2141" s="465" customFormat="1"/>
    <row r="2142" s="465" customFormat="1"/>
    <row r="2143" s="465" customFormat="1"/>
    <row r="2144" s="465" customFormat="1"/>
    <row r="2145" s="465" customFormat="1"/>
    <row r="2146" s="465" customFormat="1"/>
    <row r="2147" s="465" customFormat="1"/>
    <row r="2148" s="465" customFormat="1"/>
    <row r="2149" s="465" customFormat="1"/>
    <row r="2150" s="465" customFormat="1"/>
    <row r="2151" s="465" customFormat="1"/>
    <row r="2152" s="465" customFormat="1"/>
    <row r="2153" s="465" customFormat="1"/>
    <row r="2154" s="465" customFormat="1"/>
    <row r="2155" s="465" customFormat="1"/>
    <row r="2156" s="465" customFormat="1"/>
    <row r="2157" s="465" customFormat="1"/>
    <row r="2158" s="465" customFormat="1"/>
    <row r="2159" s="465" customFormat="1"/>
    <row r="2160" s="465" customFormat="1"/>
    <row r="2161" s="465" customFormat="1"/>
    <row r="2162" s="465" customFormat="1"/>
    <row r="2163" s="465" customFormat="1"/>
    <row r="2164" s="465" customFormat="1"/>
    <row r="2165" s="465" customFormat="1"/>
    <row r="2166" s="465" customFormat="1"/>
    <row r="2167" s="465" customFormat="1"/>
    <row r="2168" s="465" customFormat="1"/>
    <row r="2169" s="465" customFormat="1"/>
    <row r="2170" s="465" customFormat="1"/>
    <row r="2171" s="465" customFormat="1"/>
    <row r="2172" s="465" customFormat="1"/>
    <row r="2173" s="465" customFormat="1"/>
    <row r="2174" s="465" customFormat="1"/>
    <row r="2175" s="465" customFormat="1"/>
    <row r="2176" s="465" customFormat="1"/>
    <row r="2177" s="465" customFormat="1"/>
    <row r="2178" s="465" customFormat="1"/>
    <row r="2179" s="465" customFormat="1"/>
    <row r="2180" s="465" customFormat="1"/>
    <row r="2181" s="465" customFormat="1"/>
    <row r="2182" s="465" customFormat="1"/>
    <row r="2183" s="465" customFormat="1"/>
    <row r="2184" s="465" customFormat="1"/>
    <row r="2185" s="465" customFormat="1"/>
    <row r="2186" s="465" customFormat="1"/>
    <row r="2187" s="465" customFormat="1"/>
    <row r="2188" s="465" customFormat="1"/>
    <row r="2189" s="465" customFormat="1"/>
    <row r="2190" s="465" customFormat="1"/>
    <row r="2191" s="465" customFormat="1"/>
    <row r="2192" s="465" customFormat="1"/>
    <row r="2193" s="465" customFormat="1"/>
    <row r="2194" s="465" customFormat="1"/>
    <row r="2195" s="465" customFormat="1"/>
    <row r="2196" s="465" customFormat="1"/>
    <row r="2197" s="465" customFormat="1"/>
    <row r="2198" s="465" customFormat="1"/>
    <row r="2199" s="465" customFormat="1"/>
    <row r="2200" s="465" customFormat="1"/>
    <row r="2201" s="465" customFormat="1"/>
    <row r="2202" s="465" customFormat="1"/>
    <row r="2203" s="465" customFormat="1"/>
    <row r="2204" s="465" customFormat="1"/>
    <row r="2205" s="465" customFormat="1"/>
    <row r="2206" s="465" customFormat="1"/>
    <row r="2207" s="465" customFormat="1"/>
    <row r="2208" s="465" customFormat="1"/>
    <row r="2209" s="465" customFormat="1"/>
    <row r="2210" s="465" customFormat="1"/>
    <row r="2211" s="465" customFormat="1"/>
    <row r="2212" s="465" customFormat="1"/>
    <row r="2213" s="465" customFormat="1"/>
    <row r="2214" s="465" customFormat="1"/>
    <row r="2215" s="465" customFormat="1"/>
    <row r="2216" s="465" customFormat="1"/>
    <row r="2217" s="465" customFormat="1"/>
    <row r="2218" s="465" customFormat="1"/>
    <row r="2219" s="465" customFormat="1"/>
    <row r="2220" s="465" customFormat="1"/>
    <row r="2221" s="465" customFormat="1"/>
    <row r="2222" s="465" customFormat="1"/>
    <row r="2223" s="465" customFormat="1"/>
    <row r="2224" s="465" customFormat="1"/>
    <row r="2225" s="465" customFormat="1"/>
    <row r="2226" s="465" customFormat="1"/>
    <row r="2227" s="465" customFormat="1"/>
    <row r="2228" s="465" customFormat="1"/>
    <row r="2229" s="465" customFormat="1"/>
    <row r="2230" s="465" customFormat="1"/>
    <row r="2231" s="465" customFormat="1"/>
    <row r="2232" s="465" customFormat="1"/>
    <row r="2233" s="465" customFormat="1"/>
    <row r="2234" s="465" customFormat="1"/>
    <row r="2235" s="465" customFormat="1"/>
    <row r="2236" s="465" customFormat="1"/>
    <row r="2237" s="465" customFormat="1"/>
    <row r="2238" s="465" customFormat="1"/>
    <row r="2239" s="465" customFormat="1"/>
    <row r="2240" s="465" customFormat="1"/>
    <row r="2241" s="465" customFormat="1"/>
    <row r="2242" s="465" customFormat="1"/>
    <row r="2243" s="465" customFormat="1"/>
    <row r="2244" s="465" customFormat="1"/>
    <row r="2245" s="465" customFormat="1"/>
    <row r="2246" s="465" customFormat="1"/>
    <row r="2247" s="465" customFormat="1"/>
    <row r="2248" s="465" customFormat="1"/>
    <row r="2249" s="465" customFormat="1"/>
    <row r="2250" s="465" customFormat="1"/>
    <row r="2251" s="465" customFormat="1"/>
    <row r="2252" s="465" customFormat="1"/>
    <row r="2253" s="465" customFormat="1"/>
    <row r="2254" s="465" customFormat="1"/>
    <row r="2255" s="465" customFormat="1"/>
    <row r="2256" s="465" customFormat="1"/>
    <row r="2257" s="465" customFormat="1"/>
    <row r="2258" s="465" customFormat="1"/>
    <row r="2259" s="465" customFormat="1"/>
    <row r="2260" s="465" customFormat="1"/>
    <row r="2261" s="465" customFormat="1"/>
    <row r="2262" s="465" customFormat="1"/>
    <row r="2263" s="465" customFormat="1"/>
    <row r="2264" s="465" customFormat="1"/>
    <row r="2265" s="465" customFormat="1"/>
    <row r="2266" s="465" customFormat="1"/>
    <row r="2267" s="465" customFormat="1"/>
    <row r="2268" s="465" customFormat="1"/>
    <row r="2269" s="465" customFormat="1"/>
    <row r="2270" s="465" customFormat="1"/>
    <row r="2271" s="465" customFormat="1"/>
    <row r="2272" s="465" customFormat="1"/>
    <row r="2273" s="465" customFormat="1"/>
    <row r="2274" s="465" customFormat="1"/>
    <row r="2275" s="465" customFormat="1"/>
    <row r="2276" s="465" customFormat="1"/>
    <row r="2277" s="465" customFormat="1"/>
    <row r="2278" s="465" customFormat="1"/>
    <row r="2279" s="465" customFormat="1"/>
    <row r="2280" s="465" customFormat="1"/>
    <row r="2281" s="465" customFormat="1"/>
    <row r="2282" s="465" customFormat="1"/>
    <row r="2283" s="465" customFormat="1"/>
    <row r="2284" s="465" customFormat="1"/>
    <row r="2285" s="465" customFormat="1"/>
    <row r="2286" s="465" customFormat="1"/>
    <row r="2287" s="465" customFormat="1"/>
    <row r="2288" s="465" customFormat="1"/>
    <row r="2289" s="465" customFormat="1"/>
    <row r="2290" s="465" customFormat="1"/>
    <row r="2291" s="465" customFormat="1"/>
    <row r="2292" s="465" customFormat="1"/>
    <row r="2293" s="465" customFormat="1"/>
    <row r="2294" s="465" customFormat="1"/>
    <row r="2295" s="465" customFormat="1"/>
    <row r="2296" s="465" customFormat="1"/>
    <row r="2297" s="465" customFormat="1"/>
    <row r="2298" s="465" customFormat="1"/>
    <row r="2299" s="465" customFormat="1"/>
    <row r="2300" s="465" customFormat="1"/>
    <row r="2301" s="465" customFormat="1"/>
    <row r="2302" s="465" customFormat="1"/>
    <row r="2303" s="465" customFormat="1"/>
    <row r="2304" s="465" customFormat="1"/>
    <row r="2305" s="465" customFormat="1"/>
    <row r="2306" s="465" customFormat="1"/>
    <row r="2307" s="465" customFormat="1"/>
    <row r="2308" s="465" customFormat="1"/>
    <row r="2309" s="465" customFormat="1"/>
    <row r="2310" s="465" customFormat="1"/>
    <row r="2311" s="465" customFormat="1"/>
    <row r="2312" s="465" customFormat="1"/>
    <row r="2313" s="465" customFormat="1"/>
    <row r="2314" s="465" customFormat="1"/>
    <row r="2315" s="465" customFormat="1"/>
    <row r="2316" s="465" customFormat="1"/>
    <row r="2317" s="465" customFormat="1"/>
    <row r="2318" s="465" customFormat="1"/>
    <row r="2319" s="465" customFormat="1"/>
    <row r="2320" s="465" customFormat="1"/>
    <row r="2321" s="465" customFormat="1"/>
    <row r="2322" s="465" customFormat="1"/>
    <row r="2323" s="465" customFormat="1"/>
    <row r="2324" s="465" customFormat="1"/>
    <row r="2325" s="465" customFormat="1"/>
    <row r="2326" s="465" customFormat="1"/>
    <row r="2327" s="465" customFormat="1"/>
    <row r="2328" s="465" customFormat="1"/>
    <row r="2329" s="465" customFormat="1"/>
    <row r="2330" s="465" customFormat="1"/>
    <row r="2331" s="465" customFormat="1"/>
    <row r="2332" s="465" customFormat="1"/>
    <row r="2333" s="465" customFormat="1"/>
    <row r="2334" s="465" customFormat="1"/>
    <row r="2335" s="465" customFormat="1"/>
    <row r="2336" s="465" customFormat="1"/>
    <row r="2337" s="465" customFormat="1"/>
    <row r="2338" s="465" customFormat="1"/>
    <row r="2339" s="465" customFormat="1"/>
    <row r="2340" s="465" customFormat="1"/>
    <row r="2341" s="465" customFormat="1"/>
    <row r="2342" s="465" customFormat="1"/>
    <row r="2343" s="465" customFormat="1"/>
    <row r="2344" s="465" customFormat="1"/>
    <row r="2345" s="465" customFormat="1"/>
    <row r="2346" s="465" customFormat="1"/>
    <row r="2347" s="465" customFormat="1"/>
    <row r="2348" s="465" customFormat="1"/>
    <row r="2349" s="465" customFormat="1"/>
    <row r="2350" s="465" customFormat="1"/>
    <row r="2351" s="465" customFormat="1"/>
    <row r="2352" s="465" customFormat="1"/>
    <row r="2353" s="465" customFormat="1"/>
    <row r="2354" s="465" customFormat="1"/>
    <row r="2355" s="465" customFormat="1"/>
    <row r="2356" s="465" customFormat="1"/>
    <row r="2357" s="465" customFormat="1"/>
    <row r="2358" s="465" customFormat="1"/>
    <row r="2359" s="465" customFormat="1"/>
    <row r="2360" s="465" customFormat="1"/>
    <row r="2361" s="465" customFormat="1"/>
    <row r="2362" s="465" customFormat="1"/>
    <row r="2363" s="465" customFormat="1"/>
    <row r="2364" s="465" customFormat="1"/>
    <row r="2365" s="465" customFormat="1"/>
    <row r="2366" s="465" customFormat="1"/>
    <row r="2367" s="465" customFormat="1"/>
    <row r="2368" s="465" customFormat="1"/>
    <row r="2369" s="465" customFormat="1"/>
    <row r="2370" s="465" customFormat="1"/>
    <row r="2371" s="465" customFormat="1"/>
    <row r="2372" s="465" customFormat="1"/>
    <row r="2373" s="465" customFormat="1"/>
    <row r="2374" s="465" customFormat="1"/>
    <row r="2375" s="465" customFormat="1"/>
    <row r="2376" s="465" customFormat="1"/>
    <row r="2377" s="465" customFormat="1"/>
    <row r="2378" s="465" customFormat="1"/>
    <row r="2379" s="465" customFormat="1"/>
    <row r="2380" s="465" customFormat="1"/>
    <row r="2381" s="465" customFormat="1"/>
    <row r="2382" s="465" customFormat="1"/>
    <row r="2383" s="465" customFormat="1"/>
    <row r="2384" s="465" customFormat="1"/>
    <row r="2385" s="465" customFormat="1"/>
    <row r="2386" s="465" customFormat="1"/>
    <row r="2387" s="465" customFormat="1"/>
    <row r="2388" s="465" customFormat="1"/>
    <row r="2389" s="465" customFormat="1"/>
    <row r="2390" s="465" customFormat="1"/>
    <row r="2391" s="465" customFormat="1"/>
    <row r="2392" s="465" customFormat="1"/>
    <row r="2393" s="465" customFormat="1"/>
    <row r="2394" s="465" customFormat="1"/>
    <row r="2395" s="465" customFormat="1"/>
    <row r="2396" s="465" customFormat="1"/>
    <row r="2397" s="465" customFormat="1"/>
    <row r="2398" s="465" customFormat="1"/>
    <row r="2399" s="465" customFormat="1"/>
    <row r="2400" s="465" customFormat="1"/>
    <row r="2401" s="465" customFormat="1"/>
    <row r="2402" s="465" customFormat="1"/>
    <row r="2403" s="465" customFormat="1"/>
    <row r="2404" s="465" customFormat="1"/>
    <row r="2405" s="465" customFormat="1"/>
    <row r="2406" s="465" customFormat="1"/>
    <row r="2407" s="465" customFormat="1"/>
    <row r="2408" s="465" customFormat="1"/>
    <row r="2409" s="465" customFormat="1"/>
    <row r="2410" s="465" customFormat="1"/>
    <row r="2411" s="465" customFormat="1"/>
    <row r="2412" s="465" customFormat="1"/>
    <row r="2413" s="465" customFormat="1"/>
    <row r="2414" s="465" customFormat="1"/>
    <row r="2415" s="465" customFormat="1"/>
    <row r="2416" s="465" customFormat="1"/>
    <row r="2417" s="465" customFormat="1"/>
    <row r="2418" s="465" customFormat="1"/>
    <row r="2419" s="465" customFormat="1"/>
    <row r="2420" s="465" customFormat="1"/>
    <row r="2421" s="465" customFormat="1"/>
    <row r="2422" s="465" customFormat="1"/>
    <row r="2423" s="465" customFormat="1"/>
    <row r="2424" s="465" customFormat="1"/>
    <row r="2425" s="465" customFormat="1"/>
    <row r="2426" s="465" customFormat="1"/>
    <row r="2427" s="465" customFormat="1"/>
    <row r="2428" s="465" customFormat="1"/>
    <row r="2429" s="465" customFormat="1"/>
    <row r="2430" s="465" customFormat="1"/>
    <row r="2431" s="465" customFormat="1"/>
    <row r="2432" s="465" customFormat="1"/>
    <row r="2433" s="465" customFormat="1"/>
    <row r="2434" s="465" customFormat="1"/>
    <row r="2435" s="465" customFormat="1"/>
    <row r="2436" s="465" customFormat="1"/>
    <row r="2437" s="465" customFormat="1"/>
    <row r="2438" s="465" customFormat="1"/>
    <row r="2439" s="465" customFormat="1"/>
    <row r="2440" s="465" customFormat="1"/>
    <row r="2441" s="465" customFormat="1"/>
    <row r="2442" s="465" customFormat="1"/>
    <row r="2443" s="465" customFormat="1"/>
    <row r="2444" s="465" customFormat="1"/>
    <row r="2445" s="465" customFormat="1"/>
    <row r="2446" s="465" customFormat="1"/>
    <row r="2447" s="465" customFormat="1"/>
    <row r="2448" s="465" customFormat="1"/>
    <row r="2449" s="465" customFormat="1"/>
    <row r="2450" s="465" customFormat="1"/>
    <row r="2451" s="465" customFormat="1"/>
    <row r="2452" s="465" customFormat="1"/>
    <row r="2453" s="465" customFormat="1"/>
    <row r="2454" s="465" customFormat="1"/>
    <row r="2455" s="465" customFormat="1"/>
    <row r="2456" s="465" customFormat="1"/>
    <row r="2457" s="465" customFormat="1"/>
    <row r="2458" s="465" customFormat="1"/>
    <row r="2459" s="465" customFormat="1"/>
    <row r="2460" s="465" customFormat="1"/>
    <row r="2461" s="465" customFormat="1"/>
    <row r="2462" s="465" customFormat="1"/>
    <row r="2463" s="465" customFormat="1"/>
    <row r="2464" s="465" customFormat="1"/>
    <row r="2465" s="465" customFormat="1"/>
    <row r="2466" s="465" customFormat="1"/>
    <row r="2467" s="465" customFormat="1"/>
    <row r="2468" s="465" customFormat="1"/>
    <row r="2469" s="465" customFormat="1"/>
    <row r="2470" s="465" customFormat="1"/>
    <row r="2471" s="465" customFormat="1"/>
    <row r="2472" s="465" customFormat="1"/>
    <row r="2473" s="465" customFormat="1"/>
    <row r="2474" s="465" customFormat="1"/>
    <row r="2475" s="465" customFormat="1"/>
    <row r="2476" s="465" customFormat="1"/>
    <row r="2477" s="465" customFormat="1"/>
    <row r="2478" s="465" customFormat="1"/>
    <row r="2479" s="465" customFormat="1"/>
    <row r="2480" s="465" customFormat="1"/>
    <row r="2481" s="465" customFormat="1"/>
    <row r="2482" s="465" customFormat="1"/>
    <row r="2483" s="465" customFormat="1"/>
    <row r="2484" s="465" customFormat="1"/>
    <row r="2485" s="465" customFormat="1"/>
    <row r="2486" s="465" customFormat="1"/>
    <row r="2487" s="465" customFormat="1"/>
    <row r="2488" s="465" customFormat="1"/>
    <row r="2489" s="465" customFormat="1"/>
    <row r="2490" s="465" customFormat="1"/>
    <row r="2491" s="465" customFormat="1"/>
    <row r="2492" s="465" customFormat="1"/>
    <row r="2493" s="465" customFormat="1"/>
    <row r="2494" s="465" customFormat="1"/>
    <row r="2495" s="465" customFormat="1"/>
    <row r="2496" s="465" customFormat="1"/>
    <row r="2497" s="465" customFormat="1"/>
    <row r="2498" s="465" customFormat="1"/>
    <row r="2499" s="465" customFormat="1"/>
    <row r="2500" s="465" customFormat="1"/>
    <row r="2501" s="465" customFormat="1"/>
    <row r="2502" s="465" customFormat="1"/>
    <row r="2503" s="465" customFormat="1"/>
    <row r="2504" s="465" customFormat="1"/>
    <row r="2505" s="465" customFormat="1"/>
    <row r="2506" s="465" customFormat="1"/>
    <row r="2507" s="465" customFormat="1"/>
    <row r="2508" s="465" customFormat="1"/>
    <row r="2509" s="465" customFormat="1"/>
    <row r="2510" s="465" customFormat="1"/>
    <row r="2511" s="465" customFormat="1"/>
    <row r="2512" s="465" customFormat="1"/>
    <row r="2513" s="465" customFormat="1"/>
    <row r="2514" s="465" customFormat="1"/>
    <row r="2515" s="465" customFormat="1"/>
    <row r="2516" s="465" customFormat="1"/>
    <row r="2517" s="465" customFormat="1"/>
    <row r="2518" s="465" customFormat="1"/>
    <row r="2519" s="465" customFormat="1"/>
    <row r="2520" s="465" customFormat="1"/>
    <row r="2521" s="465" customFormat="1"/>
    <row r="2522" s="465" customFormat="1"/>
    <row r="2523" s="465" customFormat="1"/>
    <row r="2524" s="465" customFormat="1"/>
    <row r="2525" s="465" customFormat="1"/>
    <row r="2526" s="465" customFormat="1"/>
    <row r="2527" s="465" customFormat="1"/>
    <row r="2528" s="465" customFormat="1"/>
    <row r="2529" s="465" customFormat="1"/>
    <row r="2530" s="465" customFormat="1"/>
    <row r="2531" s="465" customFormat="1"/>
    <row r="2532" s="465" customFormat="1"/>
    <row r="2533" s="465" customFormat="1"/>
    <row r="2534" s="465" customFormat="1"/>
    <row r="2535" s="465" customFormat="1"/>
    <row r="2536" s="465" customFormat="1"/>
    <row r="2537" s="465" customFormat="1"/>
    <row r="2538" s="465" customFormat="1"/>
    <row r="2539" s="465" customFormat="1"/>
    <row r="2540" s="465" customFormat="1"/>
    <row r="2541" s="465" customFormat="1"/>
    <row r="2542" s="465" customFormat="1"/>
    <row r="2543" s="465" customFormat="1"/>
    <row r="2544" s="465" customFormat="1"/>
    <row r="2545" s="465" customFormat="1"/>
    <row r="2546" s="465" customFormat="1"/>
    <row r="2547" s="465" customFormat="1"/>
    <row r="2548" s="465" customFormat="1"/>
    <row r="2549" s="465" customFormat="1"/>
    <row r="2550" s="465" customFormat="1"/>
    <row r="2551" s="465" customFormat="1"/>
    <row r="2552" s="465" customFormat="1"/>
    <row r="2553" s="465" customFormat="1"/>
    <row r="2554" s="465" customFormat="1"/>
    <row r="2555" s="465" customFormat="1"/>
    <row r="2556" s="465" customFormat="1"/>
    <row r="2557" s="465" customFormat="1"/>
    <row r="2558" s="465" customFormat="1"/>
    <row r="2559" s="465" customFormat="1"/>
    <row r="2560" s="465" customFormat="1"/>
    <row r="2561" s="465" customFormat="1"/>
    <row r="2562" s="465" customFormat="1"/>
    <row r="2563" s="465" customFormat="1"/>
    <row r="2564" s="465" customFormat="1"/>
    <row r="2565" s="465" customFormat="1"/>
    <row r="2566" s="465" customFormat="1"/>
    <row r="2567" s="465" customFormat="1"/>
    <row r="2568" s="465" customFormat="1"/>
    <row r="2569" s="465" customFormat="1"/>
    <row r="2570" s="465" customFormat="1"/>
    <row r="2571" s="465" customFormat="1"/>
    <row r="2572" s="465" customFormat="1"/>
    <row r="2573" s="465" customFormat="1"/>
    <row r="2574" s="465" customFormat="1"/>
    <row r="2575" s="465" customFormat="1"/>
    <row r="2576" s="465" customFormat="1"/>
    <row r="2577" s="465" customFormat="1"/>
    <row r="2578" s="465" customFormat="1"/>
    <row r="2579" s="465" customFormat="1"/>
    <row r="2580" s="465" customFormat="1"/>
    <row r="2581" s="465" customFormat="1"/>
    <row r="2582" s="465" customFormat="1"/>
    <row r="2583" s="465" customFormat="1"/>
    <row r="2584" s="465" customFormat="1"/>
    <row r="2585" s="465" customFormat="1"/>
    <row r="2586" s="465" customFormat="1"/>
    <row r="2587" s="465" customFormat="1"/>
    <row r="2588" s="465" customFormat="1"/>
    <row r="2589" s="465" customFormat="1"/>
    <row r="2590" s="465" customFormat="1"/>
    <row r="2591" s="465" customFormat="1"/>
    <row r="2592" s="465" customFormat="1"/>
    <row r="2593" s="465" customFormat="1"/>
    <row r="2594" s="465" customFormat="1"/>
    <row r="2595" s="465" customFormat="1"/>
    <row r="2596" s="465" customFormat="1"/>
    <row r="2597" s="465" customFormat="1"/>
    <row r="2598" s="465" customFormat="1"/>
    <row r="2599" s="465" customFormat="1"/>
    <row r="2600" s="465" customFormat="1"/>
    <row r="2601" s="465" customFormat="1"/>
    <row r="2602" s="465" customFormat="1"/>
    <row r="2603" s="465" customFormat="1"/>
    <row r="2604" s="465" customFormat="1"/>
    <row r="2605" s="465" customFormat="1"/>
    <row r="2606" s="465" customFormat="1"/>
    <row r="2607" s="465" customFormat="1"/>
    <row r="2608" s="465" customFormat="1"/>
    <row r="2609" s="465" customFormat="1"/>
    <row r="2610" s="465" customFormat="1"/>
    <row r="2611" s="465" customFormat="1"/>
    <row r="2612" s="465" customFormat="1"/>
    <row r="2613" s="465" customFormat="1"/>
    <row r="2614" s="465" customFormat="1"/>
    <row r="2615" s="465" customFormat="1"/>
    <row r="2616" s="465" customFormat="1"/>
    <row r="2617" s="465" customFormat="1"/>
    <row r="2618" s="465" customFormat="1"/>
    <row r="2619" s="465" customFormat="1"/>
    <row r="2620" s="465" customFormat="1"/>
    <row r="2621" s="465" customFormat="1"/>
    <row r="2622" s="465" customFormat="1"/>
    <row r="2623" s="465" customFormat="1"/>
    <row r="2624" s="465" customFormat="1"/>
    <row r="2625" s="465" customFormat="1"/>
    <row r="2626" s="465" customFormat="1"/>
    <row r="2627" s="465" customFormat="1"/>
    <row r="2628" s="465" customFormat="1"/>
    <row r="2629" s="465" customFormat="1"/>
    <row r="2630" s="465" customFormat="1"/>
    <row r="2631" s="465" customFormat="1"/>
    <row r="2632" s="465" customFormat="1"/>
    <row r="2633" s="465" customFormat="1"/>
    <row r="2634" s="465" customFormat="1"/>
    <row r="2635" s="465" customFormat="1"/>
    <row r="2636" s="465" customFormat="1"/>
    <row r="2637" s="465" customFormat="1"/>
    <row r="2638" s="465" customFormat="1"/>
    <row r="2639" s="465" customFormat="1"/>
    <row r="2640" s="465" customFormat="1"/>
    <row r="2641" s="465" customFormat="1"/>
    <row r="2642" s="465" customFormat="1"/>
    <row r="2643" s="465" customFormat="1"/>
    <row r="2644" s="465" customFormat="1"/>
    <row r="2645" s="465" customFormat="1"/>
    <row r="2646" s="465" customFormat="1"/>
    <row r="2647" s="465" customFormat="1"/>
    <row r="2648" s="465" customFormat="1"/>
    <row r="2649" s="465" customFormat="1"/>
    <row r="2650" s="465" customFormat="1"/>
    <row r="2651" s="465" customFormat="1"/>
    <row r="2652" s="465" customFormat="1"/>
    <row r="2653" s="465" customFormat="1"/>
    <row r="2654" s="465" customFormat="1"/>
    <row r="2655" s="465" customFormat="1"/>
    <row r="2656" s="465" customFormat="1"/>
    <row r="2657" s="465" customFormat="1"/>
    <row r="2658" s="465" customFormat="1"/>
    <row r="2659" s="465" customFormat="1"/>
    <row r="2660" s="465" customFormat="1"/>
    <row r="2661" s="465" customFormat="1"/>
    <row r="2662" s="465" customFormat="1"/>
    <row r="2663" s="465" customFormat="1"/>
    <row r="2664" s="465" customFormat="1"/>
    <row r="2665" s="465" customFormat="1"/>
    <row r="2666" s="465" customFormat="1"/>
    <row r="2667" s="465" customFormat="1"/>
    <row r="2668" s="465" customFormat="1"/>
    <row r="2669" s="465" customFormat="1"/>
    <row r="2670" s="465" customFormat="1"/>
    <row r="2671" s="465" customFormat="1"/>
    <row r="2672" s="465" customFormat="1"/>
    <row r="2673" s="465" customFormat="1"/>
    <row r="2674" s="465" customFormat="1"/>
    <row r="2675" s="465" customFormat="1"/>
    <row r="2676" s="465" customFormat="1"/>
    <row r="2677" s="465" customFormat="1"/>
    <row r="2678" s="465" customFormat="1"/>
    <row r="2679" s="465" customFormat="1"/>
    <row r="2680" s="465" customFormat="1"/>
    <row r="2681" s="465" customFormat="1"/>
    <row r="2682" s="465" customFormat="1"/>
    <row r="2683" s="465" customFormat="1"/>
    <row r="2684" s="465" customFormat="1"/>
    <row r="2685" s="465" customFormat="1"/>
    <row r="2686" s="465" customFormat="1"/>
    <row r="2687" s="465" customFormat="1"/>
    <row r="2688" s="465" customFormat="1"/>
    <row r="2689" s="465" customFormat="1"/>
    <row r="2690" s="465" customFormat="1"/>
    <row r="2691" s="465" customFormat="1"/>
    <row r="2692" s="465" customFormat="1"/>
    <row r="2693" s="465" customFormat="1"/>
    <row r="2694" s="465" customFormat="1"/>
    <row r="2695" s="465" customFormat="1"/>
    <row r="2696" s="465" customFormat="1"/>
    <row r="2697" s="465" customFormat="1"/>
    <row r="2698" s="465" customFormat="1"/>
    <row r="2699" s="465" customFormat="1"/>
    <row r="2700" s="465" customFormat="1"/>
    <row r="2701" s="465" customFormat="1"/>
    <row r="2702" s="465" customFormat="1"/>
    <row r="2703" s="465" customFormat="1"/>
    <row r="2704" s="465" customFormat="1"/>
    <row r="2705" s="465" customFormat="1"/>
    <row r="2706" s="465" customFormat="1"/>
    <row r="2707" s="465" customFormat="1"/>
    <row r="2708" s="465" customFormat="1"/>
    <row r="2709" s="465" customFormat="1"/>
    <row r="2710" s="465" customFormat="1"/>
    <row r="2711" s="465" customFormat="1"/>
    <row r="2712" s="465" customFormat="1"/>
    <row r="2713" s="465" customFormat="1"/>
    <row r="2714" s="465" customFormat="1"/>
    <row r="2715" s="465" customFormat="1"/>
    <row r="2716" s="465" customFormat="1"/>
    <row r="2717" s="465" customFormat="1"/>
    <row r="2718" s="465" customFormat="1"/>
    <row r="2719" s="465" customFormat="1"/>
    <row r="2720" s="465" customFormat="1"/>
    <row r="2721" s="465" customFormat="1"/>
    <row r="2722" s="465" customFormat="1"/>
    <row r="2723" s="465" customFormat="1"/>
    <row r="2724" s="465" customFormat="1"/>
    <row r="2725" s="465" customFormat="1"/>
    <row r="2726" s="465" customFormat="1"/>
    <row r="2727" s="465" customFormat="1"/>
    <row r="2728" s="465" customFormat="1"/>
    <row r="2729" s="465" customFormat="1"/>
    <row r="2730" s="465" customFormat="1"/>
    <row r="2731" s="465" customFormat="1"/>
    <row r="2732" s="465" customFormat="1"/>
    <row r="2733" s="465" customFormat="1"/>
    <row r="2734" s="465" customFormat="1"/>
    <row r="2735" s="465" customFormat="1"/>
    <row r="2736" s="465" customFormat="1"/>
    <row r="2737" s="465" customFormat="1"/>
    <row r="2738" s="465" customFormat="1"/>
    <row r="2739" s="465" customFormat="1"/>
    <row r="2740" s="465" customFormat="1"/>
    <row r="2741" s="465" customFormat="1"/>
    <row r="2742" s="465" customFormat="1"/>
    <row r="2743" s="465" customFormat="1"/>
    <row r="2744" s="465" customFormat="1"/>
    <row r="2745" s="465" customFormat="1"/>
    <row r="2746" s="465" customFormat="1"/>
    <row r="2747" s="465" customFormat="1"/>
    <row r="2748" s="465" customFormat="1"/>
    <row r="2749" s="465" customFormat="1"/>
    <row r="2750" s="465" customFormat="1"/>
    <row r="2751" s="465" customFormat="1"/>
    <row r="2752" s="465" customFormat="1"/>
    <row r="2753" s="465" customFormat="1"/>
    <row r="2754" s="465" customFormat="1"/>
    <row r="2755" s="465" customFormat="1"/>
    <row r="2756" s="465" customFormat="1"/>
    <row r="2757" s="465" customFormat="1"/>
    <row r="2758" s="465" customFormat="1"/>
    <row r="2759" s="465" customFormat="1"/>
    <row r="2760" s="465" customFormat="1"/>
    <row r="2761" s="465" customFormat="1"/>
    <row r="2762" s="465" customFormat="1"/>
    <row r="2763" s="465" customFormat="1"/>
    <row r="2764" s="465" customFormat="1"/>
    <row r="2765" s="465" customFormat="1"/>
    <row r="2766" s="465" customFormat="1"/>
    <row r="2767" s="465" customFormat="1"/>
    <row r="2768" s="465" customFormat="1"/>
    <row r="2769" s="465" customFormat="1"/>
    <row r="2770" s="465" customFormat="1"/>
    <row r="2771" s="465" customFormat="1"/>
    <row r="2772" s="465" customFormat="1"/>
    <row r="2773" s="465" customFormat="1"/>
    <row r="2774" s="465" customFormat="1"/>
    <row r="2775" s="465" customFormat="1"/>
    <row r="2776" s="465" customFormat="1"/>
    <row r="2777" s="465" customFormat="1"/>
    <row r="2778" s="465" customFormat="1"/>
    <row r="2779" s="465" customFormat="1"/>
    <row r="2780" s="465" customFormat="1"/>
    <row r="2781" s="465" customFormat="1"/>
    <row r="2782" s="465" customFormat="1"/>
    <row r="2783" s="465" customFormat="1"/>
    <row r="2784" s="465" customFormat="1"/>
    <row r="2785" s="465" customFormat="1"/>
    <row r="2786" s="465" customFormat="1"/>
    <row r="2787" s="465" customFormat="1"/>
    <row r="2788" s="465" customFormat="1"/>
    <row r="2789" s="465" customFormat="1"/>
    <row r="2790" s="465" customFormat="1"/>
    <row r="2791" s="465" customFormat="1"/>
    <row r="2792" s="465" customFormat="1"/>
    <row r="2793" s="465" customFormat="1"/>
    <row r="2794" s="465" customFormat="1"/>
    <row r="2795" s="465" customFormat="1"/>
    <row r="2796" s="465" customFormat="1"/>
    <row r="2797" s="465" customFormat="1"/>
    <row r="2798" s="465" customFormat="1"/>
    <row r="2799" s="465" customFormat="1"/>
    <row r="2800" s="465" customFormat="1"/>
    <row r="2801" s="465" customFormat="1"/>
    <row r="2802" s="465" customFormat="1"/>
    <row r="2803" s="465" customFormat="1"/>
    <row r="2804" s="465" customFormat="1"/>
    <row r="2805" s="465" customFormat="1"/>
    <row r="2806" s="465" customFormat="1"/>
    <row r="2807" s="465" customFormat="1"/>
    <row r="2808" s="465" customFormat="1"/>
    <row r="2809" s="465" customFormat="1"/>
    <row r="2810" s="465" customFormat="1"/>
    <row r="2811" s="465" customFormat="1"/>
    <row r="2812" s="465" customFormat="1"/>
    <row r="2813" s="465" customFormat="1"/>
    <row r="2814" s="465" customFormat="1"/>
    <row r="2815" s="465" customFormat="1"/>
    <row r="2816" s="465" customFormat="1"/>
    <row r="2817" s="465" customFormat="1"/>
    <row r="2818" s="465" customFormat="1"/>
    <row r="2819" s="465" customFormat="1"/>
    <row r="2820" s="465" customFormat="1"/>
    <row r="2821" s="465" customFormat="1"/>
    <row r="2822" s="465" customFormat="1"/>
    <row r="2823" s="465" customFormat="1"/>
    <row r="2824" s="465" customFormat="1"/>
    <row r="2825" s="465" customFormat="1"/>
    <row r="2826" s="465" customFormat="1"/>
    <row r="2827" s="465" customFormat="1"/>
    <row r="2828" s="465" customFormat="1"/>
    <row r="2829" s="465" customFormat="1"/>
    <row r="2830" s="465" customFormat="1"/>
    <row r="2831" s="465" customFormat="1"/>
    <row r="2832" s="465" customFormat="1"/>
    <row r="2833" s="465" customFormat="1"/>
    <row r="2834" s="465" customFormat="1"/>
    <row r="2835" s="465" customFormat="1"/>
    <row r="2836" s="465" customFormat="1"/>
    <row r="2837" s="465" customFormat="1"/>
    <row r="2838" s="465" customFormat="1"/>
    <row r="2839" s="465" customFormat="1"/>
    <row r="2840" s="465" customFormat="1"/>
    <row r="2841" s="465" customFormat="1"/>
    <row r="2842" s="465" customFormat="1"/>
    <row r="2843" s="465" customFormat="1"/>
    <row r="2844" s="465" customFormat="1"/>
    <row r="2845" s="465" customFormat="1"/>
    <row r="2846" s="465" customFormat="1"/>
    <row r="2847" s="465" customFormat="1"/>
    <row r="2848" s="465" customFormat="1"/>
    <row r="2849" s="465" customFormat="1"/>
    <row r="2850" s="465" customFormat="1"/>
    <row r="2851" s="465" customFormat="1"/>
    <row r="2852" s="465" customFormat="1"/>
    <row r="2853" s="465" customFormat="1"/>
    <row r="2854" s="465" customFormat="1"/>
    <row r="2855" s="465" customFormat="1"/>
    <row r="2856" s="465" customFormat="1"/>
    <row r="2857" s="465" customFormat="1"/>
    <row r="2858" s="465" customFormat="1"/>
    <row r="2859" s="465" customFormat="1"/>
    <row r="2860" s="465" customFormat="1"/>
    <row r="2861" s="465" customFormat="1"/>
    <row r="2862" s="465" customFormat="1"/>
    <row r="2863" s="465" customFormat="1"/>
    <row r="2864" s="465" customFormat="1"/>
    <row r="2865" s="465" customFormat="1"/>
    <row r="2866" s="465" customFormat="1"/>
    <row r="2867" s="465" customFormat="1"/>
    <row r="2868" s="465" customFormat="1"/>
    <row r="2869" s="465" customFormat="1"/>
    <row r="2870" s="465" customFormat="1"/>
    <row r="2871" s="465" customFormat="1"/>
    <row r="2872" s="465" customFormat="1"/>
    <row r="2873" s="465" customFormat="1"/>
    <row r="2874" s="465" customFormat="1"/>
    <row r="2875" s="465" customFormat="1"/>
    <row r="2876" s="465" customFormat="1"/>
    <row r="2877" s="465" customFormat="1"/>
    <row r="2878" s="465" customFormat="1"/>
    <row r="2879" s="465" customFormat="1"/>
    <row r="2880" s="465" customFormat="1"/>
    <row r="2881" s="465" customFormat="1"/>
    <row r="2882" s="465" customFormat="1"/>
    <row r="2883" s="465" customFormat="1"/>
    <row r="2884" s="465" customFormat="1"/>
    <row r="2885" s="465" customFormat="1"/>
    <row r="2886" s="465" customFormat="1"/>
    <row r="2887" s="465" customFormat="1"/>
    <row r="2888" s="465" customFormat="1"/>
    <row r="2889" s="465" customFormat="1"/>
    <row r="2890" s="465" customFormat="1"/>
    <row r="2891" s="465" customFormat="1"/>
    <row r="2892" s="465" customFormat="1"/>
    <row r="2893" s="465" customFormat="1"/>
    <row r="2894" s="465" customFormat="1"/>
    <row r="2895" s="465" customFormat="1"/>
    <row r="2896" s="465" customFormat="1"/>
    <row r="2897" s="465" customFormat="1"/>
    <row r="2898" s="465" customFormat="1"/>
    <row r="2899" s="465" customFormat="1"/>
    <row r="2900" s="465" customFormat="1"/>
    <row r="2901" s="465" customFormat="1"/>
    <row r="2902" s="465" customFormat="1"/>
    <row r="2903" s="465" customFormat="1"/>
    <row r="2904" s="465" customFormat="1"/>
    <row r="2905" s="465" customFormat="1"/>
    <row r="2906" s="465" customFormat="1"/>
    <row r="2907" s="465" customFormat="1"/>
    <row r="2908" s="465" customFormat="1"/>
    <row r="2909" s="465" customFormat="1"/>
    <row r="2910" s="465" customFormat="1"/>
    <row r="2911" s="465" customFormat="1"/>
    <row r="2912" s="465" customFormat="1"/>
    <row r="2913" s="465" customFormat="1"/>
    <row r="2914" s="465" customFormat="1"/>
    <row r="2915" s="465" customFormat="1"/>
    <row r="2916" s="465" customFormat="1"/>
    <row r="2917" s="465" customFormat="1"/>
    <row r="2918" s="465" customFormat="1"/>
    <row r="2919" s="465" customFormat="1"/>
    <row r="2920" s="465" customFormat="1"/>
    <row r="2921" s="465" customFormat="1"/>
    <row r="2922" s="465" customFormat="1"/>
    <row r="2923" s="465" customFormat="1"/>
    <row r="2924" s="465" customFormat="1"/>
    <row r="2925" s="465" customFormat="1"/>
    <row r="2926" s="465" customFormat="1"/>
    <row r="2927" s="465" customFormat="1"/>
    <row r="2928" s="465" customFormat="1"/>
    <row r="2929" s="465" customFormat="1"/>
    <row r="2930" s="465" customFormat="1"/>
    <row r="2931" s="465" customFormat="1"/>
    <row r="2932" s="465" customFormat="1"/>
    <row r="2933" s="465" customFormat="1"/>
    <row r="2934" s="465" customFormat="1"/>
    <row r="2935" s="465" customFormat="1"/>
    <row r="2936" s="465" customFormat="1"/>
    <row r="2937" s="465" customFormat="1"/>
    <row r="2938" s="465" customFormat="1"/>
    <row r="2939" s="465" customFormat="1"/>
    <row r="2940" s="465" customFormat="1"/>
    <row r="2941" s="465" customFormat="1"/>
    <row r="2942" s="465" customFormat="1"/>
    <row r="2943" s="465" customFormat="1"/>
    <row r="2944" s="465" customFormat="1"/>
    <row r="2945" s="465" customFormat="1"/>
    <row r="2946" s="465" customFormat="1"/>
    <row r="2947" s="465" customFormat="1"/>
    <row r="2948" s="465" customFormat="1"/>
    <row r="2949" s="465" customFormat="1"/>
    <row r="2950" s="465" customFormat="1"/>
    <row r="2951" s="465" customFormat="1"/>
    <row r="2952" s="465" customFormat="1"/>
    <row r="2953" s="465" customFormat="1"/>
    <row r="2954" s="465" customFormat="1"/>
    <row r="2955" s="465" customFormat="1"/>
    <row r="2956" s="465" customFormat="1"/>
    <row r="2957" s="465" customFormat="1"/>
    <row r="2958" s="465" customFormat="1"/>
    <row r="2959" s="465" customFormat="1"/>
    <row r="2960" s="465" customFormat="1"/>
    <row r="2961" s="465" customFormat="1"/>
    <row r="2962" s="465" customFormat="1"/>
    <row r="2963" s="465" customFormat="1"/>
    <row r="2964" s="465" customFormat="1"/>
    <row r="2965" s="465" customFormat="1"/>
    <row r="2966" s="465" customFormat="1"/>
    <row r="2967" s="465" customFormat="1"/>
    <row r="2968" s="465" customFormat="1"/>
    <row r="2969" s="465" customFormat="1"/>
    <row r="2970" s="465" customFormat="1"/>
    <row r="2971" s="465" customFormat="1"/>
    <row r="2972" s="465" customFormat="1"/>
    <row r="2973" s="465" customFormat="1"/>
    <row r="2974" s="465" customFormat="1"/>
    <row r="2975" s="465" customFormat="1"/>
    <row r="2976" s="465" customFormat="1"/>
    <row r="2977" s="465" customFormat="1"/>
    <row r="2978" s="465" customFormat="1"/>
    <row r="2979" s="465" customFormat="1"/>
    <row r="2980" s="465" customFormat="1"/>
    <row r="2981" s="465" customFormat="1"/>
    <row r="2982" s="465" customFormat="1"/>
    <row r="2983" s="465" customFormat="1"/>
    <row r="2984" s="465" customFormat="1"/>
    <row r="2985" s="465" customFormat="1"/>
    <row r="2986" s="465" customFormat="1"/>
    <row r="2987" s="465" customFormat="1"/>
    <row r="2988" s="465" customFormat="1"/>
    <row r="2989" s="465" customFormat="1"/>
    <row r="2990" s="465" customFormat="1"/>
    <row r="2991" s="465" customFormat="1"/>
    <row r="2992" s="465" customFormat="1"/>
    <row r="2993" s="465" customFormat="1"/>
    <row r="2994" s="465" customFormat="1"/>
    <row r="2995" s="465" customFormat="1"/>
    <row r="2996" s="465" customFormat="1"/>
    <row r="2997" s="465" customFormat="1"/>
    <row r="2998" s="465" customFormat="1"/>
    <row r="2999" s="465" customFormat="1"/>
    <row r="3000" s="465" customFormat="1"/>
    <row r="3001" s="465" customFormat="1"/>
    <row r="3002" s="465" customFormat="1"/>
    <row r="3003" s="465" customFormat="1"/>
    <row r="3004" s="465" customFormat="1"/>
    <row r="3005" s="465" customFormat="1"/>
    <row r="3006" s="465" customFormat="1"/>
    <row r="3007" s="465" customFormat="1"/>
    <row r="3008" s="465" customFormat="1"/>
    <row r="3009" s="465" customFormat="1"/>
    <row r="3010" s="465" customFormat="1"/>
    <row r="3011" s="465" customFormat="1"/>
    <row r="3012" s="465" customFormat="1"/>
    <row r="3013" s="465" customFormat="1"/>
    <row r="3014" s="465" customFormat="1"/>
    <row r="3015" s="465" customFormat="1"/>
    <row r="3016" s="465" customFormat="1"/>
    <row r="3017" s="465" customFormat="1"/>
    <row r="3018" s="465" customFormat="1"/>
    <row r="3019" s="465" customFormat="1"/>
    <row r="3020" s="465" customFormat="1"/>
    <row r="3021" s="465" customFormat="1"/>
    <row r="3022" s="465" customFormat="1"/>
    <row r="3023" s="465" customFormat="1"/>
    <row r="3024" s="465" customFormat="1"/>
    <row r="3025" s="465" customFormat="1"/>
    <row r="3026" s="465" customFormat="1"/>
    <row r="3027" s="465" customFormat="1"/>
    <row r="3028" s="465" customFormat="1"/>
    <row r="3029" s="465" customFormat="1"/>
    <row r="3030" s="465" customFormat="1"/>
    <row r="3031" s="465" customFormat="1"/>
    <row r="3032" s="465" customFormat="1"/>
    <row r="3033" s="465" customFormat="1"/>
    <row r="3034" s="465" customFormat="1"/>
    <row r="3035" s="465" customFormat="1"/>
    <row r="3036" s="465" customFormat="1"/>
    <row r="3037" s="465" customFormat="1"/>
    <row r="3038" s="465" customFormat="1"/>
    <row r="3039" s="465" customFormat="1"/>
    <row r="3040" s="465" customFormat="1"/>
    <row r="3041" s="465" customFormat="1"/>
    <row r="3042" s="465" customFormat="1"/>
    <row r="3043" s="465" customFormat="1"/>
    <row r="3044" s="465" customFormat="1"/>
    <row r="3045" s="465" customFormat="1"/>
    <row r="3046" s="465" customFormat="1"/>
    <row r="3047" s="465" customFormat="1"/>
    <row r="3048" s="465" customFormat="1"/>
    <row r="3049" s="465" customFormat="1"/>
    <row r="3050" s="465" customFormat="1"/>
    <row r="3051" s="465" customFormat="1"/>
    <row r="3052" s="465" customFormat="1"/>
    <row r="3053" s="465" customFormat="1"/>
    <row r="3054" s="465" customFormat="1"/>
    <row r="3055" s="465" customFormat="1"/>
    <row r="3056" s="465" customFormat="1"/>
    <row r="3057" s="465" customFormat="1"/>
    <row r="3058" s="465" customFormat="1"/>
    <row r="3059" s="465" customFormat="1"/>
    <row r="3060" s="465" customFormat="1"/>
    <row r="3061" s="465" customFormat="1"/>
    <row r="3062" s="465" customFormat="1"/>
    <row r="3063" s="465" customFormat="1"/>
    <row r="3064" s="465" customFormat="1"/>
    <row r="3065" s="465" customFormat="1"/>
    <row r="3066" s="465" customFormat="1"/>
    <row r="3067" s="465" customFormat="1"/>
    <row r="3068" s="465" customFormat="1"/>
    <row r="3069" s="465" customFormat="1"/>
    <row r="3070" s="465" customFormat="1"/>
    <row r="3071" s="465" customFormat="1"/>
    <row r="3072" s="465" customFormat="1"/>
    <row r="3073" s="465" customFormat="1"/>
    <row r="3074" s="465" customFormat="1"/>
    <row r="3075" s="465" customFormat="1"/>
    <row r="3076" s="465" customFormat="1"/>
    <row r="3077" s="465" customFormat="1"/>
    <row r="3078" s="465" customFormat="1"/>
    <row r="3079" s="465" customFormat="1"/>
    <row r="3080" s="465" customFormat="1"/>
    <row r="3081" s="465" customFormat="1"/>
    <row r="3082" s="465" customFormat="1"/>
    <row r="3083" s="465" customFormat="1"/>
    <row r="3084" s="465" customFormat="1"/>
    <row r="3085" s="465" customFormat="1"/>
    <row r="3086" s="465" customFormat="1"/>
    <row r="3087" s="465" customFormat="1"/>
    <row r="3088" s="465" customFormat="1"/>
    <row r="3089" s="465" customFormat="1"/>
    <row r="3090" s="465" customFormat="1"/>
    <row r="3091" s="465" customFormat="1"/>
    <row r="3092" s="465" customFormat="1"/>
    <row r="3093" s="465" customFormat="1"/>
    <row r="3094" s="465" customFormat="1"/>
    <row r="3095" s="465" customFormat="1"/>
    <row r="3096" s="465" customFormat="1"/>
    <row r="3097" s="465" customFormat="1"/>
    <row r="3098" s="465" customFormat="1"/>
    <row r="3099" s="465" customFormat="1"/>
    <row r="3100" s="465" customFormat="1"/>
    <row r="3101" s="465" customFormat="1"/>
    <row r="3102" s="465" customFormat="1"/>
    <row r="3103" s="465" customFormat="1"/>
    <row r="3104" s="465" customFormat="1"/>
    <row r="3105" s="465" customFormat="1"/>
    <row r="3106" s="465" customFormat="1"/>
    <row r="3107" s="465" customFormat="1"/>
    <row r="3108" s="465" customFormat="1"/>
    <row r="3109" s="465" customFormat="1"/>
    <row r="3110" s="465" customFormat="1"/>
    <row r="3111" s="465" customFormat="1"/>
    <row r="3112" s="465" customFormat="1"/>
    <row r="3113" s="465" customFormat="1"/>
    <row r="3114" s="465" customFormat="1"/>
    <row r="3115" s="465" customFormat="1"/>
    <row r="3116" s="465" customFormat="1"/>
    <row r="3117" s="465" customFormat="1"/>
    <row r="3118" s="465" customFormat="1"/>
    <row r="3119" s="465" customFormat="1"/>
    <row r="3120" s="465" customFormat="1"/>
    <row r="3121" s="465" customFormat="1"/>
    <row r="3122" s="465" customFormat="1"/>
    <row r="3123" s="465" customFormat="1"/>
    <row r="3124" s="465" customFormat="1"/>
    <row r="3125" s="465" customFormat="1"/>
    <row r="3126" s="465" customFormat="1"/>
    <row r="3127" s="465" customFormat="1"/>
    <row r="3128" s="465" customFormat="1"/>
    <row r="3129" s="465" customFormat="1"/>
    <row r="3130" s="465" customFormat="1"/>
    <row r="3131" s="465" customFormat="1"/>
    <row r="3132" s="465" customFormat="1"/>
    <row r="3133" s="465" customFormat="1"/>
    <row r="3134" s="465" customFormat="1"/>
    <row r="3135" s="465" customFormat="1"/>
    <row r="3136" s="465" customFormat="1"/>
    <row r="3137" s="465" customFormat="1"/>
    <row r="3138" s="465" customFormat="1"/>
    <row r="3139" s="465" customFormat="1"/>
    <row r="3140" s="465" customFormat="1"/>
    <row r="3141" s="465" customFormat="1"/>
    <row r="3142" s="465" customFormat="1"/>
    <row r="3143" s="465" customFormat="1"/>
    <row r="3144" s="465" customFormat="1"/>
    <row r="3145" s="465" customFormat="1"/>
    <row r="3146" s="465" customFormat="1"/>
    <row r="3147" s="465" customFormat="1"/>
    <row r="3148" s="465" customFormat="1"/>
    <row r="3149" s="465" customFormat="1"/>
    <row r="3150" s="465" customFormat="1"/>
    <row r="3151" s="465" customFormat="1"/>
    <row r="3152" s="465" customFormat="1"/>
    <row r="3153" s="465" customFormat="1"/>
    <row r="3154" s="465" customFormat="1"/>
    <row r="3155" s="465" customFormat="1"/>
    <row r="3156" s="465" customFormat="1"/>
    <row r="3157" s="465" customFormat="1"/>
    <row r="3158" s="465" customFormat="1"/>
    <row r="3159" s="465" customFormat="1"/>
    <row r="3160" s="465" customFormat="1"/>
    <row r="3161" s="465" customFormat="1"/>
    <row r="3162" s="465" customFormat="1"/>
    <row r="3163" s="465" customFormat="1"/>
    <row r="3164" s="465" customFormat="1"/>
    <row r="3165" s="465" customFormat="1"/>
    <row r="3166" s="465" customFormat="1"/>
    <row r="3167" s="465" customFormat="1"/>
    <row r="3168" s="465" customFormat="1"/>
    <row r="3169" s="465" customFormat="1"/>
    <row r="3170" s="465" customFormat="1"/>
    <row r="3171" s="465" customFormat="1"/>
    <row r="3172" s="465" customFormat="1"/>
    <row r="3173" s="465" customFormat="1"/>
    <row r="3174" s="465" customFormat="1"/>
    <row r="3175" s="465" customFormat="1"/>
    <row r="3176" s="465" customFormat="1"/>
    <row r="3177" s="465" customFormat="1"/>
    <row r="3178" s="465" customFormat="1"/>
    <row r="3179" s="465" customFormat="1"/>
    <row r="3180" s="465" customFormat="1"/>
    <row r="3181" s="465" customFormat="1"/>
    <row r="3182" s="465" customFormat="1"/>
    <row r="3183" s="465" customFormat="1"/>
    <row r="3184" s="465" customFormat="1"/>
    <row r="3185" s="465" customFormat="1"/>
    <row r="3186" s="465" customFormat="1"/>
    <row r="3187" s="465" customFormat="1"/>
    <row r="3188" s="465" customFormat="1"/>
    <row r="3189" s="465" customFormat="1"/>
    <row r="3190" s="465" customFormat="1"/>
    <row r="3191" s="465" customFormat="1"/>
    <row r="3192" s="465" customFormat="1"/>
    <row r="3193" s="465" customFormat="1"/>
    <row r="3194" s="465" customFormat="1"/>
    <row r="3195" s="465" customFormat="1"/>
    <row r="3196" s="465" customFormat="1"/>
    <row r="3197" s="465" customFormat="1"/>
    <row r="3198" s="465" customFormat="1"/>
    <row r="3199" s="465" customFormat="1"/>
    <row r="3200" s="465" customFormat="1"/>
    <row r="3201" s="465" customFormat="1"/>
    <row r="3202" s="465" customFormat="1"/>
    <row r="3203" s="465" customFormat="1"/>
    <row r="3204" s="465" customFormat="1"/>
    <row r="3205" s="465" customFormat="1"/>
    <row r="3206" s="465" customFormat="1"/>
    <row r="3207" s="465" customFormat="1"/>
    <row r="3208" s="465" customFormat="1"/>
    <row r="3209" s="465" customFormat="1"/>
    <row r="3210" s="465" customFormat="1"/>
    <row r="3211" s="465" customFormat="1"/>
    <row r="3212" s="465" customFormat="1"/>
    <row r="3213" s="465" customFormat="1"/>
    <row r="3214" s="465" customFormat="1"/>
    <row r="3215" s="465" customFormat="1"/>
    <row r="3216" s="465" customFormat="1"/>
    <row r="3217" s="465" customFormat="1"/>
    <row r="3218" s="465" customFormat="1"/>
    <row r="3219" s="465" customFormat="1"/>
    <row r="3220" s="465" customFormat="1"/>
    <row r="3221" s="465" customFormat="1"/>
    <row r="3222" s="465" customFormat="1"/>
    <row r="3223" s="465" customFormat="1"/>
    <row r="3224" s="465" customFormat="1"/>
    <row r="3225" s="465" customFormat="1"/>
    <row r="3226" s="465" customFormat="1"/>
    <row r="3227" s="465" customFormat="1"/>
    <row r="3228" s="465" customFormat="1"/>
    <row r="3229" s="465" customFormat="1"/>
    <row r="3230" s="465" customFormat="1"/>
    <row r="3231" s="465" customFormat="1"/>
    <row r="3232" s="465" customFormat="1"/>
    <row r="3233" s="465" customFormat="1"/>
    <row r="3234" s="465" customFormat="1"/>
    <row r="3235" s="465" customFormat="1"/>
    <row r="3236" s="465" customFormat="1"/>
    <row r="3237" s="465" customFormat="1"/>
    <row r="3238" s="465" customFormat="1"/>
    <row r="3239" s="465" customFormat="1"/>
    <row r="3240" s="465" customFormat="1"/>
    <row r="3241" s="465" customFormat="1"/>
    <row r="3242" s="465" customFormat="1"/>
    <row r="3243" s="465" customFormat="1"/>
    <row r="3244" s="465" customFormat="1"/>
    <row r="3245" s="465" customFormat="1"/>
    <row r="3246" s="465" customFormat="1"/>
    <row r="3247" s="465" customFormat="1"/>
    <row r="3248" s="465" customFormat="1"/>
    <row r="3249" s="465" customFormat="1"/>
    <row r="3250" s="465" customFormat="1"/>
    <row r="3251" s="465" customFormat="1"/>
    <row r="3252" s="465" customFormat="1"/>
    <row r="3253" s="465" customFormat="1"/>
    <row r="3254" s="465" customFormat="1"/>
    <row r="3255" s="465" customFormat="1"/>
    <row r="3256" s="465" customFormat="1"/>
    <row r="3257" s="465" customFormat="1"/>
    <row r="3258" s="465" customFormat="1"/>
    <row r="3259" s="465" customFormat="1"/>
    <row r="3260" s="465" customFormat="1"/>
    <row r="3261" s="465" customFormat="1"/>
    <row r="3262" s="465" customFormat="1"/>
    <row r="3263" s="465" customFormat="1"/>
    <row r="3264" s="465" customFormat="1"/>
    <row r="3265" s="465" customFormat="1"/>
    <row r="3266" s="465" customFormat="1"/>
    <row r="3267" s="465" customFormat="1"/>
    <row r="3268" s="465" customFormat="1"/>
    <row r="3269" s="465" customFormat="1"/>
    <row r="3270" s="465" customFormat="1"/>
    <row r="3271" s="465" customFormat="1"/>
    <row r="3272" s="465" customFormat="1"/>
    <row r="3273" s="465" customFormat="1"/>
    <row r="3274" s="465" customFormat="1"/>
    <row r="3275" s="465" customFormat="1"/>
    <row r="3276" s="465" customFormat="1"/>
    <row r="3277" s="465" customFormat="1"/>
    <row r="3278" s="465" customFormat="1"/>
    <row r="3279" s="465" customFormat="1"/>
    <row r="3280" s="465" customFormat="1"/>
    <row r="3281" s="465" customFormat="1"/>
    <row r="3282" s="465" customFormat="1"/>
    <row r="3283" s="465" customFormat="1"/>
    <row r="3284" s="465" customFormat="1"/>
    <row r="3285" s="465" customFormat="1"/>
    <row r="3286" s="465" customFormat="1"/>
    <row r="3287" s="465" customFormat="1"/>
    <row r="3288" s="465" customFormat="1"/>
    <row r="3289" s="465" customFormat="1"/>
    <row r="3290" s="465" customFormat="1"/>
    <row r="3291" s="465" customFormat="1"/>
    <row r="3292" s="465" customFormat="1"/>
    <row r="3293" s="465" customFormat="1"/>
    <row r="3294" s="465" customFormat="1"/>
    <row r="3295" s="465" customFormat="1"/>
    <row r="3296" s="465" customFormat="1"/>
    <row r="3297" s="465" customFormat="1"/>
    <row r="3298" s="465" customFormat="1"/>
    <row r="3299" s="465" customFormat="1"/>
    <row r="3300" s="465" customFormat="1"/>
    <row r="3301" s="465" customFormat="1"/>
    <row r="3302" s="465" customFormat="1"/>
    <row r="3303" s="465" customFormat="1"/>
    <row r="3304" s="465" customFormat="1"/>
    <row r="3305" s="465" customFormat="1"/>
    <row r="3306" s="465" customFormat="1"/>
    <row r="3307" s="465" customFormat="1"/>
    <row r="3308" s="465" customFormat="1"/>
    <row r="3309" s="465" customFormat="1"/>
    <row r="3310" s="465" customFormat="1"/>
    <row r="3311" s="465" customFormat="1"/>
    <row r="3312" s="465" customFormat="1"/>
    <row r="3313" s="465" customFormat="1"/>
    <row r="3314" s="465" customFormat="1"/>
    <row r="3315" s="465" customFormat="1"/>
    <row r="3316" s="465" customFormat="1"/>
    <row r="3317" s="465" customFormat="1"/>
    <row r="3318" s="465" customFormat="1"/>
    <row r="3319" s="465" customFormat="1"/>
    <row r="3320" s="465" customFormat="1"/>
    <row r="3321" s="465" customFormat="1"/>
    <row r="3322" s="465" customFormat="1"/>
    <row r="3323" s="465" customFormat="1"/>
    <row r="3324" s="465" customFormat="1"/>
    <row r="3325" s="465" customFormat="1"/>
    <row r="3326" s="465" customFormat="1"/>
    <row r="3327" s="465" customFormat="1"/>
    <row r="3328" s="465" customFormat="1"/>
    <row r="3329" s="465" customFormat="1"/>
    <row r="3330" s="465" customFormat="1"/>
    <row r="3331" s="465" customFormat="1"/>
    <row r="3332" s="465" customFormat="1"/>
    <row r="3333" s="465" customFormat="1"/>
    <row r="3334" s="465" customFormat="1"/>
    <row r="3335" s="465" customFormat="1"/>
    <row r="3336" s="465" customFormat="1"/>
    <row r="3337" s="465" customFormat="1"/>
    <row r="3338" s="465" customFormat="1"/>
    <row r="3339" s="465" customFormat="1"/>
    <row r="3340" s="465" customFormat="1"/>
    <row r="3341" s="465" customFormat="1"/>
    <row r="3342" s="465" customFormat="1"/>
    <row r="3343" s="465" customFormat="1"/>
    <row r="3344" s="465" customFormat="1"/>
    <row r="3345" s="465" customFormat="1"/>
    <row r="3346" s="465" customFormat="1"/>
    <row r="3347" s="465" customFormat="1"/>
    <row r="3348" s="465" customFormat="1"/>
    <row r="3349" s="465" customFormat="1"/>
    <row r="3350" s="465" customFormat="1"/>
    <row r="3351" s="465" customFormat="1"/>
    <row r="3352" s="465" customFormat="1"/>
    <row r="3353" s="465" customFormat="1"/>
    <row r="3354" s="465" customFormat="1"/>
    <row r="3355" s="465" customFormat="1"/>
    <row r="3356" s="465" customFormat="1"/>
    <row r="3357" s="465" customFormat="1"/>
    <row r="3358" s="465" customFormat="1"/>
    <row r="3359" s="465" customFormat="1"/>
    <row r="3360" s="465" customFormat="1"/>
    <row r="3361" s="465" customFormat="1"/>
    <row r="3362" s="465" customFormat="1"/>
    <row r="3363" s="465" customFormat="1"/>
    <row r="3364" s="465" customFormat="1"/>
    <row r="3365" s="465" customFormat="1"/>
    <row r="3366" s="465" customFormat="1"/>
    <row r="3367" s="465" customFormat="1"/>
    <row r="3368" s="465" customFormat="1"/>
    <row r="3369" s="465" customFormat="1"/>
    <row r="3370" s="465" customFormat="1"/>
    <row r="3371" s="465" customFormat="1"/>
    <row r="3372" s="465" customFormat="1"/>
    <row r="3373" s="465" customFormat="1"/>
    <row r="3374" s="465" customFormat="1"/>
    <row r="3375" s="465" customFormat="1"/>
    <row r="3376" s="465" customFormat="1"/>
    <row r="3377" s="465" customFormat="1"/>
    <row r="3378" s="465" customFormat="1"/>
    <row r="3379" s="465" customFormat="1"/>
    <row r="3380" s="465" customFormat="1"/>
    <row r="3381" s="465" customFormat="1"/>
    <row r="3382" s="465" customFormat="1"/>
    <row r="3383" s="465" customFormat="1"/>
    <row r="3384" s="465" customFormat="1"/>
    <row r="3385" s="465" customFormat="1"/>
    <row r="3386" s="465" customFormat="1"/>
    <row r="3387" s="465" customFormat="1"/>
    <row r="3388" s="465" customFormat="1"/>
    <row r="3389" s="465" customFormat="1"/>
    <row r="3390" s="465" customFormat="1"/>
    <row r="3391" s="465" customFormat="1"/>
    <row r="3392" s="465" customFormat="1"/>
    <row r="3393" s="465" customFormat="1"/>
    <row r="3394" s="465" customFormat="1"/>
    <row r="3395" s="465" customFormat="1"/>
    <row r="3396" s="465" customFormat="1"/>
    <row r="3397" s="465" customFormat="1"/>
    <row r="3398" s="465" customFormat="1"/>
    <row r="3399" s="465" customFormat="1"/>
    <row r="3400" s="465" customFormat="1"/>
    <row r="3401" s="465" customFormat="1"/>
    <row r="3402" s="465" customFormat="1"/>
    <row r="3403" s="465" customFormat="1"/>
    <row r="3404" s="465" customFormat="1"/>
    <row r="3405" s="465" customFormat="1"/>
    <row r="3406" s="465" customFormat="1"/>
    <row r="3407" s="465" customFormat="1"/>
    <row r="3408" s="465" customFormat="1"/>
    <row r="3409" s="465" customFormat="1"/>
    <row r="3410" s="465" customFormat="1"/>
    <row r="3411" s="465" customFormat="1"/>
    <row r="3412" s="465" customFormat="1"/>
    <row r="3413" s="465" customFormat="1"/>
    <row r="3414" s="465" customFormat="1"/>
    <row r="3415" s="465" customFormat="1"/>
    <row r="3416" s="465" customFormat="1"/>
    <row r="3417" s="465" customFormat="1"/>
    <row r="3418" s="465" customFormat="1"/>
    <row r="3419" s="465" customFormat="1"/>
    <row r="3420" s="465" customFormat="1"/>
    <row r="3421" s="465" customFormat="1"/>
    <row r="3422" s="465" customFormat="1"/>
    <row r="3423" s="465" customFormat="1"/>
    <row r="3424" s="465" customFormat="1"/>
    <row r="3425" s="465" customFormat="1"/>
    <row r="3426" s="465" customFormat="1"/>
    <row r="3427" s="465" customFormat="1"/>
    <row r="3428" s="465" customFormat="1"/>
    <row r="3429" s="465" customFormat="1"/>
    <row r="3430" s="465" customFormat="1"/>
    <row r="3431" s="465" customFormat="1"/>
    <row r="3432" s="465" customFormat="1"/>
    <row r="3433" s="465" customFormat="1"/>
    <row r="3434" s="465" customFormat="1"/>
    <row r="3435" s="465" customFormat="1"/>
    <row r="3436" s="465" customFormat="1"/>
    <row r="3437" s="465" customFormat="1"/>
    <row r="3438" s="465" customFormat="1"/>
    <row r="3439" s="465" customFormat="1"/>
    <row r="3440" s="465" customFormat="1"/>
    <row r="3441" s="465" customFormat="1"/>
    <row r="3442" s="465" customFormat="1"/>
    <row r="3443" s="465" customFormat="1"/>
    <row r="3444" s="465" customFormat="1"/>
    <row r="3445" s="465" customFormat="1"/>
    <row r="3446" s="465" customFormat="1"/>
    <row r="3447" s="465" customFormat="1"/>
    <row r="3448" s="465" customFormat="1"/>
    <row r="3449" s="465" customFormat="1"/>
    <row r="3450" s="465" customFormat="1"/>
    <row r="3451" s="465" customFormat="1"/>
    <row r="3452" s="465" customFormat="1"/>
    <row r="3453" s="465" customFormat="1"/>
    <row r="3454" s="465" customFormat="1"/>
    <row r="3455" s="465" customFormat="1"/>
    <row r="3456" s="465" customFormat="1"/>
    <row r="3457" s="465" customFormat="1"/>
    <row r="3458" s="465" customFormat="1"/>
    <row r="3459" s="465" customFormat="1"/>
    <row r="3460" s="465" customFormat="1"/>
    <row r="3461" s="465" customFormat="1"/>
    <row r="3462" s="465" customFormat="1"/>
    <row r="3463" s="465" customFormat="1"/>
    <row r="3464" s="465" customFormat="1"/>
    <row r="3465" s="465" customFormat="1"/>
    <row r="3466" s="465" customFormat="1"/>
    <row r="3467" s="465" customFormat="1"/>
    <row r="3468" s="465" customFormat="1"/>
    <row r="3469" s="465" customFormat="1"/>
    <row r="3470" s="465" customFormat="1"/>
    <row r="3471" s="465" customFormat="1"/>
    <row r="3472" s="465" customFormat="1"/>
    <row r="3473" s="465" customFormat="1"/>
    <row r="3474" s="465" customFormat="1"/>
    <row r="3475" s="465" customFormat="1"/>
    <row r="3476" s="465" customFormat="1"/>
    <row r="3477" s="465" customFormat="1"/>
    <row r="3478" s="465" customFormat="1"/>
    <row r="3479" s="465" customFormat="1"/>
    <row r="3480" s="465" customFormat="1"/>
    <row r="3481" s="465" customFormat="1"/>
    <row r="3482" s="465" customFormat="1"/>
    <row r="3483" s="465" customFormat="1"/>
    <row r="3484" s="465" customFormat="1"/>
    <row r="3485" s="465" customFormat="1"/>
    <row r="3486" s="465" customFormat="1"/>
    <row r="3487" s="465" customFormat="1"/>
    <row r="3488" s="465" customFormat="1"/>
    <row r="3489" s="465" customFormat="1"/>
    <row r="3490" s="465" customFormat="1"/>
    <row r="3491" s="465" customFormat="1"/>
    <row r="3492" s="465" customFormat="1"/>
    <row r="3493" s="465" customFormat="1"/>
    <row r="3494" s="465" customFormat="1"/>
    <row r="3495" s="465" customFormat="1"/>
    <row r="3496" s="465" customFormat="1"/>
    <row r="3497" s="465" customFormat="1"/>
    <row r="3498" s="465" customFormat="1"/>
    <row r="3499" s="465" customFormat="1"/>
    <row r="3500" s="465" customFormat="1"/>
    <row r="3501" s="465" customFormat="1"/>
    <row r="3502" s="465" customFormat="1"/>
    <row r="3503" s="465" customFormat="1"/>
    <row r="3504" s="465" customFormat="1"/>
    <row r="3505" s="465" customFormat="1"/>
    <row r="3506" s="465" customFormat="1"/>
    <row r="3507" s="465" customFormat="1"/>
    <row r="3508" s="465" customFormat="1"/>
    <row r="3509" s="465" customFormat="1"/>
    <row r="3510" s="465" customFormat="1"/>
    <row r="3511" s="465" customFormat="1"/>
    <row r="3512" s="465" customFormat="1"/>
    <row r="3513" s="465" customFormat="1"/>
    <row r="3514" s="465" customFormat="1"/>
    <row r="3515" s="465" customFormat="1"/>
    <row r="3516" s="465" customFormat="1"/>
    <row r="3517" s="465" customFormat="1"/>
    <row r="3518" s="465" customFormat="1"/>
    <row r="3519" s="465" customFormat="1"/>
    <row r="3520" s="465" customFormat="1"/>
    <row r="3521" s="465" customFormat="1"/>
    <row r="3522" s="465" customFormat="1"/>
    <row r="3523" s="465" customFormat="1"/>
    <row r="3524" s="465" customFormat="1"/>
    <row r="3525" s="465" customFormat="1"/>
    <row r="3526" s="465" customFormat="1"/>
    <row r="3527" s="465" customFormat="1"/>
    <row r="3528" s="465" customFormat="1"/>
    <row r="3529" s="465" customFormat="1"/>
    <row r="3530" s="465" customFormat="1"/>
    <row r="3531" s="465" customFormat="1"/>
    <row r="3532" s="465" customFormat="1"/>
    <row r="3533" s="465" customFormat="1"/>
    <row r="3534" s="465" customFormat="1"/>
    <row r="3535" s="465" customFormat="1"/>
    <row r="3536" s="465" customFormat="1"/>
    <row r="3537" s="465" customFormat="1"/>
    <row r="3538" s="465" customFormat="1"/>
    <row r="3539" s="465" customFormat="1"/>
    <row r="3540" s="465" customFormat="1"/>
    <row r="3541" s="465" customFormat="1"/>
    <row r="3542" s="465" customFormat="1"/>
    <row r="3543" s="465" customFormat="1"/>
    <row r="3544" s="465" customFormat="1"/>
    <row r="3545" s="465" customFormat="1"/>
    <row r="3546" s="465" customFormat="1"/>
    <row r="3547" s="465" customFormat="1"/>
    <row r="3548" s="465" customFormat="1"/>
    <row r="3549" s="465" customFormat="1"/>
    <row r="3550" s="465" customFormat="1"/>
    <row r="3551" s="465" customFormat="1"/>
    <row r="3552" s="465" customFormat="1"/>
    <row r="3553" s="465" customFormat="1"/>
    <row r="3554" s="465" customFormat="1"/>
    <row r="3555" s="465" customFormat="1"/>
    <row r="3556" s="465" customFormat="1"/>
    <row r="3557" s="465" customFormat="1"/>
    <row r="3558" s="465" customFormat="1"/>
    <row r="3559" s="465" customFormat="1"/>
    <row r="3560" s="465" customFormat="1"/>
    <row r="3561" s="465" customFormat="1"/>
    <row r="3562" s="465" customFormat="1"/>
    <row r="3563" s="465" customFormat="1"/>
    <row r="3564" s="465" customFormat="1"/>
    <row r="3565" s="465" customFormat="1"/>
    <row r="3566" s="465" customFormat="1"/>
    <row r="3567" s="465" customFormat="1"/>
    <row r="3568" s="465" customFormat="1"/>
    <row r="3569" s="465" customFormat="1"/>
    <row r="3570" s="465" customFormat="1"/>
    <row r="3571" s="465" customFormat="1"/>
    <row r="3572" s="465" customFormat="1"/>
    <row r="3573" s="465" customFormat="1"/>
    <row r="3574" s="465" customFormat="1"/>
    <row r="3575" s="465" customFormat="1"/>
    <row r="3576" s="465" customFormat="1"/>
    <row r="3577" s="465" customFormat="1"/>
    <row r="3578" s="465" customFormat="1"/>
    <row r="3579" s="465" customFormat="1"/>
    <row r="3580" s="465" customFormat="1"/>
    <row r="3581" s="465" customFormat="1"/>
    <row r="3582" s="465" customFormat="1"/>
    <row r="3583" s="465" customFormat="1"/>
    <row r="3584" s="465" customFormat="1"/>
    <row r="3585" s="465" customFormat="1"/>
    <row r="3586" s="465" customFormat="1"/>
    <row r="3587" s="465" customFormat="1"/>
    <row r="3588" s="465" customFormat="1"/>
    <row r="3589" s="465" customFormat="1"/>
    <row r="3590" s="465" customFormat="1"/>
    <row r="3591" s="465" customFormat="1"/>
    <row r="3592" s="465" customFormat="1"/>
    <row r="3593" s="465" customFormat="1"/>
    <row r="3594" s="465" customFormat="1"/>
    <row r="3595" s="465" customFormat="1"/>
    <row r="3596" s="465" customFormat="1"/>
    <row r="3597" s="465" customFormat="1"/>
    <row r="3598" s="465" customFormat="1"/>
    <row r="3599" s="465" customFormat="1"/>
    <row r="3600" s="465" customFormat="1"/>
    <row r="3601" s="465" customFormat="1"/>
    <row r="3602" s="465" customFormat="1"/>
    <row r="3603" s="465" customFormat="1"/>
    <row r="3604" s="465" customFormat="1"/>
    <row r="3605" s="465" customFormat="1"/>
    <row r="3606" s="465" customFormat="1"/>
    <row r="3607" s="465" customFormat="1"/>
    <row r="3608" s="465" customFormat="1"/>
    <row r="3609" s="465" customFormat="1"/>
    <row r="3610" s="465" customFormat="1"/>
    <row r="3611" s="465" customFormat="1"/>
    <row r="3612" s="465" customFormat="1"/>
    <row r="3613" s="465" customFormat="1"/>
    <row r="3614" s="465" customFormat="1"/>
    <row r="3615" s="465" customFormat="1"/>
    <row r="3616" s="465" customFormat="1"/>
    <row r="3617" s="465" customFormat="1"/>
    <row r="3618" s="465" customFormat="1"/>
    <row r="3619" s="465" customFormat="1"/>
    <row r="3620" s="465" customFormat="1"/>
    <row r="3621" s="465" customFormat="1"/>
    <row r="3622" s="465" customFormat="1"/>
    <row r="3623" s="465" customFormat="1"/>
    <row r="3624" s="465" customFormat="1"/>
    <row r="3625" s="465" customFormat="1"/>
    <row r="3626" s="465" customFormat="1"/>
    <row r="3627" s="465" customFormat="1"/>
    <row r="3628" s="465" customFormat="1"/>
    <row r="3629" s="465" customFormat="1"/>
    <row r="3630" s="465" customFormat="1"/>
    <row r="3631" s="465" customFormat="1"/>
    <row r="3632" s="465" customFormat="1"/>
    <row r="3633" s="465" customFormat="1"/>
    <row r="3634" s="465" customFormat="1"/>
    <row r="3635" s="465" customFormat="1"/>
    <row r="3636" s="465" customFormat="1"/>
    <row r="3637" s="465" customFormat="1"/>
    <row r="3638" s="465" customFormat="1"/>
    <row r="3639" s="465" customFormat="1"/>
    <row r="3640" s="465" customFormat="1"/>
    <row r="3641" s="465" customFormat="1"/>
    <row r="3642" s="465" customFormat="1"/>
    <row r="3643" s="465" customFormat="1"/>
    <row r="3644" s="465" customFormat="1"/>
    <row r="3645" s="465" customFormat="1"/>
    <row r="3646" s="465" customFormat="1"/>
    <row r="3647" s="465" customFormat="1"/>
    <row r="3648" s="465" customFormat="1"/>
    <row r="3649" s="465" customFormat="1"/>
    <row r="3650" s="465" customFormat="1"/>
    <row r="3651" s="465" customFormat="1"/>
    <row r="3652" s="465" customFormat="1"/>
    <row r="3653" s="465" customFormat="1"/>
    <row r="3654" s="465" customFormat="1"/>
    <row r="3655" s="465" customFormat="1"/>
    <row r="3656" s="465" customFormat="1"/>
    <row r="3657" s="465" customFormat="1"/>
    <row r="3658" s="465" customFormat="1"/>
    <row r="3659" s="465" customFormat="1"/>
    <row r="3660" s="465" customFormat="1"/>
    <row r="3661" s="465" customFormat="1"/>
    <row r="3662" s="465" customFormat="1"/>
    <row r="3663" s="465" customFormat="1"/>
    <row r="3664" s="465" customFormat="1"/>
    <row r="3665" s="465" customFormat="1"/>
    <row r="3666" s="465" customFormat="1"/>
    <row r="3667" s="465" customFormat="1"/>
    <row r="3668" s="465" customFormat="1"/>
    <row r="3669" s="465" customFormat="1"/>
    <row r="3670" s="465" customFormat="1"/>
    <row r="3671" s="465" customFormat="1"/>
    <row r="3672" s="465" customFormat="1"/>
    <row r="3673" s="465" customFormat="1"/>
    <row r="3674" s="465" customFormat="1"/>
    <row r="3675" s="465" customFormat="1"/>
    <row r="3676" s="465" customFormat="1"/>
    <row r="3677" s="465" customFormat="1"/>
    <row r="3678" s="465" customFormat="1"/>
    <row r="3679" s="465" customFormat="1"/>
    <row r="3680" s="465" customFormat="1"/>
    <row r="3681" s="465" customFormat="1"/>
    <row r="3682" s="465" customFormat="1"/>
    <row r="3683" s="465" customFormat="1"/>
    <row r="3684" s="465" customFormat="1"/>
    <row r="3685" s="465" customFormat="1"/>
    <row r="3686" s="465" customFormat="1"/>
    <row r="3687" s="465" customFormat="1"/>
    <row r="3688" s="465" customFormat="1"/>
    <row r="3689" s="465" customFormat="1"/>
    <row r="3690" s="465" customFormat="1"/>
    <row r="3691" s="465" customFormat="1"/>
    <row r="3692" s="465" customFormat="1"/>
    <row r="3693" s="465" customFormat="1"/>
    <row r="3694" s="465" customFormat="1"/>
    <row r="3695" s="465" customFormat="1"/>
    <row r="3696" s="465" customFormat="1"/>
    <row r="3697" s="465" customFormat="1"/>
    <row r="3698" s="465" customFormat="1"/>
    <row r="3699" s="465" customFormat="1"/>
    <row r="3700" s="465" customFormat="1"/>
    <row r="3701" s="465" customFormat="1"/>
    <row r="3702" s="465" customFormat="1"/>
    <row r="3703" s="465" customFormat="1"/>
    <row r="3704" s="465" customFormat="1"/>
    <row r="3705" s="465" customFormat="1"/>
    <row r="3706" s="465" customFormat="1"/>
    <row r="3707" s="465" customFormat="1"/>
    <row r="3708" s="465" customFormat="1"/>
    <row r="3709" s="465" customFormat="1"/>
    <row r="3710" s="465" customFormat="1"/>
    <row r="3711" s="465" customFormat="1"/>
    <row r="3712" s="465" customFormat="1"/>
    <row r="3713" s="465" customFormat="1"/>
    <row r="3714" s="465" customFormat="1"/>
    <row r="3715" s="465" customFormat="1"/>
    <row r="3716" s="465" customFormat="1"/>
    <row r="3717" s="465" customFormat="1"/>
    <row r="3718" s="465" customFormat="1"/>
    <row r="3719" s="465" customFormat="1"/>
    <row r="3720" s="465" customFormat="1"/>
    <row r="3721" s="465" customFormat="1"/>
    <row r="3722" s="465" customFormat="1"/>
    <row r="3723" s="465" customFormat="1"/>
    <row r="3724" s="465" customFormat="1"/>
    <row r="3725" s="465" customFormat="1"/>
    <row r="3726" s="465" customFormat="1"/>
    <row r="3727" s="465" customFormat="1"/>
    <row r="3728" s="465" customFormat="1"/>
    <row r="3729" s="465" customFormat="1"/>
    <row r="3730" s="465" customFormat="1"/>
    <row r="3731" s="465" customFormat="1"/>
    <row r="3732" s="465" customFormat="1"/>
    <row r="3733" s="465" customFormat="1"/>
    <row r="3734" s="465" customFormat="1"/>
    <row r="3735" s="465" customFormat="1"/>
    <row r="3736" s="465" customFormat="1"/>
    <row r="3737" s="465" customFormat="1"/>
    <row r="3738" s="465" customFormat="1"/>
    <row r="3739" s="465" customFormat="1"/>
    <row r="3740" s="465" customFormat="1"/>
    <row r="3741" s="465" customFormat="1"/>
    <row r="3742" s="465" customFormat="1"/>
    <row r="3743" s="465" customFormat="1"/>
    <row r="3744" s="465" customFormat="1"/>
    <row r="3745" s="465" customFormat="1"/>
    <row r="3746" s="465" customFormat="1"/>
    <row r="3747" s="465" customFormat="1"/>
    <row r="3748" s="465" customFormat="1"/>
    <row r="3749" s="465" customFormat="1"/>
    <row r="3750" s="465" customFormat="1"/>
    <row r="3751" s="465" customFormat="1"/>
    <row r="3752" s="465" customFormat="1"/>
    <row r="3753" s="465" customFormat="1"/>
    <row r="3754" s="465" customFormat="1"/>
    <row r="3755" s="465" customFormat="1"/>
    <row r="3756" s="465" customFormat="1"/>
    <row r="3757" s="465" customFormat="1"/>
    <row r="3758" s="465" customFormat="1"/>
    <row r="3759" s="465" customFormat="1"/>
    <row r="3760" s="465" customFormat="1"/>
    <row r="3761" s="465" customFormat="1"/>
    <row r="3762" s="465" customFormat="1"/>
    <row r="3763" s="465" customFormat="1"/>
    <row r="3764" s="465" customFormat="1"/>
    <row r="3765" s="465" customFormat="1"/>
    <row r="3766" s="465" customFormat="1"/>
    <row r="3767" s="465" customFormat="1"/>
    <row r="3768" s="465" customFormat="1"/>
    <row r="3769" s="465" customFormat="1"/>
    <row r="3770" s="465" customFormat="1"/>
    <row r="3771" s="465" customFormat="1"/>
    <row r="3772" s="465" customFormat="1"/>
    <row r="3773" s="465" customFormat="1"/>
    <row r="3774" s="465" customFormat="1"/>
    <row r="3775" s="465" customFormat="1"/>
    <row r="3776" s="465" customFormat="1"/>
    <row r="3777" s="465" customFormat="1"/>
    <row r="3778" s="465" customFormat="1"/>
    <row r="3779" s="465" customFormat="1"/>
    <row r="3780" s="465" customFormat="1"/>
    <row r="3781" s="465" customFormat="1"/>
    <row r="3782" s="465" customFormat="1"/>
    <row r="3783" s="465" customFormat="1"/>
    <row r="3784" s="465" customFormat="1"/>
    <row r="3785" s="465" customFormat="1"/>
    <row r="3786" s="465" customFormat="1"/>
    <row r="3787" s="465" customFormat="1"/>
    <row r="3788" s="465" customFormat="1"/>
    <row r="3789" s="465" customFormat="1"/>
    <row r="3790" s="465" customFormat="1"/>
    <row r="3791" s="465" customFormat="1"/>
    <row r="3792" s="465" customFormat="1"/>
    <row r="3793" s="465" customFormat="1"/>
    <row r="3794" s="465" customFormat="1"/>
    <row r="3795" s="465" customFormat="1"/>
    <row r="3796" s="465" customFormat="1"/>
    <row r="3797" s="465" customFormat="1"/>
    <row r="3798" s="465" customFormat="1"/>
    <row r="3799" s="465" customFormat="1"/>
    <row r="3800" s="465" customFormat="1"/>
    <row r="3801" s="465" customFormat="1"/>
    <row r="3802" s="465" customFormat="1"/>
    <row r="3803" s="465" customFormat="1"/>
    <row r="3804" s="465" customFormat="1"/>
    <row r="3805" s="465" customFormat="1"/>
    <row r="3806" s="465" customFormat="1"/>
    <row r="3807" s="465" customFormat="1"/>
    <row r="3808" s="465" customFormat="1"/>
    <row r="3809" s="465" customFormat="1"/>
    <row r="3810" s="465" customFormat="1"/>
    <row r="3811" s="465" customFormat="1"/>
    <row r="3812" s="465" customFormat="1"/>
    <row r="3813" s="465" customFormat="1"/>
    <row r="3814" s="465" customFormat="1"/>
    <row r="3815" s="465" customFormat="1"/>
    <row r="3816" s="465" customFormat="1"/>
    <row r="3817" s="465" customFormat="1"/>
    <row r="3818" s="465" customFormat="1"/>
    <row r="3819" s="465" customFormat="1"/>
    <row r="3820" s="465" customFormat="1"/>
    <row r="3821" s="465" customFormat="1"/>
    <row r="3822" s="465" customFormat="1"/>
    <row r="3823" s="465" customFormat="1"/>
    <row r="3824" s="465" customFormat="1"/>
    <row r="3825" s="465" customFormat="1"/>
    <row r="3826" s="465" customFormat="1"/>
    <row r="3827" s="465" customFormat="1"/>
    <row r="3828" s="465" customFormat="1"/>
    <row r="3829" s="465" customFormat="1"/>
    <row r="3830" s="465" customFormat="1"/>
    <row r="3831" s="465" customFormat="1"/>
    <row r="3832" s="465" customFormat="1"/>
    <row r="3833" s="465" customFormat="1"/>
    <row r="3834" s="465" customFormat="1"/>
    <row r="3835" s="465" customFormat="1"/>
    <row r="3836" s="465" customFormat="1"/>
    <row r="3837" s="465" customFormat="1"/>
    <row r="3838" s="465" customFormat="1"/>
    <row r="3839" s="465" customFormat="1"/>
    <row r="3840" s="465" customFormat="1"/>
    <row r="3841" s="465" customFormat="1"/>
    <row r="3842" s="465" customFormat="1"/>
    <row r="3843" s="465" customFormat="1"/>
    <row r="3844" s="465" customFormat="1"/>
    <row r="3845" s="465" customFormat="1"/>
    <row r="3846" s="465" customFormat="1"/>
    <row r="3847" s="465" customFormat="1"/>
    <row r="3848" s="465" customFormat="1"/>
    <row r="3849" s="465" customFormat="1"/>
    <row r="3850" s="465" customFormat="1"/>
    <row r="3851" s="465" customFormat="1"/>
    <row r="3852" s="465" customFormat="1"/>
    <row r="3853" s="465" customFormat="1"/>
    <row r="3854" s="465" customFormat="1"/>
    <row r="3855" s="465" customFormat="1"/>
    <row r="3856" s="465" customFormat="1"/>
    <row r="3857" s="465" customFormat="1"/>
    <row r="3858" s="465" customFormat="1"/>
    <row r="3859" s="465" customFormat="1"/>
    <row r="3860" s="465" customFormat="1"/>
    <row r="3861" s="465" customFormat="1"/>
    <row r="3862" s="465" customFormat="1"/>
    <row r="3863" s="465" customFormat="1"/>
    <row r="3864" s="465" customFormat="1"/>
    <row r="3865" s="465" customFormat="1"/>
    <row r="3866" s="465" customFormat="1"/>
    <row r="3867" s="465" customFormat="1"/>
    <row r="3868" s="465" customFormat="1"/>
    <row r="3869" s="465" customFormat="1"/>
    <row r="3870" s="465" customFormat="1"/>
    <row r="3871" s="465" customFormat="1"/>
    <row r="3872" s="465" customFormat="1"/>
    <row r="3873" s="465" customFormat="1"/>
    <row r="3874" s="465" customFormat="1"/>
    <row r="3875" s="465" customFormat="1"/>
    <row r="3876" s="465" customFormat="1"/>
    <row r="3877" s="465" customFormat="1"/>
    <row r="3878" s="465" customFormat="1"/>
    <row r="3879" s="465" customFormat="1"/>
    <row r="3880" s="465" customFormat="1"/>
    <row r="3881" s="465" customFormat="1"/>
    <row r="3882" s="465" customFormat="1"/>
    <row r="3883" s="465" customFormat="1"/>
    <row r="3884" s="465" customFormat="1"/>
    <row r="3885" s="465" customFormat="1"/>
    <row r="3886" s="465" customFormat="1"/>
    <row r="3887" s="465" customFormat="1"/>
    <row r="3888" s="465" customFormat="1"/>
    <row r="3889" s="465" customFormat="1"/>
    <row r="3890" s="465" customFormat="1"/>
    <row r="3891" s="465" customFormat="1"/>
    <row r="3892" s="465" customFormat="1"/>
    <row r="3893" s="465" customFormat="1"/>
    <row r="3894" s="465" customFormat="1"/>
    <row r="3895" s="465" customFormat="1"/>
    <row r="3896" s="465" customFormat="1"/>
    <row r="3897" s="465" customFormat="1"/>
    <row r="3898" s="465" customFormat="1"/>
    <row r="3899" s="465" customFormat="1"/>
    <row r="3900" s="465" customFormat="1"/>
    <row r="3901" s="465" customFormat="1"/>
    <row r="3902" s="465" customFormat="1"/>
    <row r="3903" s="465" customFormat="1"/>
    <row r="3904" s="465" customFormat="1"/>
    <row r="3905" s="465" customFormat="1"/>
    <row r="3906" s="465" customFormat="1"/>
    <row r="3907" s="465" customFormat="1"/>
    <row r="3908" s="465" customFormat="1"/>
    <row r="3909" s="465" customFormat="1"/>
    <row r="3910" s="465" customFormat="1"/>
    <row r="3911" s="465" customFormat="1"/>
    <row r="3912" s="465" customFormat="1"/>
    <row r="3913" s="465" customFormat="1"/>
    <row r="3914" s="465" customFormat="1"/>
    <row r="3915" s="465" customFormat="1"/>
    <row r="3916" s="465" customFormat="1"/>
    <row r="3917" s="465" customFormat="1"/>
    <row r="3918" s="465" customFormat="1"/>
    <row r="3919" s="465" customFormat="1"/>
    <row r="3920" s="465" customFormat="1"/>
    <row r="3921" s="465" customFormat="1"/>
    <row r="3922" s="465" customFormat="1"/>
    <row r="3923" s="465" customFormat="1"/>
    <row r="3924" s="465" customFormat="1"/>
    <row r="3925" s="465" customFormat="1"/>
    <row r="3926" s="465" customFormat="1"/>
    <row r="3927" s="465" customFormat="1"/>
    <row r="3928" s="465" customFormat="1"/>
    <row r="3929" s="465" customFormat="1"/>
    <row r="3930" s="465" customFormat="1"/>
    <row r="3931" s="465" customFormat="1"/>
    <row r="3932" s="465" customFormat="1"/>
    <row r="3933" s="465" customFormat="1"/>
    <row r="3934" s="465" customFormat="1"/>
    <row r="3935" s="465" customFormat="1"/>
    <row r="3936" s="465" customFormat="1"/>
    <row r="3937" s="465" customFormat="1"/>
    <row r="3938" s="465" customFormat="1"/>
    <row r="3939" s="465" customFormat="1"/>
    <row r="3940" s="465" customFormat="1"/>
    <row r="3941" s="465" customFormat="1"/>
    <row r="3942" s="465" customFormat="1"/>
    <row r="3943" s="465" customFormat="1"/>
    <row r="3944" s="465" customFormat="1"/>
    <row r="3945" s="465" customFormat="1"/>
    <row r="3946" s="465" customFormat="1"/>
    <row r="3947" s="465" customFormat="1"/>
    <row r="3948" s="465" customFormat="1"/>
    <row r="3949" s="465" customFormat="1"/>
    <row r="3950" s="465" customFormat="1"/>
    <row r="3951" s="465" customFormat="1"/>
    <row r="3952" s="465" customFormat="1"/>
    <row r="3953" s="465" customFormat="1"/>
    <row r="3954" s="465" customFormat="1"/>
    <row r="3955" s="465" customFormat="1"/>
    <row r="3956" s="465" customFormat="1"/>
    <row r="3957" s="465" customFormat="1"/>
    <row r="3958" s="465" customFormat="1"/>
    <row r="3959" s="465" customFormat="1"/>
    <row r="3960" s="465" customFormat="1"/>
    <row r="3961" s="465" customFormat="1"/>
    <row r="3962" s="465" customFormat="1"/>
    <row r="3963" s="465" customFormat="1"/>
    <row r="3964" s="465" customFormat="1"/>
    <row r="3965" s="465" customFormat="1"/>
    <row r="3966" s="465" customFormat="1"/>
    <row r="3967" s="465" customFormat="1"/>
    <row r="3968" s="465" customFormat="1"/>
    <row r="3969" s="465" customFormat="1"/>
    <row r="3970" s="465" customFormat="1"/>
    <row r="3971" s="465" customFormat="1"/>
    <row r="3972" s="465" customFormat="1"/>
    <row r="3973" s="465" customFormat="1"/>
    <row r="3974" s="465" customFormat="1"/>
    <row r="3975" s="465" customFormat="1"/>
    <row r="3976" s="465" customFormat="1"/>
    <row r="3977" s="465" customFormat="1"/>
    <row r="3978" s="465" customFormat="1"/>
    <row r="3979" s="465" customFormat="1"/>
    <row r="3980" s="465" customFormat="1"/>
    <row r="3981" s="465" customFormat="1"/>
    <row r="3982" s="465" customFormat="1"/>
    <row r="3983" s="465" customFormat="1"/>
    <row r="3984" s="465" customFormat="1"/>
    <row r="3985" s="465" customFormat="1"/>
    <row r="3986" s="465" customFormat="1"/>
    <row r="3987" s="465" customFormat="1"/>
    <row r="3988" s="465" customFormat="1"/>
    <row r="3989" s="465" customFormat="1"/>
    <row r="3990" s="465" customFormat="1"/>
    <row r="3991" s="465" customFormat="1"/>
    <row r="3992" s="465" customFormat="1"/>
    <row r="3993" s="465" customFormat="1"/>
    <row r="3994" s="465" customFormat="1"/>
    <row r="3995" s="465" customFormat="1"/>
    <row r="3996" s="465" customFormat="1"/>
    <row r="3997" s="465" customFormat="1"/>
    <row r="3998" s="465" customFormat="1"/>
    <row r="3999" s="465" customFormat="1"/>
    <row r="4000" s="465" customFormat="1"/>
    <row r="4001" s="465" customFormat="1"/>
    <row r="4002" s="465" customFormat="1"/>
    <row r="4003" s="465" customFormat="1"/>
    <row r="4004" s="465" customFormat="1"/>
    <row r="4005" s="465" customFormat="1"/>
    <row r="4006" s="465" customFormat="1"/>
    <row r="4007" s="465" customFormat="1"/>
    <row r="4008" s="465" customFormat="1"/>
    <row r="4009" s="465" customFormat="1"/>
    <row r="4010" s="465" customFormat="1"/>
    <row r="4011" s="465" customFormat="1"/>
    <row r="4012" s="465" customFormat="1"/>
    <row r="4013" s="465" customFormat="1"/>
    <row r="4014" s="465" customFormat="1"/>
    <row r="4015" s="465" customFormat="1"/>
    <row r="4016" s="465" customFormat="1"/>
    <row r="4017" s="465" customFormat="1"/>
    <row r="4018" s="465" customFormat="1"/>
    <row r="4019" s="465" customFormat="1"/>
    <row r="4020" s="465" customFormat="1"/>
    <row r="4021" s="465" customFormat="1"/>
    <row r="4022" s="465" customFormat="1"/>
    <row r="4023" s="465" customFormat="1"/>
    <row r="4024" s="465" customFormat="1"/>
    <row r="4025" s="465" customFormat="1"/>
    <row r="4026" s="465" customFormat="1"/>
    <row r="4027" s="465" customFormat="1"/>
    <row r="4028" s="465" customFormat="1"/>
    <row r="4029" s="465" customFormat="1"/>
    <row r="4030" s="465" customFormat="1"/>
    <row r="4031" s="465" customFormat="1"/>
    <row r="4032" s="465" customFormat="1"/>
    <row r="4033" s="465" customFormat="1"/>
    <row r="4034" s="465" customFormat="1"/>
    <row r="4035" s="465" customFormat="1"/>
    <row r="4036" s="465" customFormat="1"/>
    <row r="4037" s="465" customFormat="1"/>
    <row r="4038" s="465" customFormat="1"/>
    <row r="4039" s="465" customFormat="1"/>
    <row r="4040" s="465" customFormat="1"/>
    <row r="4041" s="465" customFormat="1"/>
    <row r="4042" s="465" customFormat="1"/>
    <row r="4043" s="465" customFormat="1"/>
    <row r="4044" s="465" customFormat="1"/>
    <row r="4045" s="465" customFormat="1"/>
    <row r="4046" s="465" customFormat="1"/>
    <row r="4047" s="465" customFormat="1"/>
    <row r="4048" s="465" customFormat="1"/>
    <row r="4049" s="465" customFormat="1"/>
    <row r="4050" s="465" customFormat="1"/>
    <row r="4051" s="465" customFormat="1"/>
    <row r="4052" s="465" customFormat="1"/>
    <row r="4053" s="465" customFormat="1"/>
    <row r="4054" s="465" customFormat="1"/>
    <row r="4055" s="465" customFormat="1"/>
    <row r="4056" s="465" customFormat="1"/>
    <row r="4057" s="465" customFormat="1"/>
    <row r="4058" s="465" customFormat="1"/>
    <row r="4059" s="465" customFormat="1"/>
    <row r="4060" s="465" customFormat="1"/>
    <row r="4061" s="465" customFormat="1"/>
    <row r="4062" s="465" customFormat="1"/>
    <row r="4063" s="465" customFormat="1"/>
    <row r="4064" s="465" customFormat="1"/>
    <row r="4065" s="465" customFormat="1"/>
    <row r="4066" s="465" customFormat="1"/>
    <row r="4067" s="465" customFormat="1"/>
    <row r="4068" s="465" customFormat="1"/>
    <row r="4069" s="465" customFormat="1"/>
    <row r="4070" s="465" customFormat="1"/>
    <row r="4071" s="465" customFormat="1"/>
    <row r="4072" s="465" customFormat="1"/>
    <row r="4073" s="465" customFormat="1"/>
    <row r="4074" s="465" customFormat="1"/>
    <row r="4075" s="465" customFormat="1"/>
    <row r="4076" s="465" customFormat="1"/>
    <row r="4077" s="465" customFormat="1"/>
    <row r="4078" s="465" customFormat="1"/>
    <row r="4079" s="465" customFormat="1"/>
    <row r="4080" s="465" customFormat="1"/>
    <row r="4081" s="465" customFormat="1"/>
    <row r="4082" s="465" customFormat="1"/>
    <row r="4083" s="465" customFormat="1"/>
    <row r="4084" s="465" customFormat="1"/>
    <row r="4085" s="465" customFormat="1"/>
    <row r="4086" s="465" customFormat="1"/>
    <row r="4087" s="465" customFormat="1"/>
    <row r="4088" s="465" customFormat="1"/>
    <row r="4089" s="465" customFormat="1"/>
    <row r="4090" s="465" customFormat="1"/>
    <row r="4091" s="465" customFormat="1"/>
    <row r="4092" s="465" customFormat="1"/>
    <row r="4093" s="465" customFormat="1"/>
    <row r="4094" s="465" customFormat="1"/>
    <row r="4095" s="465" customFormat="1"/>
    <row r="4096" s="465" customFormat="1"/>
    <row r="4097" s="465" customFormat="1"/>
    <row r="4098" s="465" customFormat="1"/>
    <row r="4099" s="465" customFormat="1"/>
    <row r="4100" s="465" customFormat="1"/>
    <row r="4101" s="465" customFormat="1"/>
    <row r="4102" s="465" customFormat="1"/>
    <row r="4103" s="465" customFormat="1"/>
    <row r="4104" s="465" customFormat="1"/>
    <row r="4105" s="465" customFormat="1"/>
    <row r="4106" s="465" customFormat="1"/>
    <row r="4107" s="465" customFormat="1"/>
    <row r="4108" s="465" customFormat="1"/>
    <row r="4109" s="465" customFormat="1"/>
    <row r="4110" s="465" customFormat="1"/>
    <row r="4111" s="465" customFormat="1"/>
    <row r="4112" s="465" customFormat="1"/>
    <row r="4113" s="465" customFormat="1"/>
    <row r="4114" s="465" customFormat="1"/>
    <row r="4115" s="465" customFormat="1"/>
    <row r="4116" s="465" customFormat="1"/>
    <row r="4117" s="465" customFormat="1"/>
    <row r="4118" s="465" customFormat="1"/>
    <row r="4119" s="465" customFormat="1"/>
    <row r="4120" s="465" customFormat="1"/>
    <row r="4121" s="465" customFormat="1"/>
    <row r="4122" s="465" customFormat="1"/>
    <row r="4123" s="465" customFormat="1"/>
    <row r="4124" s="465" customFormat="1"/>
    <row r="4125" s="465" customFormat="1"/>
    <row r="4126" s="465" customFormat="1"/>
    <row r="4127" s="465" customFormat="1"/>
    <row r="4128" s="465" customFormat="1"/>
    <row r="4129" s="465" customFormat="1"/>
    <row r="4130" s="465" customFormat="1"/>
    <row r="4131" s="465" customFormat="1"/>
    <row r="4132" s="465" customFormat="1"/>
    <row r="4133" s="465" customFormat="1"/>
    <row r="4134" s="465" customFormat="1"/>
    <row r="4135" s="465" customFormat="1"/>
    <row r="4136" s="465" customFormat="1"/>
    <row r="4137" s="465" customFormat="1"/>
    <row r="4138" s="465" customFormat="1"/>
    <row r="4139" s="465" customFormat="1"/>
    <row r="4140" s="465" customFormat="1"/>
    <row r="4141" s="465" customFormat="1"/>
    <row r="4142" s="465" customFormat="1"/>
    <row r="4143" s="465" customFormat="1"/>
    <row r="4144" s="465" customFormat="1"/>
    <row r="4145" s="465" customFormat="1"/>
    <row r="4146" s="465" customFormat="1"/>
    <row r="4147" s="465" customFormat="1"/>
    <row r="4148" s="465" customFormat="1"/>
    <row r="4149" s="465" customFormat="1"/>
    <row r="4150" s="465" customFormat="1"/>
    <row r="4151" s="465" customFormat="1"/>
    <row r="4152" s="465" customFormat="1"/>
    <row r="4153" s="465" customFormat="1"/>
    <row r="4154" s="465" customFormat="1"/>
    <row r="4155" s="465" customFormat="1"/>
    <row r="4156" s="465" customFormat="1"/>
    <row r="4157" s="465" customFormat="1"/>
    <row r="4158" s="465" customFormat="1"/>
    <row r="4159" s="465" customFormat="1"/>
    <row r="4160" s="465" customFormat="1"/>
    <row r="4161" s="465" customFormat="1"/>
    <row r="4162" s="465" customFormat="1"/>
    <row r="4163" s="465" customFormat="1"/>
    <row r="4164" s="465" customFormat="1"/>
    <row r="4165" s="465" customFormat="1"/>
    <row r="4166" s="465" customFormat="1"/>
    <row r="4167" s="465" customFormat="1"/>
    <row r="4168" s="465" customFormat="1"/>
    <row r="4169" s="465" customFormat="1"/>
    <row r="4170" s="465" customFormat="1"/>
    <row r="4171" s="465" customFormat="1"/>
    <row r="4172" s="465" customFormat="1"/>
    <row r="4173" s="465" customFormat="1"/>
    <row r="4174" s="465" customFormat="1"/>
    <row r="4175" s="465" customFormat="1"/>
    <row r="4176" s="465" customFormat="1"/>
    <row r="4177" s="465" customFormat="1"/>
    <row r="4178" s="465" customFormat="1"/>
    <row r="4179" s="465" customFormat="1"/>
    <row r="4180" s="465" customFormat="1"/>
    <row r="4181" s="465" customFormat="1"/>
    <row r="4182" s="465" customFormat="1"/>
    <row r="4183" s="465" customFormat="1"/>
    <row r="4184" s="465" customFormat="1"/>
    <row r="4185" s="465" customFormat="1"/>
    <row r="4186" s="465" customFormat="1"/>
    <row r="4187" s="465" customFormat="1"/>
    <row r="4188" s="465" customFormat="1"/>
    <row r="4189" s="465" customFormat="1"/>
    <row r="4190" s="465" customFormat="1"/>
    <row r="4191" s="465" customFormat="1"/>
    <row r="4192" s="465" customFormat="1"/>
    <row r="4193" s="465" customFormat="1"/>
    <row r="4194" s="465" customFormat="1"/>
    <row r="4195" s="465" customFormat="1"/>
    <row r="4196" s="465" customFormat="1"/>
    <row r="4197" s="465" customFormat="1"/>
    <row r="4198" s="465" customFormat="1"/>
    <row r="4199" s="465" customFormat="1"/>
    <row r="4200" s="465" customFormat="1"/>
    <row r="4201" s="465" customFormat="1"/>
    <row r="4202" s="465" customFormat="1"/>
    <row r="4203" s="465" customFormat="1"/>
    <row r="4204" s="465" customFormat="1"/>
    <row r="4205" s="465" customFormat="1"/>
    <row r="4206" s="465" customFormat="1"/>
    <row r="4207" s="465" customFormat="1"/>
    <row r="4208" s="465" customFormat="1"/>
    <row r="4209" s="465" customFormat="1"/>
    <row r="4210" s="465" customFormat="1"/>
    <row r="4211" s="465" customFormat="1"/>
    <row r="4212" s="465" customFormat="1"/>
    <row r="4213" s="465" customFormat="1"/>
    <row r="4214" s="465" customFormat="1"/>
    <row r="4215" s="465" customFormat="1"/>
    <row r="4216" s="465" customFormat="1"/>
    <row r="4217" s="465" customFormat="1"/>
    <row r="4218" s="465" customFormat="1"/>
    <row r="4219" s="465" customFormat="1"/>
    <row r="4220" s="465" customFormat="1"/>
    <row r="4221" s="465" customFormat="1"/>
    <row r="4222" s="465" customFormat="1"/>
    <row r="4223" s="465" customFormat="1"/>
    <row r="4224" s="465" customFormat="1"/>
    <row r="4225" s="465" customFormat="1"/>
    <row r="4226" s="465" customFormat="1"/>
    <row r="4227" s="465" customFormat="1"/>
    <row r="4228" s="465" customFormat="1"/>
    <row r="4229" s="465" customFormat="1"/>
    <row r="4230" s="465" customFormat="1"/>
    <row r="4231" s="465" customFormat="1"/>
    <row r="4232" s="465" customFormat="1"/>
    <row r="4233" s="465" customFormat="1"/>
    <row r="4234" s="465" customFormat="1"/>
    <row r="4235" s="465" customFormat="1"/>
    <row r="4236" s="465" customFormat="1"/>
    <row r="4237" s="465" customFormat="1"/>
    <row r="4238" s="465" customFormat="1"/>
    <row r="4239" s="465" customFormat="1"/>
    <row r="4240" s="465" customFormat="1"/>
    <row r="4241" s="465" customFormat="1"/>
    <row r="4242" s="465" customFormat="1"/>
    <row r="4243" s="465" customFormat="1"/>
    <row r="4244" s="465" customFormat="1"/>
    <row r="4245" s="465" customFormat="1"/>
    <row r="4246" s="465" customFormat="1"/>
    <row r="4247" s="465" customFormat="1"/>
    <row r="4248" s="465" customFormat="1"/>
    <row r="4249" s="465" customFormat="1"/>
    <row r="4250" s="465" customFormat="1"/>
    <row r="4251" s="465" customFormat="1"/>
    <row r="4252" s="465" customFormat="1"/>
    <row r="4253" s="465" customFormat="1"/>
    <row r="4254" s="465" customFormat="1"/>
    <row r="4255" s="465" customFormat="1"/>
    <row r="4256" s="465" customFormat="1"/>
    <row r="4257" s="465" customFormat="1"/>
    <row r="4258" s="465" customFormat="1"/>
    <row r="4259" s="465" customFormat="1"/>
    <row r="4260" s="465" customFormat="1"/>
    <row r="4261" s="465" customFormat="1"/>
    <row r="4262" s="465" customFormat="1"/>
    <row r="4263" s="465" customFormat="1"/>
    <row r="4264" s="465" customFormat="1"/>
    <row r="4265" s="465" customFormat="1"/>
    <row r="4266" s="465" customFormat="1"/>
    <row r="4267" s="465" customFormat="1"/>
    <row r="4268" s="465" customFormat="1"/>
    <row r="4269" s="465" customFormat="1"/>
    <row r="4270" s="465" customFormat="1"/>
    <row r="4271" s="465" customFormat="1"/>
    <row r="4272" s="465" customFormat="1"/>
    <row r="4273" s="465" customFormat="1"/>
    <row r="4274" s="465" customFormat="1"/>
    <row r="4275" s="465" customFormat="1"/>
    <row r="4276" s="465" customFormat="1"/>
    <row r="4277" s="465" customFormat="1"/>
    <row r="4278" s="465" customFormat="1"/>
    <row r="4279" s="465" customFormat="1"/>
    <row r="4280" s="465" customFormat="1"/>
    <row r="4281" s="465" customFormat="1"/>
    <row r="4282" s="465" customFormat="1"/>
    <row r="4283" s="465" customFormat="1"/>
    <row r="4284" s="465" customFormat="1"/>
    <row r="4285" s="465" customFormat="1"/>
    <row r="4286" s="465" customFormat="1"/>
    <row r="4287" s="465" customFormat="1"/>
    <row r="4288" s="465" customFormat="1"/>
    <row r="4289" s="465" customFormat="1"/>
    <row r="4290" s="465" customFormat="1"/>
    <row r="4291" s="465" customFormat="1"/>
    <row r="4292" s="465" customFormat="1"/>
    <row r="4293" s="465" customFormat="1"/>
    <row r="4294" s="465" customFormat="1"/>
    <row r="4295" s="465" customFormat="1"/>
    <row r="4296" s="465" customFormat="1"/>
    <row r="4297" s="465" customFormat="1"/>
    <row r="4298" s="465" customFormat="1"/>
    <row r="4299" s="465" customFormat="1"/>
    <row r="4300" s="465" customFormat="1"/>
    <row r="4301" s="465" customFormat="1"/>
    <row r="4302" s="465" customFormat="1"/>
    <row r="4303" s="465" customFormat="1"/>
    <row r="4304" s="465" customFormat="1"/>
    <row r="4305" s="465" customFormat="1"/>
    <row r="4306" s="465" customFormat="1"/>
    <row r="4307" s="465" customFormat="1"/>
    <row r="4308" s="465" customFormat="1"/>
    <row r="4309" s="465" customFormat="1"/>
    <row r="4310" s="465" customFormat="1"/>
    <row r="4311" s="465" customFormat="1"/>
    <row r="4312" s="465" customFormat="1"/>
    <row r="4313" s="465" customFormat="1"/>
    <row r="4314" s="465" customFormat="1"/>
    <row r="4315" s="465" customFormat="1"/>
    <row r="4316" s="465" customFormat="1"/>
    <row r="4317" s="465" customFormat="1"/>
    <row r="4318" s="465" customFormat="1"/>
    <row r="4319" s="465" customFormat="1"/>
    <row r="4320" s="465" customFormat="1"/>
    <row r="4321" s="465" customFormat="1"/>
    <row r="4322" s="465" customFormat="1"/>
    <row r="4323" s="465" customFormat="1"/>
    <row r="4324" s="465" customFormat="1"/>
    <row r="4325" s="465" customFormat="1"/>
    <row r="4326" s="465" customFormat="1"/>
    <row r="4327" s="465" customFormat="1"/>
    <row r="4328" s="465" customFormat="1"/>
    <row r="4329" s="465" customFormat="1"/>
    <row r="4330" s="465" customFormat="1"/>
    <row r="4331" s="465" customFormat="1"/>
    <row r="4332" s="465" customFormat="1"/>
    <row r="4333" s="465" customFormat="1"/>
    <row r="4334" s="465" customFormat="1"/>
    <row r="4335" s="465" customFormat="1"/>
    <row r="4336" s="465" customFormat="1"/>
    <row r="4337" s="465" customFormat="1"/>
    <row r="4338" s="465" customFormat="1"/>
    <row r="4339" s="465" customFormat="1"/>
    <row r="4340" s="465" customFormat="1"/>
    <row r="4341" s="465" customFormat="1"/>
    <row r="4342" s="465" customFormat="1"/>
    <row r="4343" s="465" customFormat="1"/>
    <row r="4344" s="465" customFormat="1"/>
    <row r="4345" s="465" customFormat="1"/>
    <row r="4346" s="465" customFormat="1"/>
    <row r="4347" s="465" customFormat="1"/>
    <row r="4348" s="465" customFormat="1"/>
    <row r="4349" s="465" customFormat="1"/>
    <row r="4350" s="465" customFormat="1"/>
    <row r="4351" s="465" customFormat="1"/>
    <row r="4352" s="465" customFormat="1"/>
    <row r="4353" s="465" customFormat="1"/>
    <row r="4354" s="465" customFormat="1"/>
    <row r="4355" s="465" customFormat="1"/>
    <row r="4356" s="465" customFormat="1"/>
    <row r="4357" s="465" customFormat="1"/>
    <row r="4358" s="465" customFormat="1"/>
    <row r="4359" s="465" customFormat="1"/>
    <row r="4360" s="465" customFormat="1"/>
    <row r="4361" s="465" customFormat="1"/>
    <row r="4362" s="465" customFormat="1"/>
    <row r="4363" s="465" customFormat="1"/>
    <row r="4364" s="465" customFormat="1"/>
    <row r="4365" s="465" customFormat="1"/>
    <row r="4366" s="465" customFormat="1"/>
    <row r="4367" s="465" customFormat="1"/>
    <row r="4368" s="465" customFormat="1"/>
    <row r="4369" s="465" customFormat="1"/>
    <row r="4370" s="465" customFormat="1"/>
    <row r="4371" s="465" customFormat="1"/>
    <row r="4372" s="465" customFormat="1"/>
    <row r="4373" s="465" customFormat="1"/>
    <row r="4374" s="465" customFormat="1"/>
    <row r="4375" s="465" customFormat="1"/>
    <row r="4376" s="465" customFormat="1"/>
    <row r="4377" s="465" customFormat="1"/>
    <row r="4378" s="465" customFormat="1"/>
    <row r="4379" s="465" customFormat="1"/>
    <row r="4380" s="465" customFormat="1"/>
    <row r="4381" s="465" customFormat="1"/>
    <row r="4382" s="465" customFormat="1"/>
    <row r="4383" s="465" customFormat="1"/>
    <row r="4384" s="465" customFormat="1"/>
    <row r="4385" s="465" customFormat="1"/>
    <row r="4386" s="465" customFormat="1"/>
    <row r="4387" s="465" customFormat="1"/>
    <row r="4388" s="465" customFormat="1"/>
    <row r="4389" s="465" customFormat="1"/>
    <row r="4390" s="465" customFormat="1"/>
    <row r="4391" s="465" customFormat="1"/>
    <row r="4392" s="465" customFormat="1"/>
    <row r="4393" s="465" customFormat="1"/>
    <row r="4394" s="465" customFormat="1"/>
    <row r="4395" s="465" customFormat="1"/>
    <row r="4396" s="465" customFormat="1"/>
    <row r="4397" s="465" customFormat="1"/>
    <row r="4398" s="465" customFormat="1"/>
    <row r="4399" s="465" customFormat="1"/>
    <row r="4400" s="465" customFormat="1"/>
    <row r="4401" s="465" customFormat="1"/>
    <row r="4402" s="465" customFormat="1"/>
    <row r="4403" s="465" customFormat="1"/>
    <row r="4404" s="465" customFormat="1"/>
    <row r="4405" s="465" customFormat="1"/>
    <row r="4406" s="465" customFormat="1"/>
    <row r="4407" s="465" customFormat="1"/>
    <row r="4408" s="465" customFormat="1"/>
    <row r="4409" s="465" customFormat="1"/>
    <row r="4410" s="465" customFormat="1"/>
    <row r="4411" s="465" customFormat="1"/>
    <row r="4412" s="465" customFormat="1"/>
    <row r="4413" s="465" customFormat="1"/>
    <row r="4414" s="465" customFormat="1"/>
    <row r="4415" s="465" customFormat="1"/>
    <row r="4416" s="465" customFormat="1"/>
    <row r="4417" s="465" customFormat="1"/>
    <row r="4418" s="465" customFormat="1"/>
    <row r="4419" s="465" customFormat="1"/>
    <row r="4420" s="465" customFormat="1"/>
    <row r="4421" s="465" customFormat="1"/>
    <row r="4422" s="465" customFormat="1"/>
    <row r="4423" s="465" customFormat="1"/>
    <row r="4424" s="465" customFormat="1"/>
    <row r="4425" s="465" customFormat="1"/>
    <row r="4426" s="465" customFormat="1"/>
    <row r="4427" s="465" customFormat="1"/>
    <row r="4428" s="465" customFormat="1"/>
    <row r="4429" s="465" customFormat="1"/>
    <row r="4430" s="465" customFormat="1"/>
    <row r="4431" s="465" customFormat="1"/>
    <row r="4432" s="465" customFormat="1"/>
    <row r="4433" s="465" customFormat="1"/>
    <row r="4434" s="465" customFormat="1"/>
    <row r="4435" s="465" customFormat="1"/>
    <row r="4436" s="465" customFormat="1"/>
    <row r="4437" s="465" customFormat="1"/>
    <row r="4438" s="465" customFormat="1"/>
    <row r="4439" s="465" customFormat="1"/>
    <row r="4440" s="465" customFormat="1"/>
    <row r="4441" s="465" customFormat="1"/>
    <row r="4442" s="465" customFormat="1"/>
    <row r="4443" s="465" customFormat="1"/>
    <row r="4444" s="465" customFormat="1"/>
    <row r="4445" s="465" customFormat="1"/>
    <row r="4446" s="465" customFormat="1"/>
    <row r="4447" s="465" customFormat="1"/>
    <row r="4448" s="465" customFormat="1"/>
    <row r="4449" s="465" customFormat="1"/>
    <row r="4450" s="465" customFormat="1"/>
    <row r="4451" s="465" customFormat="1"/>
    <row r="4452" s="465" customFormat="1"/>
    <row r="4453" s="465" customFormat="1"/>
    <row r="4454" s="465" customFormat="1"/>
    <row r="4455" s="465" customFormat="1"/>
    <row r="4456" s="465" customFormat="1"/>
    <row r="4457" s="465" customFormat="1"/>
    <row r="4458" s="465" customFormat="1"/>
    <row r="4459" s="465" customFormat="1"/>
    <row r="4460" s="465" customFormat="1"/>
    <row r="4461" s="465" customFormat="1"/>
    <row r="4462" s="465" customFormat="1"/>
    <row r="4463" s="465" customFormat="1"/>
    <row r="4464" s="465" customFormat="1"/>
    <row r="4465" s="465" customFormat="1"/>
    <row r="4466" s="465" customFormat="1"/>
    <row r="4467" s="465" customFormat="1"/>
    <row r="4468" s="465" customFormat="1"/>
    <row r="4469" s="465" customFormat="1"/>
    <row r="4470" s="465" customFormat="1"/>
    <row r="4471" s="465" customFormat="1"/>
    <row r="4472" s="465" customFormat="1"/>
    <row r="4473" s="465" customFormat="1"/>
    <row r="4474" s="465" customFormat="1"/>
    <row r="4475" s="465" customFormat="1"/>
    <row r="4476" s="465" customFormat="1"/>
    <row r="4477" s="465" customFormat="1"/>
    <row r="4478" s="465" customFormat="1"/>
    <row r="4479" s="465" customFormat="1"/>
    <row r="4480" s="465" customFormat="1"/>
    <row r="4481" s="465" customFormat="1"/>
    <row r="4482" s="465" customFormat="1"/>
    <row r="4483" s="465" customFormat="1"/>
    <row r="4484" s="465" customFormat="1"/>
    <row r="4485" s="465" customFormat="1"/>
    <row r="4486" s="465" customFormat="1"/>
    <row r="4487" s="465" customFormat="1"/>
    <row r="4488" s="465" customFormat="1"/>
    <row r="4489" s="465" customFormat="1"/>
    <row r="4490" s="465" customFormat="1"/>
    <row r="4491" s="465" customFormat="1"/>
    <row r="4492" s="465" customFormat="1"/>
    <row r="4493" s="465" customFormat="1"/>
    <row r="4494" s="465" customFormat="1"/>
    <row r="4495" s="465" customFormat="1"/>
    <row r="4496" s="465" customFormat="1"/>
    <row r="4497" s="465" customFormat="1"/>
    <row r="4498" s="465" customFormat="1"/>
    <row r="4499" s="465" customFormat="1"/>
    <row r="4500" s="465" customFormat="1"/>
    <row r="4501" s="465" customFormat="1"/>
    <row r="4502" s="465" customFormat="1"/>
    <row r="4503" s="465" customFormat="1"/>
    <row r="4504" s="465" customFormat="1"/>
    <row r="4505" s="465" customFormat="1"/>
    <row r="4506" s="465" customFormat="1"/>
    <row r="4507" s="465" customFormat="1"/>
    <row r="4508" s="465" customFormat="1"/>
    <row r="4509" s="465" customFormat="1"/>
    <row r="4510" s="465" customFormat="1"/>
    <row r="4511" s="465" customFormat="1"/>
    <row r="4512" s="465" customFormat="1"/>
    <row r="4513" s="465" customFormat="1"/>
    <row r="4514" s="465" customFormat="1"/>
    <row r="4515" s="465" customFormat="1"/>
    <row r="4516" s="465" customFormat="1"/>
    <row r="4517" s="465" customFormat="1"/>
    <row r="4518" s="465" customFormat="1"/>
    <row r="4519" s="465" customFormat="1"/>
    <row r="4520" s="465" customFormat="1"/>
    <row r="4521" s="465" customFormat="1"/>
    <row r="4522" s="465" customFormat="1"/>
    <row r="4523" s="465" customFormat="1"/>
    <row r="4524" s="465" customFormat="1"/>
    <row r="4525" s="465" customFormat="1"/>
    <row r="4526" s="465" customFormat="1"/>
    <row r="4527" s="465" customFormat="1"/>
    <row r="4528" s="465" customFormat="1"/>
    <row r="4529" s="465" customFormat="1"/>
    <row r="4530" s="465" customFormat="1"/>
    <row r="4531" s="465" customFormat="1"/>
    <row r="4532" s="465" customFormat="1"/>
    <row r="4533" s="465" customFormat="1"/>
    <row r="4534" s="465" customFormat="1"/>
    <row r="4535" s="465" customFormat="1"/>
    <row r="4536" s="465" customFormat="1"/>
    <row r="4537" s="465" customFormat="1"/>
    <row r="4538" s="465" customFormat="1"/>
    <row r="4539" s="465" customFormat="1"/>
    <row r="4540" s="465" customFormat="1"/>
    <row r="4541" s="465" customFormat="1"/>
    <row r="4542" s="465" customFormat="1"/>
    <row r="4543" s="465" customFormat="1"/>
    <row r="4544" s="465" customFormat="1"/>
    <row r="4545" s="465" customFormat="1"/>
    <row r="4546" s="465" customFormat="1"/>
    <row r="4547" s="465" customFormat="1"/>
    <row r="4548" s="465" customFormat="1"/>
    <row r="4549" s="465" customFormat="1"/>
    <row r="4550" s="465" customFormat="1"/>
    <row r="4551" s="465" customFormat="1"/>
    <row r="4552" s="465" customFormat="1"/>
    <row r="4553" s="465" customFormat="1"/>
    <row r="4554" s="465" customFormat="1"/>
    <row r="4555" s="465" customFormat="1"/>
    <row r="4556" s="465" customFormat="1"/>
    <row r="4557" s="465" customFormat="1"/>
    <row r="4558" s="465" customFormat="1"/>
    <row r="4559" s="465" customFormat="1"/>
    <row r="4560" s="465" customFormat="1"/>
    <row r="4561" s="465" customFormat="1"/>
    <row r="4562" s="465" customFormat="1"/>
    <row r="4563" s="465" customFormat="1"/>
    <row r="4564" s="465" customFormat="1"/>
    <row r="4565" s="465" customFormat="1"/>
    <row r="4566" s="465" customFormat="1"/>
    <row r="4567" s="465" customFormat="1"/>
    <row r="4568" s="465" customFormat="1"/>
    <row r="4569" s="465" customFormat="1"/>
    <row r="4570" s="465" customFormat="1"/>
    <row r="4571" s="465" customFormat="1"/>
    <row r="4572" s="465" customFormat="1"/>
    <row r="4573" s="465" customFormat="1"/>
    <row r="4574" s="465" customFormat="1"/>
    <row r="4575" s="465" customFormat="1"/>
    <row r="4576" s="465" customFormat="1"/>
    <row r="4577" s="465" customFormat="1"/>
    <row r="4578" s="465" customFormat="1"/>
    <row r="4579" s="465" customFormat="1"/>
    <row r="4580" s="465" customFormat="1"/>
    <row r="4581" s="465" customFormat="1"/>
    <row r="4582" s="465" customFormat="1"/>
    <row r="4583" s="465" customFormat="1"/>
    <row r="4584" s="465" customFormat="1"/>
    <row r="4585" s="465" customFormat="1"/>
    <row r="4586" s="465" customFormat="1"/>
    <row r="4587" s="465" customFormat="1"/>
    <row r="4588" s="465" customFormat="1"/>
    <row r="4589" s="465" customFormat="1"/>
    <row r="4590" s="465" customFormat="1"/>
    <row r="4591" s="465" customFormat="1"/>
    <row r="4592" s="465" customFormat="1"/>
    <row r="4593" s="465" customFormat="1"/>
    <row r="4594" s="465" customFormat="1"/>
    <row r="4595" s="465" customFormat="1"/>
    <row r="4596" s="465" customFormat="1"/>
    <row r="4597" s="465" customFormat="1"/>
    <row r="4598" s="465" customFormat="1"/>
    <row r="4599" s="465" customFormat="1"/>
    <row r="4600" s="465" customFormat="1"/>
    <row r="4601" s="465" customFormat="1"/>
    <row r="4602" s="465" customFormat="1"/>
    <row r="4603" s="465" customFormat="1"/>
    <row r="4604" s="465" customFormat="1"/>
    <row r="4605" s="465" customFormat="1"/>
    <row r="4606" s="465" customFormat="1"/>
    <row r="4607" s="465" customFormat="1"/>
    <row r="4608" s="465" customFormat="1"/>
    <row r="4609" s="465" customFormat="1"/>
    <row r="4610" s="465" customFormat="1"/>
    <row r="4611" s="465" customFormat="1"/>
    <row r="4612" s="465" customFormat="1"/>
    <row r="4613" s="465" customFormat="1"/>
    <row r="4614" s="465" customFormat="1"/>
    <row r="4615" s="465" customFormat="1"/>
    <row r="4616" s="465" customFormat="1"/>
    <row r="4617" s="465" customFormat="1"/>
    <row r="4618" s="465" customFormat="1"/>
    <row r="4619" s="465" customFormat="1"/>
    <row r="4620" s="465" customFormat="1"/>
    <row r="4621" s="465" customFormat="1"/>
    <row r="4622" s="465" customFormat="1"/>
    <row r="4623" s="465" customFormat="1"/>
    <row r="4624" s="465" customFormat="1"/>
    <row r="4625" s="465" customFormat="1"/>
    <row r="4626" s="465" customFormat="1"/>
    <row r="4627" s="465" customFormat="1"/>
    <row r="4628" s="465" customFormat="1"/>
    <row r="4629" s="465" customFormat="1"/>
    <row r="4630" s="465" customFormat="1"/>
    <row r="4631" s="465" customFormat="1"/>
    <row r="4632" s="465" customFormat="1"/>
    <row r="4633" s="465" customFormat="1"/>
    <row r="4634" s="465" customFormat="1"/>
    <row r="4635" s="465" customFormat="1"/>
    <row r="4636" s="465" customFormat="1"/>
    <row r="4637" s="465" customFormat="1"/>
    <row r="4638" s="465" customFormat="1"/>
    <row r="4639" s="465" customFormat="1"/>
    <row r="4640" s="465" customFormat="1"/>
    <row r="4641" s="465" customFormat="1"/>
    <row r="4642" s="465" customFormat="1"/>
    <row r="4643" s="465" customFormat="1"/>
    <row r="4644" s="465" customFormat="1"/>
    <row r="4645" s="465" customFormat="1"/>
    <row r="4646" s="465" customFormat="1"/>
    <row r="4647" s="465" customFormat="1"/>
    <row r="4648" s="465" customFormat="1"/>
    <row r="4649" s="465" customFormat="1"/>
    <row r="4650" s="465" customFormat="1"/>
    <row r="4651" s="465" customFormat="1"/>
    <row r="4652" s="465" customFormat="1"/>
    <row r="4653" s="465" customFormat="1"/>
    <row r="4654" s="465" customFormat="1"/>
    <row r="4655" s="465" customFormat="1"/>
    <row r="4656" s="465" customFormat="1"/>
    <row r="4657" s="465" customFormat="1"/>
    <row r="4658" s="465" customFormat="1"/>
    <row r="4659" s="465" customFormat="1"/>
    <row r="4660" s="465" customFormat="1"/>
    <row r="4661" s="465" customFormat="1"/>
    <row r="4662" s="465" customFormat="1"/>
    <row r="4663" s="465" customFormat="1"/>
    <row r="4664" s="465" customFormat="1"/>
    <row r="4665" s="465" customFormat="1"/>
    <row r="4666" s="465" customFormat="1"/>
    <row r="4667" s="465" customFormat="1"/>
    <row r="4668" s="465" customFormat="1"/>
    <row r="4669" s="465" customFormat="1"/>
    <row r="4670" s="465" customFormat="1"/>
    <row r="4671" s="465" customFormat="1"/>
    <row r="4672" s="465" customFormat="1"/>
    <row r="4673" s="465" customFormat="1"/>
    <row r="4674" s="465" customFormat="1"/>
    <row r="4675" s="465" customFormat="1"/>
    <row r="4676" s="465" customFormat="1"/>
    <row r="4677" s="465" customFormat="1"/>
    <row r="4678" s="465" customFormat="1"/>
    <row r="4679" s="465" customFormat="1"/>
    <row r="4680" s="465" customFormat="1"/>
    <row r="4681" s="465" customFormat="1"/>
    <row r="4682" s="465" customFormat="1"/>
    <row r="4683" s="465" customFormat="1"/>
    <row r="4684" s="465" customFormat="1"/>
    <row r="4685" s="465" customFormat="1"/>
    <row r="4686" s="465" customFormat="1"/>
    <row r="4687" s="465" customFormat="1"/>
    <row r="4688" s="465" customFormat="1"/>
    <row r="4689" s="465" customFormat="1"/>
    <row r="4690" s="465" customFormat="1"/>
    <row r="4691" s="465" customFormat="1"/>
    <row r="4692" s="465" customFormat="1"/>
    <row r="4693" s="465" customFormat="1"/>
    <row r="4694" s="465" customFormat="1"/>
    <row r="4695" s="465" customFormat="1"/>
    <row r="4696" s="465" customFormat="1"/>
    <row r="4697" s="465" customFormat="1"/>
    <row r="4698" s="465" customFormat="1"/>
    <row r="4699" s="465" customFormat="1"/>
    <row r="4700" s="465" customFormat="1"/>
    <row r="4701" s="465" customFormat="1"/>
    <row r="4702" s="465" customFormat="1"/>
    <row r="4703" s="465" customFormat="1"/>
    <row r="4704" s="465" customFormat="1"/>
    <row r="4705" s="465" customFormat="1"/>
    <row r="4706" s="465" customFormat="1"/>
    <row r="4707" s="465" customFormat="1"/>
    <row r="4708" s="465" customFormat="1"/>
    <row r="4709" s="465" customFormat="1"/>
    <row r="4710" s="465" customFormat="1"/>
    <row r="4711" s="465" customFormat="1"/>
    <row r="4712" s="465" customFormat="1"/>
    <row r="4713" s="465" customFormat="1"/>
    <row r="4714" s="465" customFormat="1"/>
    <row r="4715" s="465" customFormat="1"/>
    <row r="4716" s="465" customFormat="1"/>
    <row r="4717" s="465" customFormat="1"/>
    <row r="4718" s="465" customFormat="1"/>
    <row r="4719" s="465" customFormat="1"/>
    <row r="4720" s="465" customFormat="1"/>
    <row r="4721" s="465" customFormat="1"/>
    <row r="4722" s="465" customFormat="1"/>
    <row r="4723" s="465" customFormat="1"/>
    <row r="4724" s="465" customFormat="1"/>
    <row r="4725" s="465" customFormat="1"/>
    <row r="4726" s="465" customFormat="1"/>
    <row r="4727" s="465" customFormat="1"/>
    <row r="4728" s="465" customFormat="1"/>
    <row r="4729" s="465" customFormat="1"/>
    <row r="4730" s="465" customFormat="1"/>
    <row r="4731" s="465" customFormat="1"/>
    <row r="4732" s="465" customFormat="1"/>
    <row r="4733" s="465" customFormat="1"/>
    <row r="4734" s="465" customFormat="1"/>
    <row r="4735" s="465" customFormat="1"/>
    <row r="4736" s="465" customFormat="1"/>
    <row r="4737" s="465" customFormat="1"/>
    <row r="4738" s="465" customFormat="1"/>
    <row r="4739" s="465" customFormat="1"/>
    <row r="4740" s="465" customFormat="1"/>
    <row r="4741" s="465" customFormat="1"/>
    <row r="4742" s="465" customFormat="1"/>
    <row r="4743" s="465" customFormat="1"/>
    <row r="4744" s="465" customFormat="1"/>
    <row r="4745" s="465" customFormat="1"/>
    <row r="4746" s="465" customFormat="1"/>
    <row r="4747" s="465" customFormat="1"/>
    <row r="4748" s="465" customFormat="1"/>
    <row r="4749" s="465" customFormat="1"/>
    <row r="4750" s="465" customFormat="1"/>
    <row r="4751" s="465" customFormat="1"/>
    <row r="4752" s="465" customFormat="1"/>
    <row r="4753" s="465" customFormat="1"/>
    <row r="4754" s="465" customFormat="1"/>
    <row r="4755" s="465" customFormat="1"/>
    <row r="4756" s="465" customFormat="1"/>
    <row r="4757" s="465" customFormat="1"/>
    <row r="4758" s="465" customFormat="1"/>
    <row r="4759" s="465" customFormat="1"/>
    <row r="4760" s="465" customFormat="1"/>
    <row r="4761" s="465" customFormat="1"/>
    <row r="4762" s="465" customFormat="1"/>
    <row r="4763" s="465" customFormat="1"/>
    <row r="4764" s="465" customFormat="1"/>
    <row r="4765" s="465" customFormat="1"/>
    <row r="4766" s="465" customFormat="1"/>
    <row r="4767" s="465" customFormat="1"/>
    <row r="4768" s="465" customFormat="1"/>
    <row r="4769" s="465" customFormat="1"/>
    <row r="4770" s="465" customFormat="1"/>
    <row r="4771" s="465" customFormat="1"/>
    <row r="4772" s="465" customFormat="1"/>
    <row r="4773" s="465" customFormat="1"/>
    <row r="4774" s="465" customFormat="1"/>
    <row r="4775" s="465" customFormat="1"/>
    <row r="4776" s="465" customFormat="1"/>
    <row r="4777" s="465" customFormat="1"/>
    <row r="4778" s="465" customFormat="1"/>
    <row r="4779" s="465" customFormat="1"/>
    <row r="4780" s="465" customFormat="1"/>
    <row r="4781" s="465" customFormat="1"/>
    <row r="4782" s="465" customFormat="1"/>
    <row r="4783" s="465" customFormat="1"/>
    <row r="4784" s="465" customFormat="1"/>
    <row r="4785" s="465" customFormat="1"/>
    <row r="4786" s="465" customFormat="1"/>
    <row r="4787" s="465" customFormat="1"/>
    <row r="4788" s="465" customFormat="1"/>
    <row r="4789" s="465" customFormat="1"/>
    <row r="4790" s="465" customFormat="1"/>
    <row r="4791" s="465" customFormat="1"/>
    <row r="4792" s="465" customFormat="1"/>
    <row r="4793" s="465" customFormat="1"/>
    <row r="4794" s="465" customFormat="1"/>
    <row r="4795" s="465" customFormat="1"/>
    <row r="4796" s="465" customFormat="1"/>
    <row r="4797" s="465" customFormat="1"/>
    <row r="4798" s="465" customFormat="1"/>
    <row r="4799" s="465" customFormat="1"/>
    <row r="4800" s="465" customFormat="1"/>
    <row r="4801" s="465" customFormat="1"/>
    <row r="4802" s="465" customFormat="1"/>
    <row r="4803" s="465" customFormat="1"/>
    <row r="4804" s="465" customFormat="1"/>
    <row r="4805" s="465" customFormat="1"/>
    <row r="4806" s="465" customFormat="1"/>
    <row r="4807" s="465" customFormat="1"/>
    <row r="4808" s="465" customFormat="1"/>
    <row r="4809" s="465" customFormat="1"/>
    <row r="4810" s="465" customFormat="1"/>
    <row r="4811" s="465" customFormat="1"/>
    <row r="4812" s="465" customFormat="1"/>
    <row r="4813" s="465" customFormat="1"/>
    <row r="4814" s="465" customFormat="1"/>
    <row r="4815" s="465" customFormat="1"/>
    <row r="4816" s="465" customFormat="1"/>
    <row r="4817" s="465" customFormat="1"/>
    <row r="4818" s="465" customFormat="1"/>
    <row r="4819" s="465" customFormat="1"/>
    <row r="4820" s="465" customFormat="1"/>
    <row r="4821" s="465" customFormat="1"/>
    <row r="4822" s="465" customFormat="1"/>
    <row r="4823" s="465" customFormat="1"/>
    <row r="4824" s="465" customFormat="1"/>
    <row r="4825" s="465" customFormat="1"/>
    <row r="4826" s="465" customFormat="1"/>
    <row r="4827" s="465" customFormat="1"/>
    <row r="4828" s="465" customFormat="1"/>
    <row r="4829" s="465" customFormat="1"/>
    <row r="4830" s="465" customFormat="1"/>
    <row r="4831" s="465" customFormat="1"/>
    <row r="4832" s="465" customFormat="1"/>
    <row r="4833" s="465" customFormat="1"/>
    <row r="4834" s="465" customFormat="1"/>
    <row r="4835" s="465" customFormat="1"/>
    <row r="4836" s="465" customFormat="1"/>
    <row r="4837" s="465" customFormat="1"/>
    <row r="4838" s="465" customFormat="1"/>
    <row r="4839" s="465" customFormat="1"/>
    <row r="4840" s="465" customFormat="1"/>
    <row r="4841" s="465" customFormat="1"/>
    <row r="4842" s="465" customFormat="1"/>
    <row r="4843" s="465" customFormat="1"/>
    <row r="4844" s="465" customFormat="1"/>
    <row r="4845" s="465" customFormat="1"/>
    <row r="4846" s="465" customFormat="1"/>
    <row r="4847" s="465" customFormat="1"/>
    <row r="4848" s="465" customFormat="1"/>
    <row r="4849" s="465" customFormat="1"/>
    <row r="4850" s="465" customFormat="1"/>
    <row r="4851" s="465" customFormat="1"/>
    <row r="4852" s="465" customFormat="1"/>
    <row r="4853" s="465" customFormat="1"/>
    <row r="4854" s="465" customFormat="1"/>
    <row r="4855" s="465" customFormat="1"/>
    <row r="4856" s="465" customFormat="1"/>
    <row r="4857" s="465" customFormat="1"/>
    <row r="4858" s="465" customFormat="1"/>
    <row r="4859" s="465" customFormat="1"/>
    <row r="4860" s="465" customFormat="1"/>
    <row r="4861" s="465" customFormat="1"/>
    <row r="4862" s="465" customFormat="1"/>
    <row r="4863" s="465" customFormat="1"/>
    <row r="4864" s="465" customFormat="1"/>
    <row r="4865" s="465" customFormat="1"/>
    <row r="4866" s="465" customFormat="1"/>
    <row r="4867" s="465" customFormat="1"/>
    <row r="4868" s="465" customFormat="1"/>
    <row r="4869" s="465" customFormat="1"/>
    <row r="4870" s="465" customFormat="1"/>
    <row r="4871" s="465" customFormat="1"/>
    <row r="4872" s="465" customFormat="1"/>
    <row r="4873" s="465" customFormat="1"/>
    <row r="4874" s="465" customFormat="1"/>
    <row r="4875" s="465" customFormat="1"/>
    <row r="4876" s="465" customFormat="1"/>
    <row r="4877" s="465" customFormat="1"/>
    <row r="4878" s="465" customFormat="1"/>
    <row r="4879" s="465" customFormat="1"/>
    <row r="4880" s="465" customFormat="1"/>
    <row r="4881" s="465" customFormat="1"/>
    <row r="4882" s="465" customFormat="1"/>
    <row r="4883" s="465" customFormat="1"/>
    <row r="4884" s="465" customFormat="1"/>
    <row r="4885" s="465" customFormat="1"/>
    <row r="4886" s="465" customFormat="1"/>
    <row r="4887" s="465" customFormat="1"/>
    <row r="4888" s="465" customFormat="1"/>
    <row r="4889" s="465" customFormat="1"/>
    <row r="4890" s="465" customFormat="1"/>
    <row r="4891" s="465" customFormat="1"/>
    <row r="4892" s="465" customFormat="1"/>
    <row r="4893" s="465" customFormat="1"/>
    <row r="4894" s="465" customFormat="1"/>
    <row r="4895" s="465" customFormat="1"/>
    <row r="4896" s="465" customFormat="1"/>
    <row r="4897" s="465" customFormat="1"/>
    <row r="4898" s="465" customFormat="1"/>
    <row r="4899" s="465" customFormat="1"/>
    <row r="4900" s="465" customFormat="1"/>
    <row r="4901" s="465" customFormat="1"/>
    <row r="4902" s="465" customFormat="1"/>
    <row r="4903" s="465" customFormat="1"/>
    <row r="4904" s="465" customFormat="1"/>
    <row r="4905" s="465" customFormat="1"/>
    <row r="4906" s="465" customFormat="1"/>
    <row r="4907" s="465" customFormat="1"/>
    <row r="4908" s="465" customFormat="1"/>
    <row r="4909" s="465" customFormat="1"/>
    <row r="4910" s="465" customFormat="1"/>
    <row r="4911" s="465" customFormat="1"/>
    <row r="4912" s="465" customFormat="1"/>
    <row r="4913" s="465" customFormat="1"/>
    <row r="4914" s="465" customFormat="1"/>
    <row r="4915" s="465" customFormat="1"/>
    <row r="4916" s="465" customFormat="1"/>
    <row r="4917" s="465" customFormat="1"/>
    <row r="4918" s="465" customFormat="1"/>
    <row r="4919" s="465" customFormat="1"/>
    <row r="4920" s="465" customFormat="1"/>
    <row r="4921" s="465" customFormat="1"/>
    <row r="4922" s="465" customFormat="1"/>
    <row r="4923" s="465" customFormat="1"/>
    <row r="4924" s="465" customFormat="1"/>
    <row r="4925" s="465" customFormat="1"/>
    <row r="4926" s="465" customFormat="1"/>
    <row r="4927" s="465" customFormat="1"/>
    <row r="4928" s="465" customFormat="1"/>
    <row r="4929" s="465" customFormat="1"/>
    <row r="4930" s="465" customFormat="1"/>
    <row r="4931" s="465" customFormat="1"/>
    <row r="4932" s="465" customFormat="1"/>
    <row r="4933" s="465" customFormat="1"/>
    <row r="4934" s="465" customFormat="1"/>
    <row r="4935" s="465" customFormat="1"/>
    <row r="4936" s="465" customFormat="1"/>
    <row r="4937" s="465" customFormat="1"/>
    <row r="4938" s="465" customFormat="1"/>
    <row r="4939" s="465" customFormat="1"/>
    <row r="4940" s="465" customFormat="1"/>
    <row r="4941" s="465" customFormat="1"/>
    <row r="4942" s="465" customFormat="1"/>
    <row r="4943" s="465" customFormat="1"/>
    <row r="4944" s="465" customFormat="1"/>
    <row r="4945" s="465" customFormat="1"/>
    <row r="4946" s="465" customFormat="1"/>
    <row r="4947" s="465" customFormat="1"/>
    <row r="4948" s="465" customFormat="1"/>
    <row r="4949" s="465" customFormat="1"/>
    <row r="4950" s="465" customFormat="1"/>
    <row r="4951" s="465" customFormat="1"/>
    <row r="4952" s="465" customFormat="1"/>
    <row r="4953" s="465" customFormat="1"/>
    <row r="4954" s="465" customFormat="1"/>
    <row r="4955" s="465" customFormat="1"/>
    <row r="4956" s="465" customFormat="1"/>
    <row r="4957" s="465" customFormat="1"/>
    <row r="4958" s="465" customFormat="1"/>
    <row r="4959" s="465" customFormat="1"/>
    <row r="4960" s="465" customFormat="1"/>
    <row r="4961" s="465" customFormat="1"/>
    <row r="4962" s="465" customFormat="1"/>
    <row r="4963" s="465" customFormat="1"/>
    <row r="4964" s="465" customFormat="1"/>
    <row r="4965" s="465" customFormat="1"/>
    <row r="4966" s="465" customFormat="1"/>
    <row r="4967" s="465" customFormat="1"/>
    <row r="4968" s="465" customFormat="1"/>
    <row r="4969" s="465" customFormat="1"/>
    <row r="4970" s="465" customFormat="1"/>
    <row r="4971" s="465" customFormat="1"/>
    <row r="4972" s="465" customFormat="1"/>
    <row r="4973" s="465" customFormat="1"/>
    <row r="4974" s="465" customFormat="1"/>
    <row r="4975" s="465" customFormat="1"/>
    <row r="4976" s="465" customFormat="1"/>
    <row r="4977" s="465" customFormat="1"/>
    <row r="4978" s="465" customFormat="1"/>
    <row r="4979" s="465" customFormat="1"/>
    <row r="4980" s="465" customFormat="1"/>
    <row r="4981" s="465" customFormat="1"/>
    <row r="4982" s="465" customFormat="1"/>
    <row r="4983" s="465" customFormat="1"/>
    <row r="4984" s="465" customFormat="1"/>
    <row r="4985" s="465" customFormat="1"/>
    <row r="4986" s="465" customFormat="1"/>
    <row r="4987" s="465" customFormat="1"/>
    <row r="4988" s="465" customFormat="1"/>
    <row r="4989" s="465" customFormat="1"/>
    <row r="4990" s="465" customFormat="1"/>
    <row r="4991" s="465" customFormat="1"/>
    <row r="4992" s="465" customFormat="1"/>
    <row r="4993" s="465" customFormat="1"/>
    <row r="4994" s="465" customFormat="1"/>
    <row r="4995" s="465" customFormat="1"/>
    <row r="4996" s="465" customFormat="1"/>
    <row r="4997" s="465" customFormat="1"/>
    <row r="4998" s="465" customFormat="1"/>
    <row r="4999" s="465" customFormat="1"/>
    <row r="5000" s="465" customFormat="1"/>
    <row r="5001" s="465" customFormat="1"/>
    <row r="5002" s="465" customFormat="1"/>
    <row r="5003" s="465" customFormat="1"/>
    <row r="5004" s="465" customFormat="1"/>
    <row r="5005" s="465" customFormat="1"/>
    <row r="5006" s="465" customFormat="1"/>
    <row r="5007" s="465" customFormat="1"/>
    <row r="5008" s="465" customFormat="1"/>
    <row r="5009" s="465" customFormat="1"/>
    <row r="5010" s="465" customFormat="1"/>
    <row r="5011" s="465" customFormat="1"/>
    <row r="5012" s="465" customFormat="1"/>
    <row r="5013" s="465" customFormat="1"/>
    <row r="5014" s="465" customFormat="1"/>
    <row r="5015" s="465" customFormat="1"/>
    <row r="5016" s="465" customFormat="1"/>
    <row r="5017" s="465" customFormat="1"/>
    <row r="5018" s="465" customFormat="1"/>
    <row r="5019" s="465" customFormat="1"/>
    <row r="5020" s="465" customFormat="1"/>
    <row r="5021" s="465" customFormat="1"/>
    <row r="5022" s="465" customFormat="1"/>
    <row r="5023" s="465" customFormat="1"/>
    <row r="5024" s="465" customFormat="1"/>
    <row r="5025" s="465" customFormat="1"/>
    <row r="5026" s="465" customFormat="1"/>
    <row r="5027" s="465" customFormat="1"/>
    <row r="5028" s="465" customFormat="1"/>
    <row r="5029" s="465" customFormat="1"/>
    <row r="5030" s="465" customFormat="1"/>
    <row r="5031" s="465" customFormat="1"/>
    <row r="5032" s="465" customFormat="1"/>
    <row r="5033" s="465" customFormat="1"/>
    <row r="5034" s="465" customFormat="1"/>
    <row r="5035" s="465" customFormat="1"/>
    <row r="5036" s="465" customFormat="1"/>
    <row r="5037" s="465" customFormat="1"/>
    <row r="5038" s="465" customFormat="1"/>
    <row r="5039" s="465" customFormat="1"/>
    <row r="5040" s="465" customFormat="1"/>
    <row r="5041" s="465" customFormat="1"/>
    <row r="5042" s="465" customFormat="1"/>
    <row r="5043" s="465" customFormat="1"/>
    <row r="5044" s="465" customFormat="1"/>
    <row r="5045" s="465" customFormat="1"/>
    <row r="5046" s="465" customFormat="1"/>
    <row r="5047" s="465" customFormat="1"/>
    <row r="5048" s="465" customFormat="1"/>
    <row r="5049" s="465" customFormat="1"/>
    <row r="5050" s="465" customFormat="1"/>
    <row r="5051" s="465" customFormat="1"/>
    <row r="5052" s="465" customFormat="1"/>
    <row r="5053" s="465" customFormat="1"/>
    <row r="5054" s="465" customFormat="1"/>
    <row r="5055" s="465" customFormat="1"/>
    <row r="5056" s="465" customFormat="1"/>
    <row r="5057" s="465" customFormat="1"/>
    <row r="5058" s="465" customFormat="1"/>
    <row r="5059" s="465" customFormat="1"/>
    <row r="5060" s="465" customFormat="1"/>
    <row r="5061" s="465" customFormat="1"/>
    <row r="5062" s="465" customFormat="1"/>
    <row r="5063" s="465" customFormat="1"/>
    <row r="5064" s="465" customFormat="1"/>
    <row r="5065" s="465" customFormat="1"/>
    <row r="5066" s="465" customFormat="1"/>
    <row r="5067" s="465" customFormat="1"/>
    <row r="5068" s="465" customFormat="1"/>
    <row r="5069" s="465" customFormat="1"/>
    <row r="5070" s="465" customFormat="1"/>
    <row r="5071" s="465" customFormat="1"/>
    <row r="5072" s="465" customFormat="1"/>
    <row r="5073" s="465" customFormat="1"/>
    <row r="5074" s="465" customFormat="1"/>
    <row r="5075" s="465" customFormat="1"/>
    <row r="5076" s="465" customFormat="1"/>
    <row r="5077" s="465" customFormat="1"/>
    <row r="5078" s="465" customFormat="1"/>
    <row r="5079" s="465" customFormat="1"/>
    <row r="5080" s="465" customFormat="1"/>
    <row r="5081" s="465" customFormat="1"/>
    <row r="5082" s="465" customFormat="1"/>
    <row r="5083" s="465" customFormat="1"/>
    <row r="5084" s="465" customFormat="1"/>
    <row r="5085" s="465" customFormat="1"/>
    <row r="5086" s="465" customFormat="1"/>
    <row r="5087" s="465" customFormat="1"/>
    <row r="5088" s="465" customFormat="1"/>
    <row r="5089" s="465" customFormat="1"/>
    <row r="5090" s="465" customFormat="1"/>
    <row r="5091" s="465" customFormat="1"/>
    <row r="5092" s="465" customFormat="1"/>
    <row r="5093" s="465" customFormat="1"/>
    <row r="5094" s="465" customFormat="1"/>
    <row r="5095" s="465" customFormat="1"/>
    <row r="5096" s="465" customFormat="1"/>
    <row r="5097" s="465" customFormat="1"/>
    <row r="5098" s="465" customFormat="1"/>
    <row r="5099" s="465" customFormat="1"/>
    <row r="5100" s="465" customFormat="1"/>
    <row r="5101" s="465" customFormat="1"/>
    <row r="5102" s="465" customFormat="1"/>
    <row r="5103" s="465" customFormat="1"/>
    <row r="5104" s="465" customFormat="1"/>
    <row r="5105" s="465" customFormat="1"/>
    <row r="5106" s="465" customFormat="1"/>
    <row r="5107" s="465" customFormat="1"/>
    <row r="5108" s="465" customFormat="1"/>
    <row r="5109" s="465" customFormat="1"/>
    <row r="5110" s="465" customFormat="1"/>
    <row r="5111" s="465" customFormat="1"/>
    <row r="5112" s="465" customFormat="1"/>
    <row r="5113" s="465" customFormat="1"/>
    <row r="5114" s="465" customFormat="1"/>
    <row r="5115" s="465" customFormat="1"/>
    <row r="5116" s="465" customFormat="1"/>
    <row r="5117" s="465" customFormat="1"/>
    <row r="5118" s="465" customFormat="1"/>
    <row r="5119" s="465" customFormat="1"/>
    <row r="5120" s="465" customFormat="1"/>
    <row r="5121" s="465" customFormat="1"/>
    <row r="5122" s="465" customFormat="1"/>
    <row r="5123" s="465" customFormat="1"/>
    <row r="5124" s="465" customFormat="1"/>
    <row r="5125" s="465" customFormat="1"/>
    <row r="5126" s="465" customFormat="1"/>
    <row r="5127" s="465" customFormat="1"/>
    <row r="5128" s="465" customFormat="1"/>
    <row r="5129" s="465" customFormat="1"/>
    <row r="5130" s="465" customFormat="1"/>
    <row r="5131" s="465" customFormat="1"/>
    <row r="5132" s="465" customFormat="1"/>
    <row r="5133" s="465" customFormat="1"/>
    <row r="5134" s="465" customFormat="1"/>
    <row r="5135" s="465" customFormat="1"/>
    <row r="5136" s="465" customFormat="1"/>
    <row r="5137" s="465" customFormat="1"/>
    <row r="5138" s="465" customFormat="1"/>
    <row r="5139" s="465" customFormat="1"/>
    <row r="5140" s="465" customFormat="1"/>
    <row r="5141" s="465" customFormat="1"/>
    <row r="5142" s="465" customFormat="1"/>
    <row r="5143" s="465" customFormat="1"/>
    <row r="5144" s="465" customFormat="1"/>
    <row r="5145" s="465" customFormat="1"/>
    <row r="5146" s="465" customFormat="1"/>
    <row r="5147" s="465" customFormat="1"/>
    <row r="5148" s="465" customFormat="1"/>
    <row r="5149" s="465" customFormat="1"/>
    <row r="5150" s="465" customFormat="1"/>
    <row r="5151" s="465" customFormat="1"/>
    <row r="5152" s="465" customFormat="1"/>
    <row r="5153" s="465" customFormat="1"/>
    <row r="5154" s="465" customFormat="1"/>
    <row r="5155" s="465" customFormat="1"/>
    <row r="5156" s="465" customFormat="1"/>
    <row r="5157" s="465" customFormat="1"/>
    <row r="5158" s="465" customFormat="1"/>
    <row r="5159" s="465" customFormat="1"/>
    <row r="5160" s="465" customFormat="1"/>
    <row r="5161" s="465" customFormat="1"/>
    <row r="5162" s="465" customFormat="1"/>
    <row r="5163" s="465" customFormat="1"/>
    <row r="5164" s="465" customFormat="1"/>
    <row r="5165" s="465" customFormat="1"/>
    <row r="5166" s="465" customFormat="1"/>
    <row r="5167" s="465" customFormat="1"/>
    <row r="5168" s="465" customFormat="1"/>
    <row r="5169" s="465" customFormat="1"/>
    <row r="5170" s="465" customFormat="1"/>
    <row r="5171" s="465" customFormat="1"/>
    <row r="5172" s="465" customFormat="1"/>
    <row r="5173" s="465" customFormat="1"/>
    <row r="5174" s="465" customFormat="1"/>
    <row r="5175" s="465" customFormat="1"/>
    <row r="5176" s="465" customFormat="1"/>
    <row r="5177" s="465" customFormat="1"/>
    <row r="5178" s="465" customFormat="1"/>
    <row r="5179" s="465" customFormat="1"/>
    <row r="5180" s="465" customFormat="1"/>
    <row r="5181" s="465" customFormat="1"/>
    <row r="5182" s="465" customFormat="1"/>
    <row r="5183" s="465" customFormat="1"/>
    <row r="5184" s="465" customFormat="1"/>
    <row r="5185" s="465" customFormat="1"/>
    <row r="5186" s="465" customFormat="1"/>
    <row r="5187" s="465" customFormat="1"/>
    <row r="5188" s="465" customFormat="1"/>
    <row r="5189" s="465" customFormat="1"/>
    <row r="5190" s="465" customFormat="1"/>
    <row r="5191" s="465" customFormat="1"/>
    <row r="5192" s="465" customFormat="1"/>
    <row r="5193" s="465" customFormat="1"/>
    <row r="5194" s="465" customFormat="1"/>
    <row r="5195" s="465" customFormat="1"/>
    <row r="5196" s="465" customFormat="1"/>
    <row r="5197" s="465" customFormat="1"/>
    <row r="5198" s="465" customFormat="1"/>
    <row r="5199" s="465" customFormat="1"/>
    <row r="5200" s="465" customFormat="1"/>
    <row r="5201" s="465" customFormat="1"/>
    <row r="5202" s="465" customFormat="1"/>
    <row r="5203" s="465" customFormat="1"/>
    <row r="5204" s="465" customFormat="1"/>
    <row r="5205" s="465" customFormat="1"/>
    <row r="5206" s="465" customFormat="1"/>
    <row r="5207" s="465" customFormat="1"/>
    <row r="5208" s="465" customFormat="1"/>
    <row r="5209" s="465" customFormat="1"/>
    <row r="5210" s="465" customFormat="1"/>
    <row r="5211" s="465" customFormat="1"/>
    <row r="5212" s="465" customFormat="1"/>
    <row r="5213" s="465" customFormat="1"/>
    <row r="5214" s="465" customFormat="1"/>
    <row r="5215" s="465" customFormat="1"/>
    <row r="5216" s="465" customFormat="1"/>
    <row r="5217" s="465" customFormat="1"/>
    <row r="5218" s="465" customFormat="1"/>
    <row r="5219" s="465" customFormat="1"/>
    <row r="5220" s="465" customFormat="1"/>
    <row r="5221" s="465" customFormat="1"/>
    <row r="5222" s="465" customFormat="1"/>
    <row r="5223" s="465" customFormat="1"/>
    <row r="5224" s="465" customFormat="1"/>
    <row r="5225" s="465" customFormat="1"/>
    <row r="5226" s="465" customFormat="1"/>
    <row r="5227" s="465" customFormat="1"/>
    <row r="5228" s="465" customFormat="1"/>
    <row r="5229" s="465" customFormat="1"/>
    <row r="5230" s="465" customFormat="1"/>
    <row r="5231" s="465" customFormat="1"/>
    <row r="5232" s="465" customFormat="1"/>
    <row r="5233" s="465" customFormat="1"/>
    <row r="5234" s="465" customFormat="1"/>
    <row r="5235" s="465" customFormat="1"/>
    <row r="5236" s="465" customFormat="1"/>
    <row r="5237" s="465" customFormat="1"/>
    <row r="5238" s="465" customFormat="1"/>
    <row r="5239" s="465" customFormat="1"/>
    <row r="5240" s="465" customFormat="1"/>
    <row r="5241" s="465" customFormat="1"/>
    <row r="5242" s="465" customFormat="1"/>
    <row r="5243" s="465" customFormat="1"/>
    <row r="5244" s="465" customFormat="1"/>
    <row r="5245" s="465" customFormat="1"/>
    <row r="5246" s="465" customFormat="1"/>
    <row r="5247" s="465" customFormat="1"/>
    <row r="5248" s="465" customFormat="1"/>
    <row r="5249" s="465" customFormat="1"/>
    <row r="5250" s="465" customFormat="1"/>
    <row r="5251" s="465" customFormat="1"/>
    <row r="5252" s="465" customFormat="1"/>
    <row r="5253" s="465" customFormat="1"/>
    <row r="5254" s="465" customFormat="1"/>
    <row r="5255" s="465" customFormat="1"/>
    <row r="5256" s="465" customFormat="1"/>
    <row r="5257" s="465" customFormat="1"/>
    <row r="5258" s="465" customFormat="1"/>
    <row r="5259" s="465" customFormat="1"/>
    <row r="5260" s="465" customFormat="1"/>
    <row r="5261" s="465" customFormat="1"/>
    <row r="5262" s="465" customFormat="1"/>
    <row r="5263" s="465" customFormat="1"/>
    <row r="5264" s="465" customFormat="1"/>
    <row r="5265" s="465" customFormat="1"/>
    <row r="5266" s="465" customFormat="1"/>
    <row r="5267" s="465" customFormat="1"/>
    <row r="5268" s="465" customFormat="1"/>
    <row r="5269" s="465" customFormat="1"/>
    <row r="5270" s="465" customFormat="1"/>
    <row r="5271" s="465" customFormat="1"/>
    <row r="5272" s="465" customFormat="1"/>
    <row r="5273" s="465" customFormat="1"/>
    <row r="5274" s="465" customFormat="1"/>
    <row r="5275" s="465" customFormat="1"/>
    <row r="5276" s="465" customFormat="1"/>
    <row r="5277" s="465" customFormat="1"/>
    <row r="5278" s="465" customFormat="1"/>
    <row r="5279" s="465" customFormat="1"/>
    <row r="5280" s="465" customFormat="1"/>
    <row r="5281" s="465" customFormat="1"/>
    <row r="5282" s="465" customFormat="1"/>
    <row r="5283" s="465" customFormat="1"/>
    <row r="5284" s="465" customFormat="1"/>
    <row r="5285" s="465" customFormat="1"/>
    <row r="5286" s="465" customFormat="1"/>
    <row r="5287" s="465" customFormat="1"/>
    <row r="5288" s="465" customFormat="1"/>
    <row r="5289" s="465" customFormat="1"/>
    <row r="5290" s="465" customFormat="1"/>
    <row r="5291" s="465" customFormat="1"/>
    <row r="5292" s="465" customFormat="1"/>
    <row r="5293" s="465" customFormat="1"/>
    <row r="5294" s="465" customFormat="1"/>
    <row r="5295" s="465" customFormat="1"/>
    <row r="5296" s="465" customFormat="1"/>
    <row r="5297" s="465" customFormat="1"/>
    <row r="5298" s="465" customFormat="1"/>
    <row r="5299" s="465" customFormat="1"/>
    <row r="5300" s="465" customFormat="1"/>
    <row r="5301" s="465" customFormat="1"/>
    <row r="5302" s="465" customFormat="1"/>
    <row r="5303" s="465" customFormat="1"/>
    <row r="5304" s="465" customFormat="1"/>
    <row r="5305" s="465" customFormat="1"/>
    <row r="5306" s="465" customFormat="1"/>
    <row r="5307" s="465" customFormat="1"/>
    <row r="5308" s="465" customFormat="1"/>
    <row r="5309" s="465" customFormat="1"/>
    <row r="5310" s="465" customFormat="1"/>
    <row r="5311" s="465" customFormat="1"/>
    <row r="5312" s="465" customFormat="1"/>
    <row r="5313" s="465" customFormat="1"/>
    <row r="5314" s="465" customFormat="1"/>
    <row r="5315" s="465" customFormat="1"/>
    <row r="5316" s="465" customFormat="1"/>
    <row r="5317" s="465" customFormat="1"/>
    <row r="5318" s="465" customFormat="1"/>
    <row r="5319" s="465" customFormat="1"/>
    <row r="5320" s="465" customFormat="1"/>
    <row r="5321" s="465" customFormat="1"/>
    <row r="5322" s="465" customFormat="1"/>
    <row r="5323" s="465" customFormat="1"/>
    <row r="5324" s="465" customFormat="1"/>
    <row r="5325" s="465" customFormat="1"/>
    <row r="5326" s="465" customFormat="1"/>
    <row r="5327" s="465" customFormat="1"/>
    <row r="5328" s="465" customFormat="1"/>
    <row r="5329" s="465" customFormat="1"/>
    <row r="5330" s="465" customFormat="1"/>
    <row r="5331" s="465" customFormat="1"/>
    <row r="5332" s="465" customFormat="1"/>
    <row r="5333" s="465" customFormat="1"/>
    <row r="5334" s="465" customFormat="1"/>
    <row r="5335" s="465" customFormat="1"/>
    <row r="5336" s="465" customFormat="1"/>
    <row r="5337" s="465" customFormat="1"/>
    <row r="5338" s="465" customFormat="1"/>
    <row r="5339" s="465" customFormat="1"/>
    <row r="5340" s="465" customFormat="1"/>
    <row r="5341" s="465" customFormat="1"/>
    <row r="5342" s="465" customFormat="1"/>
    <row r="5343" s="465" customFormat="1"/>
    <row r="5344" s="465" customFormat="1"/>
    <row r="5345" s="465" customFormat="1"/>
    <row r="5346" s="465" customFormat="1"/>
    <row r="5347" s="465" customFormat="1"/>
    <row r="5348" s="465" customFormat="1"/>
    <row r="5349" s="465" customFormat="1"/>
    <row r="5350" s="465" customFormat="1"/>
    <row r="5351" s="465" customFormat="1"/>
    <row r="5352" s="465" customFormat="1"/>
    <row r="5353" s="465" customFormat="1"/>
    <row r="5354" s="465" customFormat="1"/>
    <row r="5355" s="465" customFormat="1"/>
    <row r="5356" s="465" customFormat="1"/>
    <row r="5357" s="465" customFormat="1"/>
    <row r="5358" s="465" customFormat="1"/>
    <row r="5359" s="465" customFormat="1"/>
    <row r="5360" s="465" customFormat="1"/>
    <row r="5361" s="465" customFormat="1"/>
    <row r="5362" s="465" customFormat="1"/>
    <row r="5363" s="465" customFormat="1"/>
    <row r="5364" s="465" customFormat="1"/>
    <row r="5365" s="465" customFormat="1"/>
    <row r="5366" s="465" customFormat="1"/>
    <row r="5367" s="465" customFormat="1"/>
    <row r="5368" s="465" customFormat="1"/>
    <row r="5369" s="465" customFormat="1"/>
    <row r="5370" s="465" customFormat="1"/>
    <row r="5371" s="465" customFormat="1"/>
    <row r="5372" s="465" customFormat="1"/>
    <row r="5373" s="465" customFormat="1"/>
    <row r="5374" s="465" customFormat="1"/>
    <row r="5375" s="465" customFormat="1"/>
    <row r="5376" s="465" customFormat="1"/>
    <row r="5377" s="465" customFormat="1"/>
    <row r="5378" s="465" customFormat="1"/>
    <row r="5379" s="465" customFormat="1"/>
    <row r="5380" s="465" customFormat="1"/>
    <row r="5381" s="465" customFormat="1"/>
    <row r="5382" s="465" customFormat="1"/>
    <row r="5383" s="465" customFormat="1"/>
    <row r="5384" s="465" customFormat="1"/>
    <row r="5385" s="465" customFormat="1"/>
    <row r="5386" s="465" customFormat="1"/>
    <row r="5387" s="465" customFormat="1"/>
    <row r="5388" s="465" customFormat="1"/>
    <row r="5389" s="465" customFormat="1"/>
    <row r="5390" s="465" customFormat="1"/>
    <row r="5391" s="465" customFormat="1"/>
    <row r="5392" s="465" customFormat="1"/>
    <row r="5393" s="465" customFormat="1"/>
    <row r="5394" s="465" customFormat="1"/>
    <row r="5395" s="465" customFormat="1"/>
    <row r="5396" s="465" customFormat="1"/>
    <row r="5397" s="465" customFormat="1"/>
    <row r="5398" s="465" customFormat="1"/>
    <row r="5399" s="465" customFormat="1"/>
    <row r="5400" s="465" customFormat="1"/>
    <row r="5401" s="465" customFormat="1"/>
    <row r="5402" s="465" customFormat="1"/>
    <row r="5403" s="465" customFormat="1"/>
    <row r="5404" s="465" customFormat="1"/>
    <row r="5405" s="465" customFormat="1"/>
    <row r="5406" s="465" customFormat="1"/>
    <row r="5407" s="465" customFormat="1"/>
    <row r="5408" s="465" customFormat="1"/>
    <row r="5409" s="465" customFormat="1"/>
    <row r="5410" s="465" customFormat="1"/>
    <row r="5411" s="465" customFormat="1"/>
    <row r="5412" s="465" customFormat="1"/>
    <row r="5413" s="465" customFormat="1"/>
    <row r="5414" s="465" customFormat="1"/>
    <row r="5415" s="465" customFormat="1"/>
    <row r="5416" s="465" customFormat="1"/>
    <row r="5417" s="465" customFormat="1"/>
    <row r="5418" s="465" customFormat="1"/>
    <row r="5419" s="465" customFormat="1"/>
    <row r="5420" s="465" customFormat="1"/>
    <row r="5421" s="465" customFormat="1"/>
    <row r="5422" s="465" customFormat="1"/>
    <row r="5423" s="465" customFormat="1"/>
    <row r="5424" s="465" customFormat="1"/>
    <row r="5425" s="465" customFormat="1"/>
    <row r="5426" s="465" customFormat="1"/>
    <row r="5427" s="465" customFormat="1"/>
    <row r="5428" s="465" customFormat="1"/>
    <row r="5429" s="465" customFormat="1"/>
    <row r="5430" s="465" customFormat="1"/>
    <row r="5431" s="465" customFormat="1"/>
    <row r="5432" s="465" customFormat="1"/>
    <row r="5433" s="465" customFormat="1"/>
    <row r="5434" s="465" customFormat="1"/>
    <row r="5435" s="465" customFormat="1"/>
    <row r="5436" s="465" customFormat="1"/>
    <row r="5437" s="465" customFormat="1"/>
    <row r="5438" s="465" customFormat="1"/>
    <row r="5439" s="465" customFormat="1"/>
    <row r="5440" s="465" customFormat="1"/>
    <row r="5441" s="465" customFormat="1"/>
    <row r="5442" s="465" customFormat="1"/>
    <row r="5443" s="465" customFormat="1"/>
    <row r="5444" s="465" customFormat="1"/>
    <row r="5445" s="465" customFormat="1"/>
    <row r="5446" s="465" customFormat="1"/>
    <row r="5447" s="465" customFormat="1"/>
    <row r="5448" s="465" customFormat="1"/>
    <row r="5449" s="465" customFormat="1"/>
    <row r="5450" s="465" customFormat="1"/>
    <row r="5451" s="465" customFormat="1"/>
    <row r="5452" s="465" customFormat="1"/>
    <row r="5453" s="465" customFormat="1"/>
    <row r="5454" s="465" customFormat="1"/>
    <row r="5455" s="465" customFormat="1"/>
    <row r="5456" s="465" customFormat="1"/>
    <row r="5457" s="465" customFormat="1"/>
    <row r="5458" s="465" customFormat="1"/>
    <row r="5459" s="465" customFormat="1"/>
    <row r="5460" s="465" customFormat="1"/>
    <row r="5461" s="465" customFormat="1"/>
    <row r="5462" s="465" customFormat="1"/>
    <row r="5463" s="465" customFormat="1"/>
    <row r="5464" s="465" customFormat="1"/>
    <row r="5465" s="465" customFormat="1"/>
    <row r="5466" s="465" customFormat="1"/>
    <row r="5467" s="465" customFormat="1"/>
    <row r="5468" s="465" customFormat="1"/>
    <row r="5469" s="465" customFormat="1"/>
    <row r="5470" s="465" customFormat="1"/>
    <row r="5471" s="465" customFormat="1"/>
    <row r="5472" s="465" customFormat="1"/>
    <row r="5473" s="465" customFormat="1"/>
    <row r="5474" s="465" customFormat="1"/>
    <row r="5475" s="465" customFormat="1"/>
    <row r="5476" s="465" customFormat="1"/>
    <row r="5477" s="465" customFormat="1"/>
    <row r="5478" s="465" customFormat="1"/>
    <row r="5479" s="465" customFormat="1"/>
    <row r="5480" s="465" customFormat="1"/>
    <row r="5481" s="465" customFormat="1"/>
    <row r="5482" s="465" customFormat="1"/>
    <row r="5483" s="465" customFormat="1"/>
    <row r="5484" s="465" customFormat="1"/>
    <row r="5485" s="465" customFormat="1"/>
    <row r="5486" s="465" customFormat="1"/>
    <row r="5487" s="465" customFormat="1"/>
    <row r="5488" s="465" customFormat="1"/>
    <row r="5489" s="465" customFormat="1"/>
    <row r="5490" s="465" customFormat="1"/>
    <row r="5491" s="465" customFormat="1"/>
    <row r="5492" s="465" customFormat="1"/>
    <row r="5493" s="465" customFormat="1"/>
    <row r="5494" s="465" customFormat="1"/>
    <row r="5495" s="465" customFormat="1"/>
    <row r="5496" s="465" customFormat="1"/>
    <row r="5497" s="465" customFormat="1"/>
    <row r="5498" s="465" customFormat="1"/>
    <row r="5499" s="465" customFormat="1"/>
    <row r="5500" s="465" customFormat="1"/>
    <row r="5501" s="465" customFormat="1"/>
    <row r="5502" s="465" customFormat="1"/>
    <row r="5503" s="465" customFormat="1"/>
    <row r="5504" s="465" customFormat="1"/>
    <row r="5505" s="465" customFormat="1"/>
    <row r="5506" s="465" customFormat="1"/>
    <row r="5507" s="465" customFormat="1"/>
    <row r="5508" s="465" customFormat="1"/>
    <row r="5509" s="465" customFormat="1"/>
    <row r="5510" s="465" customFormat="1"/>
    <row r="5511" s="465" customFormat="1"/>
    <row r="5512" s="465" customFormat="1"/>
    <row r="5513" s="465" customFormat="1"/>
    <row r="5514" s="465" customFormat="1"/>
    <row r="5515" s="465" customFormat="1"/>
    <row r="5516" s="465" customFormat="1"/>
    <row r="5517" s="465" customFormat="1"/>
    <row r="5518" s="465" customFormat="1"/>
    <row r="5519" s="465" customFormat="1"/>
    <row r="5520" s="465" customFormat="1"/>
    <row r="5521" s="465" customFormat="1"/>
    <row r="5522" s="465" customFormat="1"/>
    <row r="5523" s="465" customFormat="1"/>
    <row r="5524" s="465" customFormat="1"/>
    <row r="5525" s="465" customFormat="1"/>
    <row r="5526" s="465" customFormat="1"/>
    <row r="5527" s="465" customFormat="1"/>
    <row r="5528" s="465" customFormat="1"/>
    <row r="5529" s="465" customFormat="1"/>
    <row r="5530" s="465" customFormat="1"/>
    <row r="5531" s="465" customFormat="1"/>
    <row r="5532" s="465" customFormat="1"/>
    <row r="5533" s="465" customFormat="1"/>
    <row r="5534" s="465" customFormat="1"/>
    <row r="5535" s="465" customFormat="1"/>
    <row r="5536" s="465" customFormat="1"/>
    <row r="5537" s="465" customFormat="1"/>
    <row r="5538" s="465" customFormat="1"/>
    <row r="5539" s="465" customFormat="1"/>
    <row r="5540" s="465" customFormat="1"/>
    <row r="5541" s="465" customFormat="1"/>
    <row r="5542" s="465" customFormat="1"/>
    <row r="5543" s="465" customFormat="1"/>
    <row r="5544" s="465" customFormat="1"/>
    <row r="5545" s="465" customFormat="1"/>
    <row r="5546" s="465" customFormat="1"/>
    <row r="5547" s="465" customFormat="1"/>
    <row r="5548" s="465" customFormat="1"/>
    <row r="5549" s="465" customFormat="1"/>
    <row r="5550" s="465" customFormat="1"/>
    <row r="5551" s="465" customFormat="1"/>
    <row r="5552" s="465" customFormat="1"/>
    <row r="5553" s="465" customFormat="1"/>
    <row r="5554" s="465" customFormat="1"/>
    <row r="5555" s="465" customFormat="1"/>
    <row r="5556" s="465" customFormat="1"/>
    <row r="5557" s="465" customFormat="1"/>
    <row r="5558" s="465" customFormat="1"/>
    <row r="5559" s="465" customFormat="1"/>
    <row r="5560" s="465" customFormat="1"/>
    <row r="5561" s="465" customFormat="1"/>
    <row r="5562" s="465" customFormat="1"/>
    <row r="5563" s="465" customFormat="1"/>
    <row r="5564" s="465" customFormat="1"/>
    <row r="5565" s="465" customFormat="1"/>
    <row r="5566" s="465" customFormat="1"/>
    <row r="5567" s="465" customFormat="1"/>
    <row r="5568" s="465" customFormat="1"/>
    <row r="5569" s="465" customFormat="1"/>
    <row r="5570" s="465" customFormat="1"/>
    <row r="5571" s="465" customFormat="1"/>
    <row r="5572" s="465" customFormat="1"/>
    <row r="5573" s="465" customFormat="1"/>
    <row r="5574" s="465" customFormat="1"/>
    <row r="5575" s="465" customFormat="1"/>
    <row r="5576" s="465" customFormat="1"/>
    <row r="5577" s="465" customFormat="1"/>
    <row r="5578" s="465" customFormat="1"/>
    <row r="5579" s="465" customFormat="1"/>
    <row r="5580" s="465" customFormat="1"/>
    <row r="5581" s="465" customFormat="1"/>
    <row r="5582" s="465" customFormat="1"/>
    <row r="5583" s="465" customFormat="1"/>
    <row r="5584" s="465" customFormat="1"/>
    <row r="5585" s="465" customFormat="1"/>
    <row r="5586" s="465" customFormat="1"/>
    <row r="5587" s="465" customFormat="1"/>
    <row r="5588" s="465" customFormat="1"/>
    <row r="5589" s="465" customFormat="1"/>
    <row r="5590" s="465" customFormat="1"/>
    <row r="5591" s="465" customFormat="1"/>
    <row r="5592" s="465" customFormat="1"/>
    <row r="5593" s="465" customFormat="1"/>
    <row r="5594" s="465" customFormat="1"/>
    <row r="5595" s="465" customFormat="1"/>
    <row r="5596" s="465" customFormat="1"/>
    <row r="5597" s="465" customFormat="1"/>
    <row r="5598" s="465" customFormat="1"/>
    <row r="5599" s="465" customFormat="1"/>
    <row r="5600" s="465" customFormat="1"/>
    <row r="5601" s="465" customFormat="1"/>
    <row r="5602" s="465" customFormat="1"/>
    <row r="5603" s="465" customFormat="1"/>
    <row r="5604" s="465" customFormat="1"/>
    <row r="5605" s="465" customFormat="1"/>
    <row r="5606" s="465" customFormat="1"/>
    <row r="5607" s="465" customFormat="1"/>
    <row r="5608" s="465" customFormat="1"/>
    <row r="5609" s="465" customFormat="1"/>
    <row r="5610" s="465" customFormat="1"/>
    <row r="5611" s="465" customFormat="1"/>
    <row r="5612" s="465" customFormat="1"/>
    <row r="5613" s="465" customFormat="1"/>
    <row r="5614" s="465" customFormat="1"/>
    <row r="5615" s="465" customFormat="1"/>
    <row r="5616" s="465" customFormat="1"/>
    <row r="5617" s="465" customFormat="1"/>
    <row r="5618" s="465" customFormat="1"/>
    <row r="5619" s="465" customFormat="1"/>
    <row r="5620" s="465" customFormat="1"/>
    <row r="5621" s="465" customFormat="1"/>
    <row r="5622" s="465" customFormat="1"/>
    <row r="5623" s="465" customFormat="1"/>
    <row r="5624" s="465" customFormat="1"/>
    <row r="5625" s="465" customFormat="1"/>
    <row r="5626" s="465" customFormat="1"/>
    <row r="5627" s="465" customFormat="1"/>
    <row r="5628" s="465" customFormat="1"/>
    <row r="5629" s="465" customFormat="1"/>
    <row r="5630" s="465" customFormat="1"/>
    <row r="5631" s="465" customFormat="1"/>
    <row r="5632" s="465" customFormat="1"/>
    <row r="5633" s="465" customFormat="1"/>
    <row r="5634" s="465" customFormat="1"/>
    <row r="5635" s="465" customFormat="1"/>
    <row r="5636" s="465" customFormat="1"/>
    <row r="5637" s="465" customFormat="1"/>
    <row r="5638" s="465" customFormat="1"/>
    <row r="5639" s="465" customFormat="1"/>
    <row r="5640" s="465" customFormat="1"/>
    <row r="5641" s="465" customFormat="1"/>
    <row r="5642" s="465" customFormat="1"/>
    <row r="5643" s="465" customFormat="1"/>
    <row r="5644" s="465" customFormat="1"/>
    <row r="5645" s="465" customFormat="1"/>
    <row r="5646" s="465" customFormat="1"/>
    <row r="5647" s="465" customFormat="1"/>
    <row r="5648" s="465" customFormat="1"/>
    <row r="5649" s="465" customFormat="1"/>
    <row r="5650" s="465" customFormat="1"/>
    <row r="5651" s="465" customFormat="1"/>
    <row r="5652" s="465" customFormat="1"/>
    <row r="5653" s="465" customFormat="1"/>
    <row r="5654" s="465" customFormat="1"/>
    <row r="5655" s="465" customFormat="1"/>
    <row r="5656" s="465" customFormat="1"/>
    <row r="5657" s="465" customFormat="1"/>
    <row r="5658" s="465" customFormat="1"/>
    <row r="5659" s="465" customFormat="1"/>
    <row r="5660" s="465" customFormat="1"/>
    <row r="5661" s="465" customFormat="1"/>
    <row r="5662" s="465" customFormat="1"/>
    <row r="5663" s="465" customFormat="1"/>
    <row r="5664" s="465" customFormat="1"/>
    <row r="5665" s="465" customFormat="1"/>
    <row r="5666" s="465" customFormat="1"/>
    <row r="5667" s="465" customFormat="1"/>
    <row r="5668" s="465" customFormat="1"/>
    <row r="5669" s="465" customFormat="1"/>
    <row r="5670" s="465" customFormat="1"/>
    <row r="5671" s="465" customFormat="1"/>
    <row r="5672" s="465" customFormat="1"/>
    <row r="5673" s="465" customFormat="1"/>
    <row r="5674" s="465" customFormat="1"/>
    <row r="5675" s="465" customFormat="1"/>
    <row r="5676" s="465" customFormat="1"/>
    <row r="5677" s="465" customFormat="1"/>
    <row r="5678" s="465" customFormat="1"/>
    <row r="5679" s="465" customFormat="1"/>
    <row r="5680" s="465" customFormat="1"/>
    <row r="5681" s="465" customFormat="1"/>
    <row r="5682" s="465" customFormat="1"/>
    <row r="5683" s="465" customFormat="1"/>
    <row r="5684" s="465" customFormat="1"/>
    <row r="5685" s="465" customFormat="1"/>
    <row r="5686" s="465" customFormat="1"/>
    <row r="5687" s="465" customFormat="1"/>
    <row r="5688" s="465" customFormat="1"/>
    <row r="5689" s="465" customFormat="1"/>
    <row r="5690" s="465" customFormat="1"/>
    <row r="5691" s="465" customFormat="1"/>
    <row r="5692" s="465" customFormat="1"/>
    <row r="5693" s="465" customFormat="1"/>
    <row r="5694" s="465" customFormat="1"/>
    <row r="5695" s="465" customFormat="1"/>
    <row r="5696" s="465" customFormat="1"/>
    <row r="5697" s="465" customFormat="1"/>
    <row r="5698" s="465" customFormat="1"/>
    <row r="5699" s="465" customFormat="1"/>
    <row r="5700" s="465" customFormat="1"/>
    <row r="5701" s="465" customFormat="1"/>
    <row r="5702" s="465" customFormat="1"/>
    <row r="5703" s="465" customFormat="1"/>
    <row r="5704" s="465" customFormat="1"/>
    <row r="5705" s="465" customFormat="1"/>
    <row r="5706" s="465" customFormat="1"/>
    <row r="5707" s="465" customFormat="1"/>
    <row r="5708" s="465" customFormat="1"/>
    <row r="5709" s="465" customFormat="1"/>
    <row r="5710" s="465" customFormat="1"/>
    <row r="5711" s="465" customFormat="1"/>
    <row r="5712" s="465" customFormat="1"/>
    <row r="5713" s="465" customFormat="1"/>
    <row r="5714" s="465" customFormat="1"/>
    <row r="5715" s="465" customFormat="1"/>
    <row r="5716" s="465" customFormat="1"/>
    <row r="5717" s="465" customFormat="1"/>
    <row r="5718" s="465" customFormat="1"/>
    <row r="5719" s="465" customFormat="1"/>
    <row r="5720" s="465" customFormat="1"/>
    <row r="5721" s="465" customFormat="1"/>
    <row r="5722" s="465" customFormat="1"/>
    <row r="5723" s="465" customFormat="1"/>
    <row r="5724" s="465" customFormat="1"/>
    <row r="5725" s="465" customFormat="1"/>
    <row r="5726" s="465" customFormat="1"/>
    <row r="5727" s="465" customFormat="1"/>
    <row r="5728" s="465" customFormat="1"/>
    <row r="5729" s="465" customFormat="1"/>
    <row r="5730" s="465" customFormat="1"/>
    <row r="5731" s="465" customFormat="1"/>
    <row r="5732" s="465" customFormat="1"/>
    <row r="5733" s="465" customFormat="1"/>
    <row r="5734" s="465" customFormat="1"/>
    <row r="5735" s="465" customFormat="1"/>
    <row r="5736" s="465" customFormat="1"/>
    <row r="5737" s="465" customFormat="1"/>
    <row r="5738" s="465" customFormat="1"/>
    <row r="5739" s="465" customFormat="1"/>
    <row r="5740" s="465" customFormat="1"/>
    <row r="5741" s="465" customFormat="1"/>
    <row r="5742" s="465" customFormat="1"/>
    <row r="5743" s="465" customFormat="1"/>
    <row r="5744" s="465" customFormat="1"/>
    <row r="5745" s="465" customFormat="1"/>
    <row r="5746" s="465" customFormat="1"/>
    <row r="5747" s="465" customFormat="1"/>
    <row r="5748" s="465" customFormat="1"/>
    <row r="5749" s="465" customFormat="1"/>
    <row r="5750" s="465" customFormat="1"/>
    <row r="5751" s="465" customFormat="1"/>
    <row r="5752" s="465" customFormat="1"/>
    <row r="5753" s="465" customFormat="1"/>
    <row r="5754" s="465" customFormat="1"/>
    <row r="5755" s="465" customFormat="1"/>
    <row r="5756" s="465" customFormat="1"/>
    <row r="5757" s="465" customFormat="1"/>
    <row r="5758" s="465" customFormat="1"/>
    <row r="5759" s="465" customFormat="1"/>
    <row r="5760" s="465" customFormat="1"/>
    <row r="5761" s="465" customFormat="1"/>
    <row r="5762" s="465" customFormat="1"/>
    <row r="5763" s="465" customFormat="1"/>
    <row r="5764" s="465" customFormat="1"/>
    <row r="5765" s="465" customFormat="1"/>
    <row r="5766" s="465" customFormat="1"/>
    <row r="5767" s="465" customFormat="1"/>
    <row r="5768" s="465" customFormat="1"/>
    <row r="5769" s="465" customFormat="1"/>
    <row r="5770" s="465" customFormat="1"/>
    <row r="5771" s="465" customFormat="1"/>
    <row r="5772" s="465" customFormat="1"/>
    <row r="5773" s="465" customFormat="1"/>
    <row r="5774" s="465" customFormat="1"/>
    <row r="5775" s="465" customFormat="1"/>
    <row r="5776" s="465" customFormat="1"/>
    <row r="5777" s="465" customFormat="1"/>
    <row r="5778" s="465" customFormat="1"/>
    <row r="5779" s="465" customFormat="1"/>
    <row r="5780" s="465" customFormat="1"/>
    <row r="5781" s="465" customFormat="1"/>
    <row r="5782" s="465" customFormat="1"/>
    <row r="5783" s="465" customFormat="1"/>
    <row r="5784" s="465" customFormat="1"/>
    <row r="5785" s="465" customFormat="1"/>
    <row r="5786" s="465" customFormat="1"/>
    <row r="5787" s="465" customFormat="1"/>
    <row r="5788" s="465" customFormat="1"/>
    <row r="5789" s="465" customFormat="1"/>
    <row r="5790" s="465" customFormat="1"/>
    <row r="5791" s="465" customFormat="1"/>
    <row r="5792" s="465" customFormat="1"/>
    <row r="5793" s="465" customFormat="1"/>
    <row r="5794" s="465" customFormat="1"/>
    <row r="5795" s="465" customFormat="1"/>
    <row r="5796" s="465" customFormat="1"/>
    <row r="5797" s="465" customFormat="1"/>
    <row r="5798" s="465" customFormat="1"/>
    <row r="5799" s="465" customFormat="1"/>
    <row r="5800" s="465" customFormat="1"/>
    <row r="5801" s="465" customFormat="1"/>
    <row r="5802" s="465" customFormat="1"/>
    <row r="5803" s="465" customFormat="1"/>
    <row r="5804" s="465" customFormat="1"/>
    <row r="5805" s="465" customFormat="1"/>
    <row r="5806" s="465" customFormat="1"/>
    <row r="5807" s="465" customFormat="1"/>
    <row r="5808" s="465" customFormat="1"/>
    <row r="5809" s="465" customFormat="1"/>
    <row r="5810" s="465" customFormat="1"/>
    <row r="5811" s="465" customFormat="1"/>
    <row r="5812" s="465" customFormat="1"/>
    <row r="5813" s="465" customFormat="1"/>
    <row r="5814" s="465" customFormat="1"/>
    <row r="5815" s="465" customFormat="1"/>
    <row r="5816" s="465" customFormat="1"/>
    <row r="5817" s="465" customFormat="1"/>
    <row r="5818" s="465" customFormat="1"/>
    <row r="5819" s="465" customFormat="1"/>
    <row r="5820" s="465" customFormat="1"/>
    <row r="5821" s="465" customFormat="1"/>
    <row r="5822" s="465" customFormat="1"/>
    <row r="5823" s="465" customFormat="1"/>
    <row r="5824" s="465" customFormat="1"/>
    <row r="5825" s="465" customFormat="1"/>
    <row r="5826" s="465" customFormat="1"/>
    <row r="5827" s="465" customFormat="1"/>
    <row r="5828" s="465" customFormat="1"/>
    <row r="5829" s="465" customFormat="1"/>
    <row r="5830" s="465" customFormat="1"/>
    <row r="5831" s="465" customFormat="1"/>
    <row r="5832" s="465" customFormat="1"/>
    <row r="5833" s="465" customFormat="1"/>
    <row r="5834" s="465" customFormat="1"/>
    <row r="5835" s="465" customFormat="1"/>
    <row r="5836" s="465" customFormat="1"/>
    <row r="5837" s="465" customFormat="1"/>
    <row r="5838" s="465" customFormat="1"/>
    <row r="5839" s="465" customFormat="1"/>
    <row r="5840" s="465" customFormat="1"/>
    <row r="5841" s="465" customFormat="1"/>
    <row r="5842" s="465" customFormat="1"/>
    <row r="5843" s="465" customFormat="1"/>
    <row r="5844" s="465" customFormat="1"/>
    <row r="5845" s="465" customFormat="1"/>
    <row r="5846" s="465" customFormat="1"/>
    <row r="5847" s="465" customFormat="1"/>
    <row r="5848" s="465" customFormat="1"/>
    <row r="5849" s="465" customFormat="1"/>
    <row r="5850" s="465" customFormat="1"/>
    <row r="5851" s="465" customFormat="1"/>
    <row r="5852" s="465" customFormat="1"/>
    <row r="5853" s="465" customFormat="1"/>
    <row r="5854" s="465" customFormat="1"/>
    <row r="5855" s="465" customFormat="1"/>
    <row r="5856" s="465" customFormat="1"/>
    <row r="5857" s="465" customFormat="1"/>
    <row r="5858" s="465" customFormat="1"/>
    <row r="5859" s="465" customFormat="1"/>
    <row r="5860" s="465" customFormat="1"/>
    <row r="5861" s="465" customFormat="1"/>
    <row r="5862" s="465" customFormat="1"/>
    <row r="5863" s="465" customFormat="1"/>
    <row r="5864" s="465" customFormat="1"/>
    <row r="5865" s="465" customFormat="1"/>
    <row r="5866" s="465" customFormat="1"/>
    <row r="5867" s="465" customFormat="1"/>
    <row r="5868" s="465" customFormat="1"/>
    <row r="5869" s="465" customFormat="1"/>
    <row r="5870" s="465" customFormat="1"/>
    <row r="5871" s="465" customFormat="1"/>
    <row r="5872" s="465" customFormat="1"/>
    <row r="5873" s="465" customFormat="1"/>
    <row r="5874" s="465" customFormat="1"/>
    <row r="5875" s="465" customFormat="1"/>
    <row r="5876" s="465" customFormat="1"/>
    <row r="5877" s="465" customFormat="1"/>
    <row r="5878" s="465" customFormat="1"/>
    <row r="5879" s="465" customFormat="1"/>
    <row r="5880" s="465" customFormat="1"/>
    <row r="5881" s="465" customFormat="1"/>
    <row r="5882" s="465" customFormat="1"/>
    <row r="5883" s="465" customFormat="1"/>
    <row r="5884" s="465" customFormat="1"/>
    <row r="5885" s="465" customFormat="1"/>
    <row r="5886" s="465" customFormat="1"/>
    <row r="5887" s="465" customFormat="1"/>
    <row r="5888" s="465" customFormat="1"/>
    <row r="5889" s="465" customFormat="1"/>
    <row r="5890" s="465" customFormat="1"/>
    <row r="5891" s="465" customFormat="1"/>
    <row r="5892" s="465" customFormat="1"/>
    <row r="5893" s="465" customFormat="1"/>
    <row r="5894" s="465" customFormat="1"/>
    <row r="5895" s="465" customFormat="1"/>
    <row r="5896" s="465" customFormat="1"/>
    <row r="5897" s="465" customFormat="1"/>
    <row r="5898" s="465" customFormat="1"/>
    <row r="5899" s="465" customFormat="1"/>
    <row r="5900" s="465" customFormat="1"/>
    <row r="5901" s="465" customFormat="1"/>
    <row r="5902" s="465" customFormat="1"/>
    <row r="5903" s="465" customFormat="1"/>
    <row r="5904" s="465" customFormat="1"/>
    <row r="5905" s="465" customFormat="1"/>
    <row r="5906" s="465" customFormat="1"/>
    <row r="5907" s="465" customFormat="1"/>
    <row r="5908" s="465" customFormat="1"/>
    <row r="5909" s="465" customFormat="1"/>
    <row r="5910" s="465" customFormat="1"/>
    <row r="5911" s="465" customFormat="1"/>
    <row r="5912" s="465" customFormat="1"/>
    <row r="5913" s="465" customFormat="1"/>
    <row r="5914" s="465" customFormat="1"/>
    <row r="5915" s="465" customFormat="1"/>
    <row r="5916" s="465" customFormat="1"/>
    <row r="5917" s="465" customFormat="1"/>
    <row r="5918" s="465" customFormat="1"/>
    <row r="5919" s="465" customFormat="1"/>
    <row r="5920" s="465" customFormat="1"/>
    <row r="5921" s="465" customFormat="1"/>
    <row r="5922" s="465" customFormat="1"/>
    <row r="5923" s="465" customFormat="1"/>
    <row r="5924" s="465" customFormat="1"/>
    <row r="5925" s="465" customFormat="1"/>
    <row r="5926" s="465" customFormat="1"/>
    <row r="5927" s="465" customFormat="1"/>
    <row r="5928" s="465" customFormat="1"/>
    <row r="5929" s="465" customFormat="1"/>
    <row r="5930" s="465" customFormat="1"/>
    <row r="5931" s="465" customFormat="1"/>
    <row r="5932" s="465" customFormat="1"/>
    <row r="5933" s="465" customFormat="1"/>
    <row r="5934" s="465" customFormat="1"/>
    <row r="5935" s="465" customFormat="1"/>
    <row r="5936" s="465" customFormat="1"/>
    <row r="5937" s="465" customFormat="1"/>
    <row r="5938" s="465" customFormat="1"/>
    <row r="5939" s="465" customFormat="1"/>
    <row r="5940" s="465" customFormat="1"/>
    <row r="5941" s="465" customFormat="1"/>
    <row r="5942" s="465" customFormat="1"/>
    <row r="5943" s="465" customFormat="1"/>
    <row r="5944" s="465" customFormat="1"/>
    <row r="5945" s="465" customFormat="1"/>
    <row r="5946" s="465" customFormat="1"/>
    <row r="5947" s="465" customFormat="1"/>
    <row r="5948" s="465" customFormat="1"/>
    <row r="5949" s="465" customFormat="1"/>
    <row r="5950" s="465" customFormat="1"/>
    <row r="5951" s="465" customFormat="1"/>
    <row r="5952" s="465" customFormat="1"/>
    <row r="5953" s="465" customFormat="1"/>
    <row r="5954" s="465" customFormat="1"/>
    <row r="5955" s="465" customFormat="1"/>
    <row r="5956" s="465" customFormat="1"/>
    <row r="5957" s="465" customFormat="1"/>
    <row r="5958" s="465" customFormat="1"/>
    <row r="5959" s="465" customFormat="1"/>
    <row r="5960" s="465" customFormat="1"/>
    <row r="5961" s="465" customFormat="1"/>
    <row r="5962" s="465" customFormat="1"/>
    <row r="5963" s="465" customFormat="1"/>
    <row r="5964" s="465" customFormat="1"/>
    <row r="5965" s="465" customFormat="1"/>
    <row r="5966" s="465" customFormat="1"/>
    <row r="5967" s="465" customFormat="1"/>
    <row r="5968" s="465" customFormat="1"/>
    <row r="5969" s="465" customFormat="1"/>
    <row r="5970" s="465" customFormat="1"/>
    <row r="5971" s="465" customFormat="1"/>
    <row r="5972" s="465" customFormat="1"/>
    <row r="5973" s="465" customFormat="1"/>
    <row r="5974" s="465" customFormat="1"/>
    <row r="5975" s="465" customFormat="1"/>
    <row r="5976" s="465" customFormat="1"/>
    <row r="5977" s="465" customFormat="1"/>
    <row r="5978" s="465" customFormat="1"/>
    <row r="5979" s="465" customFormat="1"/>
    <row r="5980" s="465" customFormat="1"/>
    <row r="5981" s="465" customFormat="1"/>
    <row r="5982" s="465" customFormat="1"/>
    <row r="5983" s="465" customFormat="1"/>
    <row r="5984" s="465" customFormat="1"/>
    <row r="5985" s="465" customFormat="1"/>
    <row r="5986" s="465" customFormat="1"/>
    <row r="5987" s="465" customFormat="1"/>
    <row r="5988" s="465" customFormat="1"/>
    <row r="5989" s="465" customFormat="1"/>
    <row r="5990" s="465" customFormat="1"/>
    <row r="5991" s="465" customFormat="1"/>
    <row r="5992" s="465" customFormat="1"/>
    <row r="5993" s="465" customFormat="1"/>
    <row r="5994" s="465" customFormat="1"/>
    <row r="5995" s="465" customFormat="1"/>
    <row r="5996" s="465" customFormat="1"/>
    <row r="5997" s="465" customFormat="1"/>
    <row r="5998" s="465" customFormat="1"/>
    <row r="5999" s="465" customFormat="1"/>
    <row r="6000" s="465" customFormat="1"/>
    <row r="6001" s="465" customFormat="1"/>
    <row r="6002" s="465" customFormat="1"/>
    <row r="6003" s="465" customFormat="1"/>
    <row r="6004" s="465" customFormat="1"/>
    <row r="6005" s="465" customFormat="1"/>
    <row r="6006" s="465" customFormat="1"/>
    <row r="6007" s="465" customFormat="1"/>
    <row r="6008" s="465" customFormat="1"/>
    <row r="6009" s="465" customFormat="1"/>
    <row r="6010" s="465" customFormat="1"/>
    <row r="6011" s="465" customFormat="1"/>
    <row r="6012" s="465" customFormat="1"/>
    <row r="6013" s="465" customFormat="1"/>
    <row r="6014" s="465" customFormat="1"/>
    <row r="6015" s="465" customFormat="1"/>
    <row r="6016" s="465" customFormat="1"/>
    <row r="6017" s="465" customFormat="1"/>
    <row r="6018" s="465" customFormat="1"/>
    <row r="6019" s="465" customFormat="1"/>
    <row r="6020" s="465" customFormat="1"/>
    <row r="6021" s="465" customFormat="1"/>
    <row r="6022" s="465" customFormat="1"/>
    <row r="6023" s="465" customFormat="1"/>
    <row r="6024" s="465" customFormat="1"/>
    <row r="6025" s="465" customFormat="1"/>
    <row r="6026" s="465" customFormat="1"/>
    <row r="6027" s="465" customFormat="1"/>
    <row r="6028" s="465" customFormat="1"/>
    <row r="6029" s="465" customFormat="1"/>
    <row r="6030" s="465" customFormat="1"/>
    <row r="6031" s="465" customFormat="1"/>
    <row r="6032" s="465" customFormat="1"/>
    <row r="6033" s="465" customFormat="1"/>
    <row r="6034" s="465" customFormat="1"/>
    <row r="6035" s="465" customFormat="1"/>
    <row r="6036" s="465" customFormat="1"/>
    <row r="6037" s="465" customFormat="1"/>
    <row r="6038" s="465" customFormat="1"/>
    <row r="6039" s="465" customFormat="1"/>
    <row r="6040" s="465" customFormat="1"/>
    <row r="6041" s="465" customFormat="1"/>
    <row r="6042" s="465" customFormat="1"/>
    <row r="6043" s="465" customFormat="1"/>
    <row r="6044" s="465" customFormat="1"/>
    <row r="6045" s="465" customFormat="1"/>
    <row r="6046" s="465" customFormat="1"/>
    <row r="6047" s="465" customFormat="1"/>
    <row r="6048" s="465" customFormat="1"/>
    <row r="6049" s="465" customFormat="1"/>
    <row r="6050" s="465" customFormat="1"/>
    <row r="6051" s="465" customFormat="1"/>
    <row r="6052" s="465" customFormat="1"/>
    <row r="6053" s="465" customFormat="1"/>
    <row r="6054" s="465" customFormat="1"/>
    <row r="6055" s="465" customFormat="1"/>
    <row r="6056" s="465" customFormat="1"/>
    <row r="6057" s="465" customFormat="1"/>
    <row r="6058" s="465" customFormat="1"/>
    <row r="6059" s="465" customFormat="1"/>
    <row r="6060" s="465" customFormat="1"/>
    <row r="6061" s="465" customFormat="1"/>
    <row r="6062" s="465" customFormat="1"/>
    <row r="6063" s="465" customFormat="1"/>
    <row r="6064" s="465" customFormat="1"/>
    <row r="6065" s="465" customFormat="1"/>
    <row r="6066" s="465" customFormat="1"/>
    <row r="6067" s="465" customFormat="1"/>
    <row r="6068" s="465" customFormat="1"/>
    <row r="6069" s="465" customFormat="1"/>
    <row r="6070" s="465" customFormat="1"/>
    <row r="6071" s="465" customFormat="1"/>
    <row r="6072" s="465" customFormat="1"/>
    <row r="6073" s="465" customFormat="1"/>
    <row r="6074" s="465" customFormat="1"/>
    <row r="6075" s="465" customFormat="1"/>
    <row r="6076" s="465" customFormat="1"/>
    <row r="6077" s="465" customFormat="1"/>
    <row r="6078" s="465" customFormat="1"/>
    <row r="6079" s="465" customFormat="1"/>
    <row r="6080" s="465" customFormat="1"/>
    <row r="6081" s="465" customFormat="1"/>
    <row r="6082" s="465" customFormat="1"/>
    <row r="6083" s="465" customFormat="1"/>
    <row r="6084" s="465" customFormat="1"/>
    <row r="6085" s="465" customFormat="1"/>
    <row r="6086" s="465" customFormat="1"/>
    <row r="6087" s="465" customFormat="1"/>
    <row r="6088" s="465" customFormat="1"/>
    <row r="6089" s="465" customFormat="1"/>
    <row r="6090" s="465" customFormat="1"/>
    <row r="6091" s="465" customFormat="1"/>
    <row r="6092" s="465" customFormat="1"/>
    <row r="6093" s="465" customFormat="1"/>
    <row r="6094" s="465" customFormat="1"/>
    <row r="6095" s="465" customFormat="1"/>
    <row r="6096" s="465" customFormat="1"/>
    <row r="6097" s="465" customFormat="1"/>
    <row r="6098" s="465" customFormat="1"/>
    <row r="6099" s="465" customFormat="1"/>
    <row r="6100" s="465" customFormat="1"/>
    <row r="6101" s="465" customFormat="1"/>
    <row r="6102" s="465" customFormat="1"/>
    <row r="6103" s="465" customFormat="1"/>
    <row r="6104" s="465" customFormat="1"/>
    <row r="6105" s="465" customFormat="1"/>
    <row r="6106" s="465" customFormat="1"/>
    <row r="6107" s="465" customFormat="1"/>
    <row r="6108" s="465" customFormat="1"/>
    <row r="6109" s="465" customFormat="1"/>
    <row r="6110" s="465" customFormat="1"/>
    <row r="6111" s="465" customFormat="1"/>
    <row r="6112" s="465" customFormat="1"/>
    <row r="6113" s="465" customFormat="1"/>
    <row r="6114" s="465" customFormat="1"/>
    <row r="6115" s="465" customFormat="1"/>
    <row r="6116" s="465" customFormat="1"/>
    <row r="6117" s="465" customFormat="1"/>
    <row r="6118" s="465" customFormat="1"/>
    <row r="6119" s="465" customFormat="1"/>
    <row r="6120" s="465" customFormat="1"/>
    <row r="6121" s="465" customFormat="1"/>
    <row r="6122" s="465" customFormat="1"/>
    <row r="6123" s="465" customFormat="1"/>
    <row r="6124" s="465" customFormat="1"/>
    <row r="6125" s="465" customFormat="1"/>
    <row r="6126" s="465" customFormat="1"/>
    <row r="6127" s="465" customFormat="1"/>
    <row r="6128" s="465" customFormat="1"/>
    <row r="6129" s="465" customFormat="1"/>
    <row r="6130" s="465" customFormat="1"/>
    <row r="6131" s="465" customFormat="1"/>
    <row r="6132" s="465" customFormat="1"/>
    <row r="6133" s="465" customFormat="1"/>
    <row r="6134" s="465" customFormat="1"/>
    <row r="6135" s="465" customFormat="1"/>
    <row r="6136" s="465" customFormat="1"/>
    <row r="6137" s="465" customFormat="1"/>
    <row r="6138" s="465" customFormat="1"/>
    <row r="6139" s="465" customFormat="1"/>
    <row r="6140" s="465" customFormat="1"/>
    <row r="6141" s="465" customFormat="1"/>
    <row r="6142" s="465" customFormat="1"/>
    <row r="6143" s="465" customFormat="1"/>
    <row r="6144" s="465" customFormat="1"/>
    <row r="6145" s="465" customFormat="1"/>
    <row r="6146" s="465" customFormat="1"/>
    <row r="6147" s="465" customFormat="1"/>
    <row r="6148" s="465" customFormat="1"/>
    <row r="6149" s="465" customFormat="1"/>
    <row r="6150" s="465" customFormat="1"/>
    <row r="6151" s="465" customFormat="1"/>
    <row r="6152" s="465" customFormat="1"/>
    <row r="6153" s="465" customFormat="1"/>
    <row r="6154" s="465" customFormat="1"/>
    <row r="6155" s="465" customFormat="1"/>
    <row r="6156" s="465" customFormat="1"/>
    <row r="6157" s="465" customFormat="1"/>
    <row r="6158" s="465" customFormat="1"/>
    <row r="6159" s="465" customFormat="1"/>
    <row r="6160" s="465" customFormat="1"/>
    <row r="6161" s="465" customFormat="1"/>
    <row r="6162" s="465" customFormat="1"/>
    <row r="6163" s="465" customFormat="1"/>
    <row r="6164" s="465" customFormat="1"/>
    <row r="6165" s="465" customFormat="1"/>
    <row r="6166" s="465" customFormat="1"/>
    <row r="6167" s="465" customFormat="1"/>
    <row r="6168" s="465" customFormat="1"/>
    <row r="6169" s="465" customFormat="1"/>
    <row r="6170" s="465" customFormat="1"/>
    <row r="6171" s="465" customFormat="1"/>
    <row r="6172" s="465" customFormat="1"/>
    <row r="6173" s="465" customFormat="1"/>
    <row r="6174" s="465" customFormat="1"/>
    <row r="6175" s="465" customFormat="1"/>
    <row r="6176" s="465" customFormat="1"/>
    <row r="6177" s="465" customFormat="1"/>
    <row r="6178" s="465" customFormat="1"/>
    <row r="6179" s="465" customFormat="1"/>
    <row r="6180" s="465" customFormat="1"/>
    <row r="6181" s="465" customFormat="1"/>
    <row r="6182" s="465" customFormat="1"/>
    <row r="6183" s="465" customFormat="1"/>
    <row r="6184" s="465" customFormat="1"/>
    <row r="6185" s="465" customFormat="1"/>
    <row r="6186" s="465" customFormat="1"/>
    <row r="6187" s="465" customFormat="1"/>
    <row r="6188" s="465" customFormat="1"/>
    <row r="6189" s="465" customFormat="1"/>
    <row r="6190" s="465" customFormat="1"/>
    <row r="6191" s="465" customFormat="1"/>
    <row r="6192" s="465" customFormat="1"/>
    <row r="6193" s="465" customFormat="1"/>
    <row r="6194" s="465" customFormat="1"/>
    <row r="6195" s="465" customFormat="1"/>
    <row r="6196" s="465" customFormat="1"/>
    <row r="6197" s="465" customFormat="1"/>
    <row r="6198" s="465" customFormat="1"/>
    <row r="6199" s="465" customFormat="1"/>
    <row r="6200" s="465" customFormat="1"/>
    <row r="6201" s="465" customFormat="1"/>
    <row r="6202" s="465" customFormat="1"/>
    <row r="6203" s="465" customFormat="1"/>
    <row r="6204" s="465" customFormat="1"/>
    <row r="6205" s="465" customFormat="1"/>
    <row r="6206" s="465" customFormat="1"/>
    <row r="6207" s="465" customFormat="1"/>
    <row r="6208" s="465" customFormat="1"/>
    <row r="6209" s="465" customFormat="1"/>
    <row r="6210" s="465" customFormat="1"/>
    <row r="6211" s="465" customFormat="1"/>
    <row r="6212" s="465" customFormat="1"/>
    <row r="6213" s="465" customFormat="1"/>
    <row r="6214" s="465" customFormat="1"/>
    <row r="6215" s="465" customFormat="1"/>
    <row r="6216" s="465" customFormat="1"/>
    <row r="6217" s="465" customFormat="1"/>
    <row r="6218" s="465" customFormat="1"/>
    <row r="6219" s="465" customFormat="1"/>
    <row r="6220" s="465" customFormat="1"/>
    <row r="6221" s="465" customFormat="1"/>
    <row r="6222" s="465" customFormat="1"/>
    <row r="6223" s="465" customFormat="1"/>
    <row r="6224" s="465" customFormat="1"/>
    <row r="6225" s="465" customFormat="1"/>
    <row r="6226" s="465" customFormat="1"/>
    <row r="6227" s="465" customFormat="1"/>
    <row r="6228" s="465" customFormat="1"/>
    <row r="6229" s="465" customFormat="1"/>
    <row r="6230" s="465" customFormat="1"/>
    <row r="6231" s="465" customFormat="1"/>
    <row r="6232" s="465" customFormat="1"/>
    <row r="6233" s="465" customFormat="1"/>
    <row r="6234" s="465" customFormat="1"/>
    <row r="6235" s="465" customFormat="1"/>
    <row r="6236" s="465" customFormat="1"/>
    <row r="6237" s="465" customFormat="1"/>
    <row r="6238" s="465" customFormat="1"/>
    <row r="6239" s="465" customFormat="1"/>
    <row r="6240" s="465" customFormat="1"/>
    <row r="6241" s="465" customFormat="1"/>
    <row r="6242" s="465" customFormat="1"/>
    <row r="6243" s="465" customFormat="1"/>
    <row r="6244" s="465" customFormat="1"/>
    <row r="6245" s="465" customFormat="1"/>
    <row r="6246" s="465" customFormat="1"/>
    <row r="6247" s="465" customFormat="1"/>
    <row r="6248" s="465" customFormat="1"/>
    <row r="6249" s="465" customFormat="1"/>
    <row r="6250" s="465" customFormat="1"/>
    <row r="6251" s="465" customFormat="1"/>
    <row r="6252" s="465" customFormat="1"/>
    <row r="6253" s="465" customFormat="1"/>
    <row r="6254" s="465" customFormat="1"/>
    <row r="6255" s="465" customFormat="1"/>
    <row r="6256" s="465" customFormat="1"/>
    <row r="6257" s="465" customFormat="1"/>
    <row r="6258" s="465" customFormat="1"/>
    <row r="6259" s="465" customFormat="1"/>
    <row r="6260" s="465" customFormat="1"/>
    <row r="6261" s="465" customFormat="1"/>
    <row r="6262" s="465" customFormat="1"/>
    <row r="6263" s="465" customFormat="1"/>
    <row r="6264" s="465" customFormat="1"/>
    <row r="6265" s="465" customFormat="1"/>
    <row r="6266" s="465" customFormat="1"/>
    <row r="6267" s="465" customFormat="1"/>
    <row r="6268" s="465" customFormat="1"/>
    <row r="6269" s="465" customFormat="1"/>
    <row r="6270" s="465" customFormat="1"/>
    <row r="6271" s="465" customFormat="1"/>
    <row r="6272" s="465" customFormat="1"/>
    <row r="6273" s="465" customFormat="1"/>
    <row r="6274" s="465" customFormat="1"/>
    <row r="6275" s="465" customFormat="1"/>
    <row r="6276" s="465" customFormat="1"/>
    <row r="6277" s="465" customFormat="1"/>
    <row r="6278" s="465" customFormat="1"/>
    <row r="6279" s="465" customFormat="1"/>
    <row r="6280" s="465" customFormat="1"/>
    <row r="6281" s="465" customFormat="1"/>
    <row r="6282" s="465" customFormat="1"/>
    <row r="6283" s="465" customFormat="1"/>
    <row r="6284" s="465" customFormat="1"/>
    <row r="6285" s="465" customFormat="1"/>
    <row r="6286" s="465" customFormat="1"/>
    <row r="6287" s="465" customFormat="1"/>
    <row r="6288" s="465" customFormat="1"/>
    <row r="6289" s="465" customFormat="1"/>
    <row r="6290" s="465" customFormat="1"/>
    <row r="6291" s="465" customFormat="1"/>
    <row r="6292" s="465" customFormat="1"/>
    <row r="6293" s="465" customFormat="1"/>
    <row r="6294" s="465" customFormat="1"/>
    <row r="6295" s="465" customFormat="1"/>
    <row r="6296" s="465" customFormat="1"/>
    <row r="6297" s="465" customFormat="1"/>
    <row r="6298" s="465" customFormat="1"/>
    <row r="6299" s="465" customFormat="1"/>
    <row r="6300" s="465" customFormat="1"/>
    <row r="6301" s="465" customFormat="1"/>
    <row r="6302" s="465" customFormat="1"/>
    <row r="6303" s="465" customFormat="1"/>
    <row r="6304" s="465" customFormat="1"/>
    <row r="6305" s="465" customFormat="1"/>
    <row r="6306" s="465" customFormat="1"/>
    <row r="6307" s="465" customFormat="1"/>
    <row r="6308" s="465" customFormat="1"/>
    <row r="6309" s="465" customFormat="1"/>
    <row r="6310" s="465" customFormat="1"/>
    <row r="6311" s="465" customFormat="1"/>
    <row r="6312" s="465" customFormat="1"/>
    <row r="6313" s="465" customFormat="1"/>
    <row r="6314" s="465" customFormat="1"/>
    <row r="6315" s="465" customFormat="1"/>
    <row r="6316" s="465" customFormat="1"/>
    <row r="6317" s="465" customFormat="1"/>
    <row r="6318" s="465" customFormat="1"/>
    <row r="6319" s="465" customFormat="1"/>
    <row r="6320" s="465" customFormat="1"/>
    <row r="6321" s="465" customFormat="1"/>
    <row r="6322" s="465" customFormat="1"/>
    <row r="6323" s="465" customFormat="1"/>
    <row r="6324" s="465" customFormat="1"/>
    <row r="6325" s="465" customFormat="1"/>
    <row r="6326" s="465" customFormat="1"/>
    <row r="6327" s="465" customFormat="1"/>
    <row r="6328" s="465" customFormat="1"/>
    <row r="6329" s="465" customFormat="1"/>
    <row r="6330" s="465" customFormat="1"/>
    <row r="6331" s="465" customFormat="1"/>
    <row r="6332" s="465" customFormat="1"/>
    <row r="6333" s="465" customFormat="1"/>
    <row r="6334" s="465" customFormat="1"/>
    <row r="6335" s="465" customFormat="1"/>
    <row r="6336" s="465" customFormat="1"/>
    <row r="6337" s="465" customFormat="1"/>
    <row r="6338" s="465" customFormat="1"/>
    <row r="6339" s="465" customFormat="1"/>
    <row r="6340" s="465" customFormat="1"/>
    <row r="6341" s="465" customFormat="1"/>
    <row r="6342" s="465" customFormat="1"/>
    <row r="6343" s="465" customFormat="1"/>
    <row r="6344" s="465" customFormat="1"/>
    <row r="6345" s="465" customFormat="1"/>
    <row r="6346" s="465" customFormat="1"/>
    <row r="6347" s="465" customFormat="1"/>
    <row r="6348" s="465" customFormat="1"/>
    <row r="6349" s="465" customFormat="1"/>
    <row r="6350" s="465" customFormat="1"/>
    <row r="6351" s="465" customFormat="1"/>
    <row r="6352" s="465" customFormat="1"/>
    <row r="6353" s="465" customFormat="1"/>
    <row r="6354" s="465" customFormat="1"/>
    <row r="6355" s="465" customFormat="1"/>
    <row r="6356" s="465" customFormat="1"/>
    <row r="6357" s="465" customFormat="1"/>
    <row r="6358" s="465" customFormat="1"/>
    <row r="6359" s="465" customFormat="1"/>
    <row r="6360" s="465" customFormat="1"/>
    <row r="6361" s="465" customFormat="1"/>
    <row r="6362" s="465" customFormat="1"/>
    <row r="6363" s="465" customFormat="1"/>
    <row r="6364" s="465" customFormat="1"/>
    <row r="6365" s="465" customFormat="1"/>
    <row r="6366" s="465" customFormat="1"/>
    <row r="6367" s="465" customFormat="1"/>
    <row r="6368" s="465" customFormat="1"/>
    <row r="6369" s="465" customFormat="1"/>
    <row r="6370" s="465" customFormat="1"/>
    <row r="6371" s="465" customFormat="1"/>
    <row r="6372" s="465" customFormat="1"/>
    <row r="6373" s="465" customFormat="1"/>
    <row r="6374" s="465" customFormat="1"/>
    <row r="6375" s="465" customFormat="1"/>
    <row r="6376" s="465" customFormat="1"/>
    <row r="6377" s="465" customFormat="1"/>
    <row r="6378" s="465" customFormat="1"/>
    <row r="6379" s="465" customFormat="1"/>
    <row r="6380" s="465" customFormat="1"/>
    <row r="6381" s="465" customFormat="1"/>
    <row r="6382" s="465" customFormat="1"/>
    <row r="6383" s="465" customFormat="1"/>
    <row r="6384" s="465" customFormat="1"/>
    <row r="6385" s="465" customFormat="1"/>
    <row r="6386" s="465" customFormat="1"/>
    <row r="6387" s="465" customFormat="1"/>
    <row r="6388" s="465" customFormat="1"/>
    <row r="6389" s="465" customFormat="1"/>
    <row r="6390" s="465" customFormat="1"/>
    <row r="6391" s="465" customFormat="1"/>
    <row r="6392" s="465" customFormat="1"/>
    <row r="6393" s="465" customFormat="1"/>
    <row r="6394" s="465" customFormat="1"/>
    <row r="6395" s="465" customFormat="1"/>
    <row r="6396" s="465" customFormat="1"/>
    <row r="6397" s="465" customFormat="1"/>
    <row r="6398" s="465" customFormat="1"/>
    <row r="6399" s="465" customFormat="1"/>
    <row r="6400" s="465" customFormat="1"/>
    <row r="6401" s="465" customFormat="1"/>
    <row r="6402" s="465" customFormat="1"/>
    <row r="6403" s="465" customFormat="1"/>
    <row r="6404" s="465" customFormat="1"/>
    <row r="6405" s="465" customFormat="1"/>
    <row r="6406" s="465" customFormat="1"/>
    <row r="6407" s="465" customFormat="1"/>
    <row r="6408" s="465" customFormat="1"/>
    <row r="6409" s="465" customFormat="1"/>
    <row r="6410" s="465" customFormat="1"/>
    <row r="6411" s="465" customFormat="1"/>
    <row r="6412" s="465" customFormat="1"/>
    <row r="6413" s="465" customFormat="1"/>
    <row r="6414" s="465" customFormat="1"/>
    <row r="6415" s="465" customFormat="1"/>
    <row r="6416" s="465" customFormat="1"/>
    <row r="6417" s="465" customFormat="1"/>
    <row r="6418" s="465" customFormat="1"/>
    <row r="6419" s="465" customFormat="1"/>
    <row r="6420" s="465" customFormat="1"/>
    <row r="6421" s="465" customFormat="1"/>
    <row r="6422" s="465" customFormat="1"/>
    <row r="6423" s="465" customFormat="1"/>
    <row r="6424" s="465" customFormat="1"/>
    <row r="6425" s="465" customFormat="1"/>
    <row r="6426" s="465" customFormat="1"/>
    <row r="6427" s="465" customFormat="1"/>
    <row r="6428" s="465" customFormat="1"/>
    <row r="6429" s="465" customFormat="1"/>
    <row r="6430" s="465" customFormat="1"/>
    <row r="6431" s="465" customFormat="1"/>
    <row r="6432" s="465" customFormat="1"/>
    <row r="6433" s="465" customFormat="1"/>
    <row r="6434" s="465" customFormat="1"/>
    <row r="6435" s="465" customFormat="1"/>
    <row r="6436" s="465" customFormat="1"/>
    <row r="6437" s="465" customFormat="1"/>
    <row r="6438" s="465" customFormat="1"/>
    <row r="6439" s="465" customFormat="1"/>
    <row r="6440" s="465" customFormat="1"/>
    <row r="6441" s="465" customFormat="1"/>
    <row r="6442" s="465" customFormat="1"/>
    <row r="6443" s="465" customFormat="1"/>
    <row r="6444" s="465" customFormat="1"/>
    <row r="6445" s="465" customFormat="1"/>
    <row r="6446" s="465" customFormat="1"/>
    <row r="6447" s="465" customFormat="1"/>
    <row r="6448" s="465" customFormat="1"/>
    <row r="6449" s="465" customFormat="1"/>
    <row r="6450" s="465" customFormat="1"/>
    <row r="6451" s="465" customFormat="1"/>
    <row r="6452" s="465" customFormat="1"/>
    <row r="6453" s="465" customFormat="1"/>
    <row r="6454" s="465" customFormat="1"/>
    <row r="6455" s="465" customFormat="1"/>
    <row r="6456" s="465" customFormat="1"/>
    <row r="6457" s="465" customFormat="1"/>
    <row r="6458" s="465" customFormat="1"/>
    <row r="6459" s="465" customFormat="1"/>
    <row r="6460" s="465" customFormat="1"/>
    <row r="6461" s="465" customFormat="1"/>
    <row r="6462" s="465" customFormat="1"/>
    <row r="6463" s="465" customFormat="1"/>
    <row r="6464" s="465" customFormat="1"/>
    <row r="6465" s="465" customFormat="1"/>
    <row r="6466" s="465" customFormat="1"/>
    <row r="6467" s="465" customFormat="1"/>
    <row r="6468" s="465" customFormat="1"/>
    <row r="6469" s="465" customFormat="1"/>
    <row r="6470" s="465" customFormat="1"/>
    <row r="6471" s="465" customFormat="1"/>
    <row r="6472" s="465" customFormat="1"/>
    <row r="6473" s="465" customFormat="1"/>
    <row r="6474" s="465" customFormat="1"/>
    <row r="6475" s="465" customFormat="1"/>
    <row r="6476" s="465" customFormat="1"/>
    <row r="6477" s="465" customFormat="1"/>
    <row r="6478" s="465" customFormat="1"/>
    <row r="6479" s="465" customFormat="1"/>
    <row r="6480" s="465" customFormat="1"/>
    <row r="6481" s="465" customFormat="1"/>
    <row r="6482" s="465" customFormat="1"/>
    <row r="6483" s="465" customFormat="1"/>
    <row r="6484" s="465" customFormat="1"/>
    <row r="6485" s="465" customFormat="1"/>
    <row r="6486" s="465" customFormat="1"/>
    <row r="6487" s="465" customFormat="1"/>
    <row r="6488" s="465" customFormat="1"/>
    <row r="6489" s="465" customFormat="1"/>
    <row r="6490" s="465" customFormat="1"/>
    <row r="6491" s="465" customFormat="1"/>
    <row r="6492" s="465" customFormat="1"/>
    <row r="6493" s="465" customFormat="1"/>
    <row r="6494" s="465" customFormat="1"/>
    <row r="6495" s="465" customFormat="1"/>
    <row r="6496" s="465" customFormat="1"/>
    <row r="6497" s="465" customFormat="1"/>
    <row r="6498" s="465" customFormat="1"/>
    <row r="6499" s="465" customFormat="1"/>
    <row r="6500" s="465" customFormat="1"/>
    <row r="6501" s="465" customFormat="1"/>
    <row r="6502" s="465" customFormat="1"/>
    <row r="6503" s="465" customFormat="1"/>
    <row r="6504" s="465" customFormat="1"/>
    <row r="6505" s="465" customFormat="1"/>
    <row r="6506" s="465" customFormat="1"/>
    <row r="6507" s="465" customFormat="1"/>
    <row r="6508" s="465" customFormat="1"/>
    <row r="6509" s="465" customFormat="1"/>
    <row r="6510" s="465" customFormat="1"/>
    <row r="6511" s="465" customFormat="1"/>
    <row r="6512" s="465" customFormat="1"/>
    <row r="6513" s="465" customFormat="1"/>
    <row r="6514" s="465" customFormat="1"/>
    <row r="6515" s="465" customFormat="1"/>
    <row r="6516" s="465" customFormat="1"/>
    <row r="6517" s="465" customFormat="1"/>
    <row r="6518" s="465" customFormat="1"/>
    <row r="6519" s="465" customFormat="1"/>
    <row r="6520" s="465" customFormat="1"/>
    <row r="6521" s="465" customFormat="1"/>
    <row r="6522" s="465" customFormat="1"/>
    <row r="6523" s="465" customFormat="1"/>
    <row r="6524" s="465" customFormat="1"/>
    <row r="6525" s="465" customFormat="1"/>
    <row r="6526" s="465" customFormat="1"/>
    <row r="6527" s="465" customFormat="1"/>
    <row r="6528" s="465" customFormat="1"/>
    <row r="6529" s="465" customFormat="1"/>
    <row r="6530" s="465" customFormat="1"/>
    <row r="6531" s="465" customFormat="1"/>
    <row r="6532" s="465" customFormat="1"/>
    <row r="6533" s="465" customFormat="1"/>
    <row r="6534" s="465" customFormat="1"/>
    <row r="6535" s="465" customFormat="1"/>
    <row r="6536" s="465" customFormat="1"/>
    <row r="6537" s="465" customFormat="1"/>
    <row r="6538" s="465" customFormat="1"/>
    <row r="6539" s="465" customFormat="1"/>
    <row r="6540" s="465" customFormat="1"/>
    <row r="6541" s="465" customFormat="1"/>
    <row r="6542" s="465" customFormat="1"/>
    <row r="6543" s="465" customFormat="1"/>
    <row r="6544" s="465" customFormat="1"/>
    <row r="6545" s="465" customFormat="1"/>
    <row r="6546" s="465" customFormat="1"/>
    <row r="6547" s="465" customFormat="1"/>
    <row r="6548" s="465" customFormat="1"/>
    <row r="6549" s="465" customFormat="1"/>
    <row r="6550" s="465" customFormat="1"/>
    <row r="6551" s="465" customFormat="1"/>
    <row r="6552" s="465" customFormat="1"/>
    <row r="6553" s="465" customFormat="1"/>
    <row r="6554" s="465" customFormat="1"/>
    <row r="6555" s="465" customFormat="1"/>
    <row r="6556" s="465" customFormat="1"/>
    <row r="6557" s="465" customFormat="1"/>
    <row r="6558" s="465" customFormat="1"/>
    <row r="6559" s="465" customFormat="1"/>
    <row r="6560" s="465" customFormat="1"/>
    <row r="6561" s="465" customFormat="1"/>
    <row r="6562" s="465" customFormat="1"/>
    <row r="6563" s="465" customFormat="1"/>
    <row r="6564" s="465" customFormat="1"/>
    <row r="6565" s="465" customFormat="1"/>
    <row r="6566" s="465" customFormat="1"/>
    <row r="6567" s="465" customFormat="1"/>
    <row r="6568" s="465" customFormat="1"/>
    <row r="6569" s="465" customFormat="1"/>
    <row r="6570" s="465" customFormat="1"/>
    <row r="6571" s="465" customFormat="1"/>
    <row r="6572" s="465" customFormat="1"/>
    <row r="6573" s="465" customFormat="1"/>
    <row r="6574" s="465" customFormat="1"/>
    <row r="6575" s="465" customFormat="1"/>
    <row r="6576" s="465" customFormat="1"/>
    <row r="6577" s="465" customFormat="1"/>
    <row r="6578" s="465" customFormat="1"/>
    <row r="6579" s="465" customFormat="1"/>
    <row r="6580" s="465" customFormat="1"/>
    <row r="6581" s="465" customFormat="1"/>
    <row r="6582" s="465" customFormat="1"/>
    <row r="6583" s="465" customFormat="1"/>
    <row r="6584" s="465" customFormat="1"/>
    <row r="6585" s="465" customFormat="1"/>
    <row r="6586" s="465" customFormat="1"/>
    <row r="6587" s="465" customFormat="1"/>
    <row r="6588" s="465" customFormat="1"/>
    <row r="6589" s="465" customFormat="1"/>
    <row r="6590" s="465" customFormat="1"/>
    <row r="6591" s="465" customFormat="1"/>
    <row r="6592" s="465" customFormat="1"/>
    <row r="6593" s="465" customFormat="1"/>
    <row r="6594" s="465" customFormat="1"/>
    <row r="6595" s="465" customFormat="1"/>
    <row r="6596" s="465" customFormat="1"/>
    <row r="6597" s="465" customFormat="1"/>
    <row r="6598" s="465" customFormat="1"/>
    <row r="6599" s="465" customFormat="1"/>
    <row r="6600" s="465" customFormat="1"/>
    <row r="6601" s="465" customFormat="1"/>
    <row r="6602" s="465" customFormat="1"/>
    <row r="6603" s="465" customFormat="1"/>
    <row r="6604" s="465" customFormat="1"/>
    <row r="6605" s="465" customFormat="1"/>
    <row r="6606" s="465" customFormat="1"/>
    <row r="6607" s="465" customFormat="1"/>
    <row r="6608" s="465" customFormat="1"/>
    <row r="6609" s="465" customFormat="1"/>
    <row r="6610" s="465" customFormat="1"/>
    <row r="6611" s="465" customFormat="1"/>
    <row r="6612" s="465" customFormat="1"/>
    <row r="6613" s="465" customFormat="1"/>
    <row r="6614" s="465" customFormat="1"/>
    <row r="6615" s="465" customFormat="1"/>
    <row r="6616" s="465" customFormat="1"/>
    <row r="6617" s="465" customFormat="1"/>
    <row r="6618" s="465" customFormat="1"/>
    <row r="6619" s="465" customFormat="1"/>
    <row r="6620" s="465" customFormat="1"/>
    <row r="6621" s="465" customFormat="1"/>
    <row r="6622" s="465" customFormat="1"/>
    <row r="6623" s="465" customFormat="1"/>
    <row r="6624" s="465" customFormat="1"/>
    <row r="6625" s="465" customFormat="1"/>
    <row r="6626" s="465" customFormat="1"/>
    <row r="6627" s="465" customFormat="1"/>
    <row r="6628" s="465" customFormat="1"/>
    <row r="6629" s="465" customFormat="1"/>
    <row r="6630" s="465" customFormat="1"/>
    <row r="6631" s="465" customFormat="1"/>
    <row r="6632" s="465" customFormat="1"/>
    <row r="6633" s="465" customFormat="1"/>
    <row r="6634" s="465" customFormat="1"/>
    <row r="6635" s="465" customFormat="1"/>
    <row r="6636" s="465" customFormat="1"/>
    <row r="6637" s="465" customFormat="1"/>
    <row r="6638" s="465" customFormat="1"/>
    <row r="6639" s="465" customFormat="1"/>
    <row r="6640" s="465" customFormat="1"/>
    <row r="6641" s="465" customFormat="1"/>
    <row r="6642" s="465" customFormat="1"/>
    <row r="6643" s="465" customFormat="1"/>
    <row r="6644" s="465" customFormat="1"/>
    <row r="6645" s="465" customFormat="1"/>
    <row r="6646" s="465" customFormat="1"/>
    <row r="6647" s="465" customFormat="1"/>
    <row r="6648" s="465" customFormat="1"/>
    <row r="6649" s="465" customFormat="1"/>
    <row r="6650" s="465" customFormat="1"/>
    <row r="6651" s="465" customFormat="1"/>
    <row r="6652" s="465" customFormat="1"/>
    <row r="6653" s="465" customFormat="1"/>
    <row r="6654" s="465" customFormat="1"/>
    <row r="6655" s="465" customFormat="1"/>
    <row r="6656" s="465" customFormat="1"/>
    <row r="6657" s="465" customFormat="1"/>
    <row r="6658" s="465" customFormat="1"/>
    <row r="6659" s="465" customFormat="1"/>
    <row r="6660" s="465" customFormat="1"/>
    <row r="6661" s="465" customFormat="1"/>
    <row r="6662" s="465" customFormat="1"/>
    <row r="6663" s="465" customFormat="1"/>
    <row r="6664" s="465" customFormat="1"/>
    <row r="6665" s="465" customFormat="1"/>
    <row r="6666" s="465" customFormat="1"/>
    <row r="6667" s="465" customFormat="1"/>
    <row r="6668" s="465" customFormat="1"/>
    <row r="6669" s="465" customFormat="1"/>
    <row r="6670" s="465" customFormat="1"/>
    <row r="6671" s="465" customFormat="1"/>
    <row r="6672" s="465" customFormat="1"/>
    <row r="6673" s="465" customFormat="1"/>
    <row r="6674" s="465" customFormat="1"/>
    <row r="6675" s="465" customFormat="1"/>
    <row r="6676" s="465" customFormat="1"/>
    <row r="6677" s="465" customFormat="1"/>
    <row r="6678" s="465" customFormat="1"/>
    <row r="6679" s="465" customFormat="1"/>
    <row r="6680" s="465" customFormat="1"/>
    <row r="6681" s="465" customFormat="1"/>
    <row r="6682" s="465" customFormat="1"/>
    <row r="6683" s="465" customFormat="1"/>
    <row r="6684" s="465" customFormat="1"/>
    <row r="6685" s="465" customFormat="1"/>
    <row r="6686" s="465" customFormat="1"/>
    <row r="6687" s="465" customFormat="1"/>
    <row r="6688" s="465" customFormat="1"/>
    <row r="6689" s="465" customFormat="1"/>
    <row r="6690" s="465" customFormat="1"/>
    <row r="6691" s="465" customFormat="1"/>
    <row r="6692" s="465" customFormat="1"/>
    <row r="6693" s="465" customFormat="1"/>
    <row r="6694" s="465" customFormat="1"/>
    <row r="6695" s="465" customFormat="1"/>
    <row r="6696" s="465" customFormat="1"/>
    <row r="6697" s="465" customFormat="1"/>
    <row r="6698" s="465" customFormat="1"/>
    <row r="6699" s="465" customFormat="1"/>
    <row r="6700" s="465" customFormat="1"/>
    <row r="6701" s="465" customFormat="1"/>
    <row r="6702" s="465" customFormat="1"/>
    <row r="6703" s="465" customFormat="1"/>
    <row r="6704" s="465" customFormat="1"/>
    <row r="6705" s="465" customFormat="1"/>
    <row r="6706" s="465" customFormat="1"/>
    <row r="6707" s="465" customFormat="1"/>
    <row r="6708" s="465" customFormat="1"/>
    <row r="6709" s="465" customFormat="1"/>
    <row r="6710" s="465" customFormat="1"/>
    <row r="6711" s="465" customFormat="1"/>
    <row r="6712" s="465" customFormat="1"/>
    <row r="6713" s="465" customFormat="1"/>
    <row r="6714" s="465" customFormat="1"/>
    <row r="6715" s="465" customFormat="1"/>
    <row r="6716" s="465" customFormat="1"/>
    <row r="6717" s="465" customFormat="1"/>
    <row r="6718" s="465" customFormat="1"/>
    <row r="6719" s="465" customFormat="1"/>
    <row r="6720" s="465" customFormat="1"/>
    <row r="6721" s="465" customFormat="1"/>
    <row r="6722" s="465" customFormat="1"/>
    <row r="6723" s="465" customFormat="1"/>
    <row r="6724" s="465" customFormat="1"/>
    <row r="6725" s="465" customFormat="1"/>
    <row r="6726" s="465" customFormat="1"/>
    <row r="6727" s="465" customFormat="1"/>
    <row r="6728" s="465" customFormat="1"/>
    <row r="6729" s="465" customFormat="1"/>
    <row r="6730" s="465" customFormat="1"/>
    <row r="6731" s="465" customFormat="1"/>
    <row r="6732" s="465" customFormat="1"/>
    <row r="6733" s="465" customFormat="1"/>
    <row r="6734" s="465" customFormat="1"/>
    <row r="6735" s="465" customFormat="1"/>
    <row r="6736" s="465" customFormat="1"/>
    <row r="6737" s="465" customFormat="1"/>
    <row r="6738" s="465" customFormat="1"/>
    <row r="6739" s="465" customFormat="1"/>
    <row r="6740" s="465" customFormat="1"/>
    <row r="6741" s="465" customFormat="1"/>
    <row r="6742" s="465" customFormat="1"/>
    <row r="6743" s="465" customFormat="1"/>
    <row r="6744" s="465" customFormat="1"/>
    <row r="6745" s="465" customFormat="1"/>
    <row r="6746" s="465" customFormat="1"/>
    <row r="6747" s="465" customFormat="1"/>
    <row r="6748" s="465" customFormat="1"/>
    <row r="6749" s="465" customFormat="1"/>
    <row r="6750" s="465" customFormat="1"/>
    <row r="6751" s="465" customFormat="1"/>
    <row r="6752" s="465" customFormat="1"/>
    <row r="6753" s="465" customFormat="1"/>
    <row r="6754" s="465" customFormat="1"/>
    <row r="6755" s="465" customFormat="1"/>
    <row r="6756" s="465" customFormat="1"/>
    <row r="6757" s="465" customFormat="1"/>
    <row r="6758" s="465" customFormat="1"/>
    <row r="6759" s="465" customFormat="1"/>
    <row r="6760" s="465" customFormat="1"/>
    <row r="6761" s="465" customFormat="1"/>
    <row r="6762" s="465" customFormat="1"/>
    <row r="6763" s="465" customFormat="1"/>
    <row r="6764" s="465" customFormat="1"/>
    <row r="6765" s="465" customFormat="1"/>
    <row r="6766" s="465" customFormat="1"/>
    <row r="6767" s="465" customFormat="1"/>
    <row r="6768" s="465" customFormat="1"/>
    <row r="6769" s="465" customFormat="1"/>
    <row r="6770" s="465" customFormat="1"/>
    <row r="6771" s="465" customFormat="1"/>
    <row r="6772" s="465" customFormat="1"/>
    <row r="6773" s="465" customFormat="1"/>
    <row r="6774" s="465" customFormat="1"/>
    <row r="6775" s="465" customFormat="1"/>
    <row r="6776" s="465" customFormat="1"/>
    <row r="6777" s="465" customFormat="1"/>
    <row r="6778" s="465" customFormat="1"/>
    <row r="6779" s="465" customFormat="1"/>
    <row r="6780" s="465" customFormat="1"/>
    <row r="6781" s="465" customFormat="1"/>
    <row r="6782" s="465" customFormat="1"/>
    <row r="6783" s="465" customFormat="1"/>
    <row r="6784" s="465" customFormat="1"/>
    <row r="6785" s="465" customFormat="1"/>
    <row r="6786" s="465" customFormat="1"/>
    <row r="6787" s="465" customFormat="1"/>
    <row r="6788" s="465" customFormat="1"/>
    <row r="6789" s="465" customFormat="1"/>
    <row r="6790" s="465" customFormat="1"/>
    <row r="6791" s="465" customFormat="1"/>
    <row r="6792" s="465" customFormat="1"/>
    <row r="6793" s="465" customFormat="1"/>
    <row r="6794" s="465" customFormat="1"/>
    <row r="6795" s="465" customFormat="1"/>
    <row r="6796" s="465" customFormat="1"/>
    <row r="6797" s="465" customFormat="1"/>
    <row r="6798" s="465" customFormat="1"/>
    <row r="6799" s="465" customFormat="1"/>
    <row r="6800" s="465" customFormat="1"/>
    <row r="6801" s="465" customFormat="1"/>
    <row r="6802" s="465" customFormat="1"/>
    <row r="6803" s="465" customFormat="1"/>
    <row r="6804" s="465" customFormat="1"/>
    <row r="6805" s="465" customFormat="1"/>
    <row r="6806" s="465" customFormat="1"/>
    <row r="6807" s="465" customFormat="1"/>
    <row r="6808" s="465" customFormat="1"/>
    <row r="6809" s="465" customFormat="1"/>
    <row r="6810" s="465" customFormat="1"/>
    <row r="6811" s="465" customFormat="1"/>
    <row r="6812" s="465" customFormat="1"/>
    <row r="6813" s="465" customFormat="1"/>
    <row r="6814" s="465" customFormat="1"/>
    <row r="6815" s="465" customFormat="1"/>
    <row r="6816" s="465" customFormat="1"/>
    <row r="6817" s="465" customFormat="1"/>
    <row r="6818" s="465" customFormat="1"/>
    <row r="6819" s="465" customFormat="1"/>
    <row r="6820" s="465" customFormat="1"/>
    <row r="6821" s="465" customFormat="1"/>
    <row r="6822" s="465" customFormat="1"/>
    <row r="6823" s="465" customFormat="1"/>
    <row r="6824" s="465" customFormat="1"/>
    <row r="6825" s="465" customFormat="1"/>
    <row r="6826" s="465" customFormat="1"/>
    <row r="6827" s="465" customFormat="1"/>
    <row r="6828" s="465" customFormat="1"/>
    <row r="6829" s="465" customFormat="1"/>
    <row r="6830" s="465" customFormat="1"/>
    <row r="6831" s="465" customFormat="1"/>
    <row r="6832" s="465" customFormat="1"/>
    <row r="6833" s="465" customFormat="1"/>
    <row r="6834" s="465" customFormat="1"/>
    <row r="6835" s="465" customFormat="1"/>
    <row r="6836" s="465" customFormat="1"/>
    <row r="6837" s="465" customFormat="1"/>
    <row r="6838" s="465" customFormat="1"/>
    <row r="6839" s="465" customFormat="1"/>
    <row r="6840" s="465" customFormat="1"/>
    <row r="6841" s="465" customFormat="1"/>
    <row r="6842" s="465" customFormat="1"/>
    <row r="6843" s="465" customFormat="1"/>
    <row r="6844" s="465" customFormat="1"/>
    <row r="6845" s="465" customFormat="1"/>
    <row r="6846" s="465" customFormat="1"/>
    <row r="6847" s="465" customFormat="1"/>
    <row r="6848" s="465" customFormat="1"/>
    <row r="6849" s="465" customFormat="1"/>
    <row r="6850" s="465" customFormat="1"/>
    <row r="6851" s="465" customFormat="1"/>
    <row r="6852" s="465" customFormat="1"/>
    <row r="6853" s="465" customFormat="1"/>
    <row r="6854" s="465" customFormat="1"/>
    <row r="6855" s="465" customFormat="1"/>
    <row r="6856" s="465" customFormat="1"/>
    <row r="6857" s="465" customFormat="1"/>
    <row r="6858" s="465" customFormat="1"/>
    <row r="6859" s="465" customFormat="1"/>
    <row r="6860" s="465" customFormat="1"/>
    <row r="6861" s="465" customFormat="1"/>
    <row r="6862" s="465" customFormat="1"/>
    <row r="6863" s="465" customFormat="1"/>
    <row r="6864" s="465" customFormat="1"/>
    <row r="6865" s="465" customFormat="1"/>
    <row r="6866" s="465" customFormat="1"/>
    <row r="6867" s="465" customFormat="1"/>
    <row r="6868" s="465" customFormat="1"/>
    <row r="6869" s="465" customFormat="1"/>
    <row r="6870" s="465" customFormat="1"/>
    <row r="6871" s="465" customFormat="1"/>
    <row r="6872" s="465" customFormat="1"/>
    <row r="6873" s="465" customFormat="1"/>
    <row r="6874" s="465" customFormat="1"/>
    <row r="6875" s="465" customFormat="1"/>
    <row r="6876" s="465" customFormat="1"/>
    <row r="6877" s="465" customFormat="1"/>
    <row r="6878" s="465" customFormat="1"/>
    <row r="6879" s="465" customFormat="1"/>
    <row r="6880" s="465" customFormat="1"/>
    <row r="6881" s="465" customFormat="1"/>
    <row r="6882" s="465" customFormat="1"/>
    <row r="6883" s="465" customFormat="1"/>
    <row r="6884" s="465" customFormat="1"/>
    <row r="6885" s="465" customFormat="1"/>
    <row r="6886" s="465" customFormat="1"/>
    <row r="6887" s="465" customFormat="1"/>
    <row r="6888" s="465" customFormat="1"/>
    <row r="6889" s="465" customFormat="1"/>
    <row r="6890" s="465" customFormat="1"/>
    <row r="6891" s="465" customFormat="1"/>
    <row r="6892" s="465" customFormat="1"/>
    <row r="6893" s="465" customFormat="1"/>
    <row r="6894" s="465" customFormat="1"/>
    <row r="6895" s="465" customFormat="1"/>
    <row r="6896" s="465" customFormat="1"/>
    <row r="6897" s="465" customFormat="1"/>
    <row r="6898" s="465" customFormat="1"/>
    <row r="6899" s="465" customFormat="1"/>
    <row r="6900" s="465" customFormat="1"/>
    <row r="6901" s="465" customFormat="1"/>
    <row r="6902" s="465" customFormat="1"/>
    <row r="6903" s="465" customFormat="1"/>
    <row r="6904" s="465" customFormat="1"/>
    <row r="6905" s="465" customFormat="1"/>
    <row r="6906" s="465" customFormat="1"/>
    <row r="6907" s="465" customFormat="1"/>
    <row r="6908" s="465" customFormat="1"/>
    <row r="6909" s="465" customFormat="1"/>
    <row r="6910" s="465" customFormat="1"/>
    <row r="6911" s="465" customFormat="1"/>
    <row r="6912" s="465" customFormat="1"/>
    <row r="6913" s="465" customFormat="1"/>
    <row r="6914" s="465" customFormat="1"/>
    <row r="6915" s="465" customFormat="1"/>
    <row r="6916" s="465" customFormat="1"/>
    <row r="6917" s="465" customFormat="1"/>
    <row r="6918" s="465" customFormat="1"/>
    <row r="6919" s="465" customFormat="1"/>
    <row r="6920" s="465" customFormat="1"/>
    <row r="6921" s="465" customFormat="1"/>
    <row r="6922" s="465" customFormat="1"/>
    <row r="6923" s="465" customFormat="1"/>
    <row r="6924" s="465" customFormat="1"/>
    <row r="6925" s="465" customFormat="1"/>
    <row r="6926" s="465" customFormat="1"/>
    <row r="6927" s="465" customFormat="1"/>
    <row r="6928" s="465" customFormat="1"/>
    <row r="6929" s="465" customFormat="1"/>
    <row r="6930" s="465" customFormat="1"/>
    <row r="6931" s="465" customFormat="1"/>
    <row r="6932" s="465" customFormat="1"/>
    <row r="6933" s="465" customFormat="1"/>
    <row r="6934" s="465" customFormat="1"/>
    <row r="6935" s="465" customFormat="1"/>
    <row r="6936" s="465" customFormat="1"/>
    <row r="6937" s="465" customFormat="1"/>
    <row r="6938" s="465" customFormat="1"/>
    <row r="6939" s="465" customFormat="1"/>
    <row r="6940" s="465" customFormat="1"/>
    <row r="6941" s="465" customFormat="1"/>
    <row r="6942" s="465" customFormat="1"/>
    <row r="6943" s="465" customFormat="1"/>
    <row r="6944" s="465" customFormat="1"/>
    <row r="6945" s="465" customFormat="1"/>
    <row r="6946" s="465" customFormat="1"/>
    <row r="6947" s="465" customFormat="1"/>
    <row r="6948" s="465" customFormat="1"/>
    <row r="6949" s="465" customFormat="1"/>
    <row r="6950" s="465" customFormat="1"/>
    <row r="6951" s="465" customFormat="1"/>
    <row r="6952" s="465" customFormat="1"/>
    <row r="6953" s="465" customFormat="1"/>
    <row r="6954" s="465" customFormat="1"/>
    <row r="6955" s="465" customFormat="1"/>
    <row r="6956" s="465" customFormat="1"/>
    <row r="6957" s="465" customFormat="1"/>
    <row r="6958" s="465" customFormat="1"/>
    <row r="6959" s="465" customFormat="1"/>
    <row r="6960" s="465" customFormat="1"/>
    <row r="6961" s="465" customFormat="1"/>
    <row r="6962" s="465" customFormat="1"/>
    <row r="6963" s="465" customFormat="1"/>
    <row r="6964" s="465" customFormat="1"/>
    <row r="6965" s="465" customFormat="1"/>
    <row r="6966" s="465" customFormat="1"/>
    <row r="6967" s="465" customFormat="1"/>
    <row r="6968" s="465" customFormat="1"/>
    <row r="6969" s="465" customFormat="1"/>
    <row r="6970" s="465" customFormat="1"/>
    <row r="6971" s="465" customFormat="1"/>
    <row r="6972" s="465" customFormat="1"/>
    <row r="6973" s="465" customFormat="1"/>
    <row r="6974" s="465" customFormat="1"/>
    <row r="6975" s="465" customFormat="1"/>
    <row r="6976" s="465" customFormat="1"/>
    <row r="6977" s="465" customFormat="1"/>
    <row r="6978" s="465" customFormat="1"/>
    <row r="6979" s="465" customFormat="1"/>
    <row r="6980" s="465" customFormat="1"/>
    <row r="6981" s="465" customFormat="1"/>
    <row r="6982" s="465" customFormat="1"/>
    <row r="6983" s="465" customFormat="1"/>
    <row r="6984" s="465" customFormat="1"/>
    <row r="6985" s="465" customFormat="1"/>
    <row r="6986" s="465" customFormat="1"/>
    <row r="6987" s="465" customFormat="1"/>
    <row r="6988" s="465" customFormat="1"/>
    <row r="6989" s="465" customFormat="1"/>
    <row r="6990" s="465" customFormat="1"/>
    <row r="6991" s="465" customFormat="1"/>
    <row r="6992" s="465" customFormat="1"/>
    <row r="6993" s="465" customFormat="1"/>
    <row r="6994" s="465" customFormat="1"/>
    <row r="6995" s="465" customFormat="1"/>
    <row r="6996" s="465" customFormat="1"/>
    <row r="6997" s="465" customFormat="1"/>
    <row r="6998" s="465" customFormat="1"/>
    <row r="6999" s="465" customFormat="1"/>
    <row r="7000" s="465" customFormat="1"/>
    <row r="7001" s="465" customFormat="1"/>
    <row r="7002" s="465" customFormat="1"/>
    <row r="7003" s="465" customFormat="1"/>
    <row r="7004" s="465" customFormat="1"/>
    <row r="7005" s="465" customFormat="1"/>
    <row r="7006" s="465" customFormat="1"/>
    <row r="7007" s="465" customFormat="1"/>
    <row r="7008" s="465" customFormat="1"/>
    <row r="7009" s="465" customFormat="1"/>
    <row r="7010" s="465" customFormat="1"/>
    <row r="7011" s="465" customFormat="1"/>
    <row r="7012" s="465" customFormat="1"/>
    <row r="7013" s="465" customFormat="1"/>
    <row r="7014" s="465" customFormat="1"/>
    <row r="7015" s="465" customFormat="1"/>
    <row r="7016" s="465" customFormat="1"/>
    <row r="7017" s="465" customFormat="1"/>
    <row r="7018" s="465" customFormat="1"/>
    <row r="7019" s="465" customFormat="1"/>
    <row r="7020" s="465" customFormat="1"/>
    <row r="7021" s="465" customFormat="1"/>
    <row r="7022" s="465" customFormat="1"/>
    <row r="7023" s="465" customFormat="1"/>
    <row r="7024" s="465" customFormat="1"/>
    <row r="7025" s="465" customFormat="1"/>
    <row r="7026" s="465" customFormat="1"/>
    <row r="7027" s="465" customFormat="1"/>
    <row r="7028" s="465" customFormat="1"/>
    <row r="7029" s="465" customFormat="1"/>
    <row r="7030" s="465" customFormat="1"/>
    <row r="7031" s="465" customFormat="1"/>
    <row r="7032" s="465" customFormat="1"/>
    <row r="7033" s="465" customFormat="1"/>
    <row r="7034" s="465" customFormat="1"/>
    <row r="7035" s="465" customFormat="1"/>
    <row r="7036" s="465" customFormat="1"/>
    <row r="7037" s="465" customFormat="1"/>
    <row r="7038" s="465" customFormat="1"/>
    <row r="7039" s="465" customFormat="1"/>
    <row r="7040" s="465" customFormat="1"/>
    <row r="7041" s="465" customFormat="1"/>
    <row r="7042" s="465" customFormat="1"/>
    <row r="7043" s="465" customFormat="1"/>
    <row r="7044" s="465" customFormat="1"/>
    <row r="7045" s="465" customFormat="1"/>
    <row r="7046" s="465" customFormat="1"/>
    <row r="7047" s="465" customFormat="1"/>
    <row r="7048" s="465" customFormat="1"/>
    <row r="7049" s="465" customFormat="1"/>
    <row r="7050" s="465" customFormat="1"/>
    <row r="7051" s="465" customFormat="1"/>
    <row r="7052" s="465" customFormat="1"/>
    <row r="7053" s="465" customFormat="1"/>
    <row r="7054" s="465" customFormat="1"/>
    <row r="7055" s="465" customFormat="1"/>
    <row r="7056" s="465" customFormat="1"/>
    <row r="7057" s="465" customFormat="1"/>
    <row r="7058" s="465" customFormat="1"/>
    <row r="7059" s="465" customFormat="1"/>
    <row r="7060" s="465" customFormat="1"/>
    <row r="7061" s="465" customFormat="1"/>
    <row r="7062" s="465" customFormat="1"/>
    <row r="7063" s="465" customFormat="1"/>
    <row r="7064" s="465" customFormat="1"/>
    <row r="7065" s="465" customFormat="1"/>
    <row r="7066" s="465" customFormat="1"/>
    <row r="7067" s="465" customFormat="1"/>
    <row r="7068" s="465" customFormat="1"/>
    <row r="7069" s="465" customFormat="1"/>
    <row r="7070" s="465" customFormat="1"/>
    <row r="7071" s="465" customFormat="1"/>
    <row r="7072" s="465" customFormat="1"/>
    <row r="7073" s="465" customFormat="1"/>
    <row r="7074" s="465" customFormat="1"/>
    <row r="7075" s="465" customFormat="1"/>
    <row r="7076" s="465" customFormat="1"/>
    <row r="7077" s="465" customFormat="1"/>
    <row r="7078" s="465" customFormat="1"/>
    <row r="7079" s="465" customFormat="1"/>
    <row r="7080" s="465" customFormat="1"/>
    <row r="7081" s="465" customFormat="1"/>
    <row r="7082" s="465" customFormat="1"/>
    <row r="7083" s="465" customFormat="1"/>
    <row r="7084" s="465" customFormat="1"/>
    <row r="7085" s="465" customFormat="1"/>
    <row r="7086" s="465" customFormat="1"/>
    <row r="7087" s="465" customFormat="1"/>
    <row r="7088" s="465" customFormat="1"/>
    <row r="7089" s="465" customFormat="1"/>
    <row r="7090" s="465" customFormat="1"/>
    <row r="7091" s="465" customFormat="1"/>
    <row r="7092" s="465" customFormat="1"/>
    <row r="7093" s="465" customFormat="1"/>
    <row r="7094" s="465" customFormat="1"/>
    <row r="7095" s="465" customFormat="1"/>
    <row r="7096" s="465" customFormat="1"/>
    <row r="7097" s="465" customFormat="1"/>
    <row r="7098" s="465" customFormat="1"/>
    <row r="7099" s="465" customFormat="1"/>
    <row r="7100" s="465" customFormat="1"/>
    <row r="7101" s="465" customFormat="1"/>
    <row r="7102" s="465" customFormat="1"/>
    <row r="7103" s="465" customFormat="1"/>
    <row r="7104" s="465" customFormat="1"/>
    <row r="7105" s="465" customFormat="1"/>
    <row r="7106" s="465" customFormat="1"/>
    <row r="7107" s="465" customFormat="1"/>
    <row r="7108" s="465" customFormat="1"/>
    <row r="7109" s="465" customFormat="1"/>
    <row r="7110" s="465" customFormat="1"/>
    <row r="7111" s="465" customFormat="1"/>
    <row r="7112" s="465" customFormat="1"/>
    <row r="7113" s="465" customFormat="1"/>
    <row r="7114" s="465" customFormat="1"/>
    <row r="7115" s="465" customFormat="1"/>
    <row r="7116" s="465" customFormat="1"/>
    <row r="7117" s="465" customFormat="1"/>
    <row r="7118" s="465" customFormat="1"/>
    <row r="7119" s="465" customFormat="1"/>
    <row r="7120" s="465" customFormat="1"/>
    <row r="7121" s="465" customFormat="1"/>
    <row r="7122" s="465" customFormat="1"/>
    <row r="7123" s="465" customFormat="1"/>
    <row r="7124" s="465" customFormat="1"/>
    <row r="7125" s="465" customFormat="1"/>
    <row r="7126" s="465" customFormat="1"/>
    <row r="7127" s="465" customFormat="1"/>
    <row r="7128" s="465" customFormat="1"/>
    <row r="7129" s="465" customFormat="1"/>
    <row r="7130" s="465" customFormat="1"/>
    <row r="7131" s="465" customFormat="1"/>
    <row r="7132" s="465" customFormat="1"/>
    <row r="7133" s="465" customFormat="1"/>
    <row r="7134" s="465" customFormat="1"/>
    <row r="7135" s="465" customFormat="1"/>
    <row r="7136" s="465" customFormat="1"/>
    <row r="7137" s="465" customFormat="1"/>
    <row r="7138" s="465" customFormat="1"/>
    <row r="7139" s="465" customFormat="1"/>
    <row r="7140" s="465" customFormat="1"/>
    <row r="7141" s="465" customFormat="1"/>
    <row r="7142" s="465" customFormat="1"/>
    <row r="7143" s="465" customFormat="1"/>
    <row r="7144" s="465" customFormat="1"/>
    <row r="7145" s="465" customFormat="1"/>
    <row r="7146" s="465" customFormat="1"/>
    <row r="7147" s="465" customFormat="1"/>
    <row r="7148" s="465" customFormat="1"/>
    <row r="7149" s="465" customFormat="1"/>
    <row r="7150" s="465" customFormat="1"/>
    <row r="7151" s="465" customFormat="1"/>
    <row r="7152" s="465" customFormat="1"/>
    <row r="7153" s="465" customFormat="1"/>
    <row r="7154" s="465" customFormat="1"/>
    <row r="7155" s="465" customFormat="1"/>
    <row r="7156" s="465" customFormat="1"/>
    <row r="7157" s="465" customFormat="1"/>
    <row r="7158" s="465" customFormat="1"/>
    <row r="7159" s="465" customFormat="1"/>
    <row r="7160" s="465" customFormat="1"/>
    <row r="7161" s="465" customFormat="1"/>
    <row r="7162" s="465" customFormat="1"/>
    <row r="7163" s="465" customFormat="1"/>
    <row r="7164" s="465" customFormat="1"/>
    <row r="7165" s="465" customFormat="1"/>
    <row r="7166" s="465" customFormat="1"/>
    <row r="7167" s="465" customFormat="1"/>
    <row r="7168" s="465" customFormat="1"/>
    <row r="7169" s="465" customFormat="1"/>
    <row r="7170" s="465" customFormat="1"/>
    <row r="7171" s="465" customFormat="1"/>
    <row r="7172" s="465" customFormat="1"/>
    <row r="7173" s="465" customFormat="1"/>
    <row r="7174" s="465" customFormat="1"/>
    <row r="7175" s="465" customFormat="1"/>
    <row r="7176" s="465" customFormat="1"/>
    <row r="7177" s="465" customFormat="1"/>
    <row r="7178" s="465" customFormat="1"/>
    <row r="7179" s="465" customFormat="1"/>
    <row r="7180" s="465" customFormat="1"/>
    <row r="7181" s="465" customFormat="1"/>
    <row r="7182" s="465" customFormat="1"/>
    <row r="7183" s="465" customFormat="1"/>
    <row r="7184" s="465" customFormat="1"/>
    <row r="7185" s="465" customFormat="1"/>
    <row r="7186" s="465" customFormat="1"/>
    <row r="7187" s="465" customFormat="1"/>
    <row r="7188" s="465" customFormat="1"/>
    <row r="7189" s="465" customFormat="1"/>
    <row r="7190" s="465" customFormat="1"/>
    <row r="7191" s="465" customFormat="1"/>
    <row r="7192" s="465" customFormat="1"/>
    <row r="7193" s="465" customFormat="1"/>
    <row r="7194" s="465" customFormat="1"/>
    <row r="7195" s="465" customFormat="1"/>
    <row r="7196" s="465" customFormat="1"/>
    <row r="7197" s="465" customFormat="1"/>
    <row r="7198" s="465" customFormat="1"/>
    <row r="7199" s="465" customFormat="1"/>
    <row r="7200" s="465" customFormat="1"/>
    <row r="7201" s="465" customFormat="1"/>
    <row r="7202" s="465" customFormat="1"/>
    <row r="7203" s="465" customFormat="1"/>
    <row r="7204" s="465" customFormat="1"/>
    <row r="7205" s="465" customFormat="1"/>
    <row r="7206" s="465" customFormat="1"/>
    <row r="7207" s="465" customFormat="1"/>
    <row r="7208" s="465" customFormat="1"/>
    <row r="7209" s="465" customFormat="1"/>
    <row r="7210" s="465" customFormat="1"/>
    <row r="7211" s="465" customFormat="1"/>
    <row r="7212" s="465" customFormat="1"/>
    <row r="7213" s="465" customFormat="1"/>
    <row r="7214" s="465" customFormat="1"/>
    <row r="7215" s="465" customFormat="1"/>
    <row r="7216" s="465" customFormat="1"/>
    <row r="7217" s="465" customFormat="1"/>
    <row r="7218" s="465" customFormat="1"/>
    <row r="7219" s="465" customFormat="1"/>
    <row r="7220" s="465" customFormat="1"/>
    <row r="7221" s="465" customFormat="1"/>
    <row r="7222" s="465" customFormat="1"/>
    <row r="7223" s="465" customFormat="1"/>
    <row r="7224" s="465" customFormat="1"/>
    <row r="7225" s="465" customFormat="1"/>
    <row r="7226" s="465" customFormat="1"/>
    <row r="7227" s="465" customFormat="1"/>
    <row r="7228" s="465" customFormat="1"/>
    <row r="7229" s="465" customFormat="1"/>
    <row r="7230" s="465" customFormat="1"/>
    <row r="7231" s="465" customFormat="1"/>
    <row r="7232" s="465" customFormat="1"/>
    <row r="7233" s="465" customFormat="1"/>
    <row r="7234" s="465" customFormat="1"/>
    <row r="7235" s="465" customFormat="1"/>
    <row r="7236" s="465" customFormat="1"/>
    <row r="7237" s="465" customFormat="1"/>
    <row r="7238" s="465" customFormat="1"/>
    <row r="7239" s="465" customFormat="1"/>
    <row r="7240" s="465" customFormat="1"/>
    <row r="7241" s="465" customFormat="1"/>
    <row r="7242" s="465" customFormat="1"/>
    <row r="7243" s="465" customFormat="1"/>
    <row r="7244" s="465" customFormat="1"/>
    <row r="7245" s="465" customFormat="1"/>
    <row r="7246" s="465" customFormat="1"/>
    <row r="7247" s="465" customFormat="1"/>
    <row r="7248" s="465" customFormat="1"/>
    <row r="7249" s="465" customFormat="1"/>
    <row r="7250" s="465" customFormat="1"/>
    <row r="7251" s="465" customFormat="1"/>
    <row r="7252" s="465" customFormat="1"/>
    <row r="7253" s="465" customFormat="1"/>
    <row r="7254" s="465" customFormat="1"/>
    <row r="7255" s="465" customFormat="1"/>
    <row r="7256" s="465" customFormat="1"/>
    <row r="7257" s="465" customFormat="1"/>
    <row r="7258" s="465" customFormat="1"/>
    <row r="7259" s="465" customFormat="1"/>
    <row r="7260" s="465" customFormat="1"/>
    <row r="7261" s="465" customFormat="1"/>
    <row r="7262" s="465" customFormat="1"/>
    <row r="7263" s="465" customFormat="1"/>
    <row r="7264" s="465" customFormat="1"/>
    <row r="7265" s="465" customFormat="1"/>
    <row r="7266" s="465" customFormat="1"/>
    <row r="7267" s="465" customFormat="1"/>
    <row r="7268" s="465" customFormat="1"/>
    <row r="7269" s="465" customFormat="1"/>
    <row r="7270" s="465" customFormat="1"/>
    <row r="7271" s="465" customFormat="1"/>
    <row r="7272" s="465" customFormat="1"/>
    <row r="7273" s="465" customFormat="1"/>
    <row r="7274" s="465" customFormat="1"/>
    <row r="7275" s="465" customFormat="1"/>
    <row r="7276" s="465" customFormat="1"/>
    <row r="7277" s="465" customFormat="1"/>
    <row r="7278" s="465" customFormat="1"/>
    <row r="7279" s="465" customFormat="1"/>
    <row r="7280" s="465" customFormat="1"/>
    <row r="7281" s="465" customFormat="1"/>
    <row r="7282" s="465" customFormat="1"/>
    <row r="7283" s="465" customFormat="1"/>
    <row r="7284" s="465" customFormat="1"/>
    <row r="7285" s="465" customFormat="1"/>
    <row r="7286" s="465" customFormat="1"/>
    <row r="7287" s="465" customFormat="1"/>
    <row r="7288" s="465" customFormat="1"/>
    <row r="7289" s="465" customFormat="1"/>
    <row r="7290" s="465" customFormat="1"/>
    <row r="7291" s="465" customFormat="1"/>
    <row r="7292" s="465" customFormat="1"/>
    <row r="7293" s="465" customFormat="1"/>
    <row r="7294" s="465" customFormat="1"/>
    <row r="7295" s="465" customFormat="1"/>
    <row r="7296" s="465" customFormat="1"/>
    <row r="7297" s="465" customFormat="1"/>
    <row r="7298" s="465" customFormat="1"/>
    <row r="7299" s="465" customFormat="1"/>
    <row r="7300" s="465" customFormat="1"/>
    <row r="7301" s="465" customFormat="1"/>
    <row r="7302" s="465" customFormat="1"/>
    <row r="7303" s="465" customFormat="1"/>
    <row r="7304" s="465" customFormat="1"/>
    <row r="7305" s="465" customFormat="1"/>
    <row r="7306" s="465" customFormat="1"/>
    <row r="7307" s="465" customFormat="1"/>
    <row r="7308" s="465" customFormat="1"/>
    <row r="7309" s="465" customFormat="1"/>
    <row r="7310" s="465" customFormat="1"/>
    <row r="7311" s="465" customFormat="1"/>
    <row r="7312" s="465" customFormat="1"/>
    <row r="7313" s="465" customFormat="1"/>
    <row r="7314" s="465" customFormat="1"/>
    <row r="7315" s="465" customFormat="1"/>
    <row r="7316" s="465" customFormat="1"/>
    <row r="7317" s="465" customFormat="1"/>
    <row r="7318" s="465" customFormat="1"/>
    <row r="7319" s="465" customFormat="1"/>
    <row r="7320" s="465" customFormat="1"/>
    <row r="7321" s="465" customFormat="1"/>
    <row r="7322" s="465" customFormat="1"/>
    <row r="7323" s="465" customFormat="1"/>
    <row r="7324" s="465" customFormat="1"/>
    <row r="7325" s="465" customFormat="1"/>
    <row r="7326" s="465" customFormat="1"/>
    <row r="7327" s="465" customFormat="1"/>
    <row r="7328" s="465" customFormat="1"/>
    <row r="7329" s="465" customFormat="1"/>
    <row r="7330" s="465" customFormat="1"/>
    <row r="7331" s="465" customFormat="1"/>
    <row r="7332" s="465" customFormat="1"/>
    <row r="7333" s="465" customFormat="1"/>
    <row r="7334" s="465" customFormat="1"/>
    <row r="7335" s="465" customFormat="1"/>
    <row r="7336" s="465" customFormat="1"/>
    <row r="7337" s="465" customFormat="1"/>
    <row r="7338" s="465" customFormat="1"/>
    <row r="7339" s="465" customFormat="1"/>
    <row r="7340" s="465" customFormat="1"/>
    <row r="7341" s="465" customFormat="1"/>
    <row r="7342" s="465" customFormat="1"/>
    <row r="7343" s="465" customFormat="1"/>
    <row r="7344" s="465" customFormat="1"/>
    <row r="7345" s="465" customFormat="1"/>
    <row r="7346" s="465" customFormat="1"/>
    <row r="7347" s="465" customFormat="1"/>
    <row r="7348" s="465" customFormat="1"/>
    <row r="7349" s="465" customFormat="1"/>
    <row r="7350" s="465" customFormat="1"/>
    <row r="7351" s="465" customFormat="1"/>
    <row r="7352" s="465" customFormat="1"/>
    <row r="7353" s="465" customFormat="1"/>
    <row r="7354" s="465" customFormat="1"/>
    <row r="7355" s="465" customFormat="1"/>
    <row r="7356" s="465" customFormat="1"/>
    <row r="7357" s="465" customFormat="1"/>
    <row r="7358" s="465" customFormat="1"/>
    <row r="7359" s="465" customFormat="1"/>
    <row r="7360" s="465" customFormat="1"/>
    <row r="7361" s="465" customFormat="1"/>
    <row r="7362" s="465" customFormat="1"/>
    <row r="7363" s="465" customFormat="1"/>
    <row r="7364" s="465" customFormat="1"/>
    <row r="7365" s="465" customFormat="1"/>
    <row r="7366" s="465" customFormat="1"/>
    <row r="7367" s="465" customFormat="1"/>
    <row r="7368" s="465" customFormat="1"/>
    <row r="7369" s="465" customFormat="1"/>
    <row r="7370" s="465" customFormat="1"/>
    <row r="7371" s="465" customFormat="1"/>
    <row r="7372" s="465" customFormat="1"/>
    <row r="7373" s="465" customFormat="1"/>
    <row r="7374" s="465" customFormat="1"/>
    <row r="7375" s="465" customFormat="1"/>
    <row r="7376" s="465" customFormat="1"/>
    <row r="7377" s="465" customFormat="1"/>
    <row r="7378" s="465" customFormat="1"/>
    <row r="7379" s="465" customFormat="1"/>
    <row r="7380" s="465" customFormat="1"/>
    <row r="7381" s="465" customFormat="1"/>
    <row r="7382" s="465" customFormat="1"/>
    <row r="7383" s="465" customFormat="1"/>
    <row r="7384" s="465" customFormat="1"/>
    <row r="7385" s="465" customFormat="1"/>
    <row r="7386" s="465" customFormat="1"/>
    <row r="7387" s="465" customFormat="1"/>
    <row r="7388" s="465" customFormat="1"/>
    <row r="7389" s="465" customFormat="1"/>
    <row r="7390" s="465" customFormat="1"/>
    <row r="7391" s="465" customFormat="1"/>
    <row r="7392" s="465" customFormat="1"/>
    <row r="7393" s="465" customFormat="1"/>
    <row r="7394" s="465" customFormat="1"/>
    <row r="7395" s="465" customFormat="1"/>
    <row r="7396" s="465" customFormat="1"/>
    <row r="7397" s="465" customFormat="1"/>
    <row r="7398" s="465" customFormat="1"/>
    <row r="7399" s="465" customFormat="1"/>
    <row r="7400" s="465" customFormat="1"/>
    <row r="7401" s="465" customFormat="1"/>
    <row r="7402" s="465" customFormat="1"/>
    <row r="7403" s="465" customFormat="1"/>
    <row r="7404" s="465" customFormat="1"/>
    <row r="7405" s="465" customFormat="1"/>
    <row r="7406" s="465" customFormat="1"/>
    <row r="7407" s="465" customFormat="1"/>
    <row r="7408" s="465" customFormat="1"/>
    <row r="7409" s="465" customFormat="1"/>
    <row r="7410" s="465" customFormat="1"/>
    <row r="7411" s="465" customFormat="1"/>
    <row r="7412" s="465" customFormat="1"/>
    <row r="7413" s="465" customFormat="1"/>
    <row r="7414" s="465" customFormat="1"/>
    <row r="7415" s="465" customFormat="1"/>
    <row r="7416" s="465" customFormat="1"/>
    <row r="7417" s="465" customFormat="1"/>
    <row r="7418" s="465" customFormat="1"/>
    <row r="7419" s="465" customFormat="1"/>
    <row r="7420" s="465" customFormat="1"/>
    <row r="7421" s="465" customFormat="1"/>
    <row r="7422" s="465" customFormat="1"/>
    <row r="7423" s="465" customFormat="1"/>
    <row r="7424" s="465" customFormat="1"/>
    <row r="7425" s="465" customFormat="1"/>
    <row r="7426" s="465" customFormat="1"/>
    <row r="7427" s="465" customFormat="1"/>
    <row r="7428" s="465" customFormat="1"/>
    <row r="7429" s="465" customFormat="1"/>
    <row r="7430" s="465" customFormat="1"/>
    <row r="7431" s="465" customFormat="1"/>
    <row r="7432" s="465" customFormat="1"/>
    <row r="7433" s="465" customFormat="1"/>
    <row r="7434" s="465" customFormat="1"/>
    <row r="7435" s="465" customFormat="1"/>
    <row r="7436" s="465" customFormat="1"/>
    <row r="7437" s="465" customFormat="1"/>
    <row r="7438" s="465" customFormat="1"/>
    <row r="7439" s="465" customFormat="1"/>
    <row r="7440" s="465" customFormat="1"/>
    <row r="7441" s="465" customFormat="1"/>
    <row r="7442" s="465" customFormat="1"/>
    <row r="7443" s="465" customFormat="1"/>
    <row r="7444" s="465" customFormat="1"/>
    <row r="7445" s="465" customFormat="1"/>
    <row r="7446" s="465" customFormat="1"/>
    <row r="7447" s="465" customFormat="1"/>
    <row r="7448" s="465" customFormat="1"/>
    <row r="7449" s="465" customFormat="1"/>
    <row r="7450" s="465" customFormat="1"/>
    <row r="7451" s="465" customFormat="1"/>
    <row r="7452" s="465" customFormat="1"/>
    <row r="7453" s="465" customFormat="1"/>
    <row r="7454" s="465" customFormat="1"/>
    <row r="7455" s="465" customFormat="1"/>
    <row r="7456" s="465" customFormat="1"/>
    <row r="7457" s="465" customFormat="1"/>
    <row r="7458" s="465" customFormat="1"/>
    <row r="7459" s="465" customFormat="1"/>
    <row r="7460" s="465" customFormat="1"/>
    <row r="7461" s="465" customFormat="1"/>
    <row r="7462" s="465" customFormat="1"/>
    <row r="7463" s="465" customFormat="1"/>
    <row r="7464" s="465" customFormat="1"/>
    <row r="7465" s="465" customFormat="1"/>
    <row r="7466" s="465" customFormat="1"/>
    <row r="7467" s="465" customFormat="1"/>
    <row r="7468" s="465" customFormat="1"/>
    <row r="7469" s="465" customFormat="1"/>
    <row r="7470" s="465" customFormat="1"/>
    <row r="7471" s="465" customFormat="1"/>
    <row r="7472" s="465" customFormat="1"/>
    <row r="7473" s="465" customFormat="1"/>
    <row r="7474" s="465" customFormat="1"/>
    <row r="7475" s="465" customFormat="1"/>
    <row r="7476" s="465" customFormat="1"/>
    <row r="7477" s="465" customFormat="1"/>
    <row r="7478" s="465" customFormat="1"/>
    <row r="7479" s="465" customFormat="1"/>
    <row r="7480" s="465" customFormat="1"/>
    <row r="7481" s="465" customFormat="1"/>
    <row r="7482" s="465" customFormat="1"/>
    <row r="7483" s="465" customFormat="1"/>
    <row r="7484" s="465" customFormat="1"/>
    <row r="7485" s="465" customFormat="1"/>
    <row r="7486" s="465" customFormat="1"/>
    <row r="7487" s="465" customFormat="1"/>
    <row r="7488" s="465" customFormat="1"/>
    <row r="7489" s="465" customFormat="1"/>
    <row r="7490" s="465" customFormat="1"/>
    <row r="7491" s="465" customFormat="1"/>
    <row r="7492" s="465" customFormat="1"/>
    <row r="7493" s="465" customFormat="1"/>
    <row r="7494" s="465" customFormat="1"/>
    <row r="7495" s="465" customFormat="1"/>
    <row r="7496" s="465" customFormat="1"/>
    <row r="7497" s="465" customFormat="1"/>
    <row r="7498" s="465" customFormat="1"/>
    <row r="7499" s="465" customFormat="1"/>
    <row r="7500" s="465" customFormat="1"/>
    <row r="7501" s="465" customFormat="1"/>
    <row r="7502" s="465" customFormat="1"/>
    <row r="7503" s="465" customFormat="1"/>
    <row r="7504" s="465" customFormat="1"/>
    <row r="7505" s="465" customFormat="1"/>
    <row r="7506" s="465" customFormat="1"/>
    <row r="7507" s="465" customFormat="1"/>
    <row r="7508" s="465" customFormat="1"/>
    <row r="7509" s="465" customFormat="1"/>
    <row r="7510" s="465" customFormat="1"/>
    <row r="7511" s="465" customFormat="1"/>
    <row r="7512" s="465" customFormat="1"/>
    <row r="7513" s="465" customFormat="1"/>
    <row r="7514" s="465" customFormat="1"/>
    <row r="7515" s="465" customFormat="1"/>
    <row r="7516" s="465" customFormat="1"/>
    <row r="7517" s="465" customFormat="1"/>
    <row r="7518" s="465" customFormat="1"/>
    <row r="7519" s="465" customFormat="1"/>
    <row r="7520" s="465" customFormat="1"/>
    <row r="7521" s="465" customFormat="1"/>
    <row r="7522" s="465" customFormat="1"/>
    <row r="7523" s="465" customFormat="1"/>
    <row r="7524" s="465" customFormat="1"/>
    <row r="7525" s="465" customFormat="1"/>
    <row r="7526" s="465" customFormat="1"/>
    <row r="7527" s="465" customFormat="1"/>
    <row r="7528" s="465" customFormat="1"/>
    <row r="7529" s="465" customFormat="1"/>
    <row r="7530" s="465" customFormat="1"/>
    <row r="7531" s="465" customFormat="1"/>
    <row r="7532" s="465" customFormat="1"/>
    <row r="7533" s="465" customFormat="1"/>
    <row r="7534" s="465" customFormat="1"/>
    <row r="7535" s="465" customFormat="1"/>
    <row r="7536" s="465" customFormat="1"/>
    <row r="7537" s="465" customFormat="1"/>
    <row r="7538" s="465" customFormat="1"/>
    <row r="7539" s="465" customFormat="1"/>
    <row r="7540" s="465" customFormat="1"/>
    <row r="7541" s="465" customFormat="1"/>
    <row r="7542" s="465" customFormat="1"/>
    <row r="7543" s="465" customFormat="1"/>
    <row r="7544" s="465" customFormat="1"/>
    <row r="7545" s="465" customFormat="1"/>
    <row r="7546" s="465" customFormat="1"/>
    <row r="7547" s="465" customFormat="1"/>
    <row r="7548" s="465" customFormat="1"/>
    <row r="7549" s="465" customFormat="1"/>
    <row r="7550" s="465" customFormat="1"/>
    <row r="7551" s="465" customFormat="1"/>
    <row r="7552" s="465" customFormat="1"/>
    <row r="7553" s="465" customFormat="1"/>
    <row r="7554" s="465" customFormat="1"/>
    <row r="7555" s="465" customFormat="1"/>
    <row r="7556" s="465" customFormat="1"/>
    <row r="7557" s="465" customFormat="1"/>
    <row r="7558" s="465" customFormat="1"/>
    <row r="7559" s="465" customFormat="1"/>
    <row r="7560" s="465" customFormat="1"/>
    <row r="7561" s="465" customFormat="1"/>
    <row r="7562" s="465" customFormat="1"/>
    <row r="7563" s="465" customFormat="1"/>
    <row r="7564" s="465" customFormat="1"/>
    <row r="7565" s="465" customFormat="1"/>
    <row r="7566" s="465" customFormat="1"/>
    <row r="7567" s="465" customFormat="1"/>
    <row r="7568" s="465" customFormat="1"/>
    <row r="7569" s="465" customFormat="1"/>
    <row r="7570" s="465" customFormat="1"/>
    <row r="7571" s="465" customFormat="1"/>
    <row r="7572" s="465" customFormat="1"/>
    <row r="7573" s="465" customFormat="1"/>
    <row r="7574" s="465" customFormat="1"/>
    <row r="7575" s="465" customFormat="1"/>
    <row r="7576" s="465" customFormat="1"/>
    <row r="7577" s="465" customFormat="1"/>
    <row r="7578" s="465" customFormat="1"/>
    <row r="7579" s="465" customFormat="1"/>
    <row r="7580" s="465" customFormat="1"/>
    <row r="7581" s="465" customFormat="1"/>
    <row r="7582" s="465" customFormat="1"/>
    <row r="7583" s="465" customFormat="1"/>
    <row r="7584" s="465" customFormat="1"/>
    <row r="7585" s="465" customFormat="1"/>
    <row r="7586" s="465" customFormat="1"/>
    <row r="7587" s="465" customFormat="1"/>
    <row r="7588" s="465" customFormat="1"/>
    <row r="7589" s="465" customFormat="1"/>
    <row r="7590" s="465" customFormat="1"/>
    <row r="7591" s="465" customFormat="1"/>
    <row r="7592" s="465" customFormat="1"/>
    <row r="7593" s="465" customFormat="1"/>
    <row r="7594" s="465" customFormat="1"/>
    <row r="7595" s="465" customFormat="1"/>
    <row r="7596" s="465" customFormat="1"/>
    <row r="7597" s="465" customFormat="1"/>
    <row r="7598" s="465" customFormat="1"/>
    <row r="7599" s="465" customFormat="1"/>
    <row r="7600" s="465" customFormat="1"/>
    <row r="7601" s="465" customFormat="1"/>
    <row r="7602" s="465" customFormat="1"/>
    <row r="7603" s="465" customFormat="1"/>
    <row r="7604" s="465" customFormat="1"/>
    <row r="7605" s="465" customFormat="1"/>
    <row r="7606" s="465" customFormat="1"/>
    <row r="7607" s="465" customFormat="1"/>
    <row r="7608" s="465" customFormat="1"/>
    <row r="7609" s="465" customFormat="1"/>
    <row r="7610" s="465" customFormat="1"/>
    <row r="7611" s="465" customFormat="1"/>
    <row r="7612" s="465" customFormat="1"/>
    <row r="7613" s="465" customFormat="1"/>
    <row r="7614" s="465" customFormat="1"/>
    <row r="7615" s="465" customFormat="1"/>
    <row r="7616" s="465" customFormat="1"/>
    <row r="7617" s="465" customFormat="1"/>
    <row r="7618" s="465" customFormat="1"/>
    <row r="7619" s="465" customFormat="1"/>
    <row r="7620" s="465" customFormat="1"/>
    <row r="7621" s="465" customFormat="1"/>
    <row r="7622" s="465" customFormat="1"/>
    <row r="7623" s="465" customFormat="1"/>
    <row r="7624" s="465" customFormat="1"/>
    <row r="7625" s="465" customFormat="1"/>
    <row r="7626" s="465" customFormat="1"/>
    <row r="7627" s="465" customFormat="1"/>
    <row r="7628" s="465" customFormat="1"/>
    <row r="7629" s="465" customFormat="1"/>
    <row r="7630" s="465" customFormat="1"/>
    <row r="7631" s="465" customFormat="1"/>
    <row r="7632" s="465" customFormat="1"/>
    <row r="7633" s="465" customFormat="1"/>
    <row r="7634" s="465" customFormat="1"/>
    <row r="7635" s="465" customFormat="1"/>
    <row r="7636" s="465" customFormat="1"/>
    <row r="7637" s="465" customFormat="1"/>
    <row r="7638" s="465" customFormat="1"/>
    <row r="7639" s="465" customFormat="1"/>
    <row r="7640" s="465" customFormat="1"/>
    <row r="7641" s="465" customFormat="1"/>
    <row r="7642" s="465" customFormat="1"/>
    <row r="7643" s="465" customFormat="1"/>
    <row r="7644" s="465" customFormat="1"/>
    <row r="7645" s="465" customFormat="1"/>
    <row r="7646" s="465" customFormat="1"/>
    <row r="7647" s="465" customFormat="1"/>
    <row r="7648" s="465" customFormat="1"/>
    <row r="7649" s="465" customFormat="1"/>
    <row r="7650" s="465" customFormat="1"/>
    <row r="7651" s="465" customFormat="1"/>
    <row r="7652" s="465" customFormat="1"/>
    <row r="7653" s="465" customFormat="1"/>
    <row r="7654" s="465" customFormat="1"/>
    <row r="7655" s="465" customFormat="1"/>
    <row r="7656" s="465" customFormat="1"/>
    <row r="7657" s="465" customFormat="1"/>
    <row r="7658" s="465" customFormat="1"/>
    <row r="7659" s="465" customFormat="1"/>
    <row r="7660" s="465" customFormat="1"/>
    <row r="7661" s="465" customFormat="1"/>
    <row r="7662" s="465" customFormat="1"/>
    <row r="7663" s="465" customFormat="1"/>
    <row r="7664" s="465" customFormat="1"/>
    <row r="7665" s="465" customFormat="1"/>
    <row r="7666" s="465" customFormat="1"/>
    <row r="7667" s="465" customFormat="1"/>
    <row r="7668" s="465" customFormat="1"/>
    <row r="7669" s="465" customFormat="1"/>
    <row r="7670" s="465" customFormat="1"/>
    <row r="7671" s="465" customFormat="1"/>
    <row r="7672" s="465" customFormat="1"/>
    <row r="7673" s="465" customFormat="1"/>
    <row r="7674" s="465" customFormat="1"/>
    <row r="7675" s="465" customFormat="1"/>
    <row r="7676" s="465" customFormat="1"/>
    <row r="7677" s="465" customFormat="1"/>
    <row r="7678" s="465" customFormat="1"/>
    <row r="7679" s="465" customFormat="1"/>
    <row r="7680" s="465" customFormat="1"/>
    <row r="7681" s="465" customFormat="1"/>
    <row r="7682" s="465" customFormat="1"/>
    <row r="7683" s="465" customFormat="1"/>
    <row r="7684" s="465" customFormat="1"/>
    <row r="7685" s="465" customFormat="1"/>
    <row r="7686" s="465" customFormat="1"/>
    <row r="7687" s="465" customFormat="1"/>
    <row r="7688" s="465" customFormat="1"/>
    <row r="7689" s="465" customFormat="1"/>
    <row r="7690" s="465" customFormat="1"/>
    <row r="7691" s="465" customFormat="1"/>
    <row r="7692" s="465" customFormat="1"/>
    <row r="7693" s="465" customFormat="1"/>
    <row r="7694" s="465" customFormat="1"/>
    <row r="7695" s="465" customFormat="1"/>
    <row r="7696" s="465" customFormat="1"/>
    <row r="7697" s="465" customFormat="1"/>
    <row r="7698" s="465" customFormat="1"/>
    <row r="7699" s="465" customFormat="1"/>
    <row r="7700" s="465" customFormat="1"/>
    <row r="7701" s="465" customFormat="1"/>
    <row r="7702" s="465" customFormat="1"/>
    <row r="7703" s="465" customFormat="1"/>
    <row r="7704" s="465" customFormat="1"/>
    <row r="7705" s="465" customFormat="1"/>
    <row r="7706" s="465" customFormat="1"/>
    <row r="7707" s="465" customFormat="1"/>
    <row r="7708" s="465" customFormat="1"/>
    <row r="7709" s="465" customFormat="1"/>
    <row r="7710" s="465" customFormat="1"/>
    <row r="7711" s="465" customFormat="1"/>
    <row r="7712" s="465" customFormat="1"/>
    <row r="7713" s="465" customFormat="1"/>
    <row r="7714" s="465" customFormat="1"/>
    <row r="7715" s="465" customFormat="1"/>
    <row r="7716" s="465" customFormat="1"/>
    <row r="7717" s="465" customFormat="1"/>
    <row r="7718" s="465" customFormat="1"/>
    <row r="7719" s="465" customFormat="1"/>
    <row r="7720" s="465" customFormat="1"/>
    <row r="7721" s="465" customFormat="1"/>
    <row r="7722" s="465" customFormat="1"/>
    <row r="7723" s="465" customFormat="1"/>
    <row r="7724" s="465" customFormat="1"/>
    <row r="7725" s="465" customFormat="1"/>
    <row r="7726" s="465" customFormat="1"/>
    <row r="7727" s="465" customFormat="1"/>
    <row r="7728" s="465" customFormat="1"/>
    <row r="7729" s="465" customFormat="1"/>
    <row r="7730" s="465" customFormat="1"/>
    <row r="7731" s="465" customFormat="1"/>
    <row r="7732" s="465" customFormat="1"/>
    <row r="7733" s="465" customFormat="1"/>
    <row r="7734" s="465" customFormat="1"/>
    <row r="7735" s="465" customFormat="1"/>
    <row r="7736" s="465" customFormat="1"/>
    <row r="7737" s="465" customFormat="1"/>
    <row r="7738" s="465" customFormat="1"/>
    <row r="7739" s="465" customFormat="1"/>
    <row r="7740" s="465" customFormat="1"/>
    <row r="7741" s="465" customFormat="1"/>
    <row r="7742" s="465" customFormat="1"/>
    <row r="7743" s="465" customFormat="1"/>
    <row r="7744" s="465" customFormat="1"/>
    <row r="7745" s="465" customFormat="1"/>
    <row r="7746" s="465" customFormat="1"/>
    <row r="7747" s="465" customFormat="1"/>
    <row r="7748" s="465" customFormat="1"/>
    <row r="7749" s="465" customFormat="1"/>
    <row r="7750" s="465" customFormat="1"/>
    <row r="7751" s="465" customFormat="1"/>
    <row r="7752" s="465" customFormat="1"/>
    <row r="7753" s="465" customFormat="1"/>
    <row r="7754" s="465" customFormat="1"/>
    <row r="7755" s="465" customFormat="1"/>
    <row r="7756" s="465" customFormat="1"/>
    <row r="7757" s="465" customFormat="1"/>
    <row r="7758" s="465" customFormat="1"/>
    <row r="7759" s="465" customFormat="1"/>
    <row r="7760" s="465" customFormat="1"/>
    <row r="7761" s="465" customFormat="1"/>
    <row r="7762" s="465" customFormat="1"/>
    <row r="7763" s="465" customFormat="1"/>
    <row r="7764" s="465" customFormat="1"/>
    <row r="7765" s="465" customFormat="1"/>
    <row r="7766" s="465" customFormat="1"/>
    <row r="7767" s="465" customFormat="1"/>
    <row r="7768" s="465" customFormat="1"/>
    <row r="7769" s="465" customFormat="1"/>
    <row r="7770" s="465" customFormat="1"/>
    <row r="7771" s="465" customFormat="1"/>
    <row r="7772" s="465" customFormat="1"/>
    <row r="7773" s="465" customFormat="1"/>
    <row r="7774" s="465" customFormat="1"/>
    <row r="7775" s="465" customFormat="1"/>
    <row r="7776" s="465" customFormat="1"/>
    <row r="7777" s="465" customFormat="1"/>
    <row r="7778" s="465" customFormat="1"/>
    <row r="7779" s="465" customFormat="1"/>
    <row r="7780" s="465" customFormat="1"/>
    <row r="7781" s="465" customFormat="1"/>
    <row r="7782" s="465" customFormat="1"/>
    <row r="7783" s="465" customFormat="1"/>
    <row r="7784" s="465" customFormat="1"/>
    <row r="7785" s="465" customFormat="1"/>
    <row r="7786" s="465" customFormat="1"/>
    <row r="7787" s="465" customFormat="1"/>
    <row r="7788" s="465" customFormat="1"/>
    <row r="7789" s="465" customFormat="1"/>
    <row r="7790" s="465" customFormat="1"/>
    <row r="7791" s="465" customFormat="1"/>
    <row r="7792" s="465" customFormat="1"/>
    <row r="7793" s="465" customFormat="1"/>
    <row r="7794" s="465" customFormat="1"/>
    <row r="7795" s="465" customFormat="1"/>
    <row r="7796" s="465" customFormat="1"/>
    <row r="7797" s="465" customFormat="1"/>
    <row r="7798" s="465" customFormat="1"/>
    <row r="7799" s="465" customFormat="1"/>
    <row r="7800" s="465" customFormat="1"/>
    <row r="7801" s="465" customFormat="1"/>
    <row r="7802" s="465" customFormat="1"/>
    <row r="7803" s="465" customFormat="1"/>
    <row r="7804" s="465" customFormat="1"/>
    <row r="7805" s="465" customFormat="1"/>
    <row r="7806" s="465" customFormat="1"/>
    <row r="7807" s="465" customFormat="1"/>
    <row r="7808" s="465" customFormat="1"/>
    <row r="7809" s="465" customFormat="1"/>
    <row r="7810" s="465" customFormat="1"/>
    <row r="7811" s="465" customFormat="1"/>
    <row r="7812" s="465" customFormat="1"/>
    <row r="7813" s="465" customFormat="1"/>
    <row r="7814" s="465" customFormat="1"/>
    <row r="7815" s="465" customFormat="1"/>
    <row r="7816" s="465" customFormat="1"/>
    <row r="7817" s="465" customFormat="1"/>
    <row r="7818" s="465" customFormat="1"/>
    <row r="7819" s="465" customFormat="1"/>
    <row r="7820" s="465" customFormat="1"/>
    <row r="7821" s="465" customFormat="1"/>
    <row r="7822" s="465" customFormat="1"/>
    <row r="7823" s="465" customFormat="1"/>
    <row r="7824" s="465" customFormat="1"/>
    <row r="7825" s="465" customFormat="1"/>
    <row r="7826" s="465" customFormat="1"/>
    <row r="7827" s="465" customFormat="1"/>
    <row r="7828" s="465" customFormat="1"/>
    <row r="7829" s="465" customFormat="1"/>
    <row r="7830" s="465" customFormat="1"/>
    <row r="7831" s="465" customFormat="1"/>
    <row r="7832" s="465" customFormat="1"/>
    <row r="7833" s="465" customFormat="1"/>
    <row r="7834" s="465" customFormat="1"/>
    <row r="7835" s="465" customFormat="1"/>
    <row r="7836" s="465" customFormat="1"/>
    <row r="7837" s="465" customFormat="1"/>
    <row r="7838" s="465" customFormat="1"/>
    <row r="7839" s="465" customFormat="1"/>
    <row r="7840" s="465" customFormat="1"/>
    <row r="7841" s="465" customFormat="1"/>
    <row r="7842" s="465" customFormat="1"/>
    <row r="7843" s="465" customFormat="1"/>
    <row r="7844" s="465" customFormat="1"/>
    <row r="7845" s="465" customFormat="1"/>
    <row r="7846" s="465" customFormat="1"/>
    <row r="7847" s="465" customFormat="1"/>
    <row r="7848" s="465" customFormat="1"/>
    <row r="7849" s="465" customFormat="1"/>
    <row r="7850" s="465" customFormat="1"/>
    <row r="7851" s="465" customFormat="1"/>
    <row r="7852" s="465" customFormat="1"/>
    <row r="7853" s="465" customFormat="1"/>
    <row r="7854" s="465" customFormat="1"/>
    <row r="7855" s="465" customFormat="1"/>
    <row r="7856" s="465" customFormat="1"/>
    <row r="7857" s="465" customFormat="1"/>
    <row r="7858" s="465" customFormat="1"/>
    <row r="7859" s="465" customFormat="1"/>
    <row r="7860" s="465" customFormat="1"/>
    <row r="7861" s="465" customFormat="1"/>
    <row r="7862" s="465" customFormat="1"/>
    <row r="7863" s="465" customFormat="1"/>
    <row r="7864" s="465" customFormat="1"/>
    <row r="7865" s="465" customFormat="1"/>
    <row r="7866" s="465" customFormat="1"/>
    <row r="7867" s="465" customFormat="1"/>
    <row r="7868" s="465" customFormat="1"/>
    <row r="7869" s="465" customFormat="1"/>
    <row r="7870" s="465" customFormat="1"/>
    <row r="7871" s="465" customFormat="1"/>
    <row r="7872" s="465" customFormat="1"/>
    <row r="7873" s="465" customFormat="1"/>
    <row r="7874" s="465" customFormat="1"/>
    <row r="7875" s="465" customFormat="1"/>
    <row r="7876" s="465" customFormat="1"/>
    <row r="7877" s="465" customFormat="1"/>
    <row r="7878" s="465" customFormat="1"/>
    <row r="7879" s="465" customFormat="1"/>
    <row r="7880" s="465" customFormat="1"/>
    <row r="7881" s="465" customFormat="1"/>
    <row r="7882" s="465" customFormat="1"/>
    <row r="7883" s="465" customFormat="1"/>
    <row r="7884" s="465" customFormat="1"/>
    <row r="7885" s="465" customFormat="1"/>
    <row r="7886" s="465" customFormat="1"/>
    <row r="7887" s="465" customFormat="1"/>
    <row r="7888" s="465" customFormat="1"/>
    <row r="7889" s="465" customFormat="1"/>
    <row r="7890" s="465" customFormat="1"/>
    <row r="7891" s="465" customFormat="1"/>
    <row r="7892" s="465" customFormat="1"/>
    <row r="7893" s="465" customFormat="1"/>
    <row r="7894" s="465" customFormat="1"/>
    <row r="7895" s="465" customFormat="1"/>
    <row r="7896" s="465" customFormat="1"/>
    <row r="7897" s="465" customFormat="1"/>
    <row r="7898" s="465" customFormat="1"/>
    <row r="7899" s="465" customFormat="1"/>
    <row r="7900" s="465" customFormat="1"/>
    <row r="7901" s="465" customFormat="1"/>
    <row r="7902" s="465" customFormat="1"/>
    <row r="7903" s="465" customFormat="1"/>
    <row r="7904" s="465" customFormat="1"/>
    <row r="7905" s="465" customFormat="1"/>
    <row r="7906" s="465" customFormat="1"/>
    <row r="7907" s="465" customFormat="1"/>
    <row r="7908" s="465" customFormat="1"/>
    <row r="7909" s="465" customFormat="1"/>
    <row r="7910" s="465" customFormat="1"/>
    <row r="7911" s="465" customFormat="1"/>
    <row r="7912" s="465" customFormat="1"/>
    <row r="7913" s="465" customFormat="1"/>
    <row r="7914" s="465" customFormat="1"/>
    <row r="7915" s="465" customFormat="1"/>
    <row r="7916" s="465" customFormat="1"/>
    <row r="7917" s="465" customFormat="1"/>
    <row r="7918" s="465" customFormat="1"/>
    <row r="7919" s="465" customFormat="1"/>
    <row r="7920" s="465" customFormat="1"/>
    <row r="7921" s="465" customFormat="1"/>
    <row r="7922" s="465" customFormat="1"/>
    <row r="7923" s="465" customFormat="1"/>
    <row r="7924" s="465" customFormat="1"/>
    <row r="7925" s="465" customFormat="1"/>
    <row r="7926" s="465" customFormat="1"/>
    <row r="7927" s="465" customFormat="1"/>
    <row r="7928" s="465" customFormat="1"/>
    <row r="7929" s="465" customFormat="1"/>
    <row r="7930" s="465" customFormat="1"/>
    <row r="7931" s="465" customFormat="1"/>
    <row r="7932" s="465" customFormat="1"/>
    <row r="7933" s="465" customFormat="1"/>
    <row r="7934" s="465" customFormat="1"/>
    <row r="7935" s="465" customFormat="1"/>
    <row r="7936" s="465" customFormat="1"/>
    <row r="7937" s="465" customFormat="1"/>
    <row r="7938" s="465" customFormat="1"/>
    <row r="7939" s="465" customFormat="1"/>
    <row r="7940" s="465" customFormat="1"/>
    <row r="7941" s="465" customFormat="1"/>
    <row r="7942" s="465" customFormat="1"/>
    <row r="7943" s="465" customFormat="1"/>
    <row r="7944" s="465" customFormat="1"/>
    <row r="7945" s="465" customFormat="1"/>
    <row r="7946" s="465" customFormat="1"/>
    <row r="7947" s="465" customFormat="1"/>
    <row r="7948" s="465" customFormat="1"/>
    <row r="7949" s="465" customFormat="1"/>
    <row r="7950" s="465" customFormat="1"/>
    <row r="7951" s="465" customFormat="1"/>
    <row r="7952" s="465" customFormat="1"/>
    <row r="7953" s="465" customFormat="1"/>
    <row r="7954" s="465" customFormat="1"/>
    <row r="7955" s="465" customFormat="1"/>
    <row r="7956" s="465" customFormat="1"/>
    <row r="7957" s="465" customFormat="1"/>
    <row r="7958" s="465" customFormat="1"/>
    <row r="7959" s="465" customFormat="1"/>
    <row r="7960" s="465" customFormat="1"/>
    <row r="7961" s="465" customFormat="1"/>
    <row r="7962" s="465" customFormat="1"/>
    <row r="7963" s="465" customFormat="1"/>
    <row r="7964" s="465" customFormat="1"/>
    <row r="7965" s="465" customFormat="1"/>
    <row r="7966" s="465" customFormat="1"/>
    <row r="7967" s="465" customFormat="1"/>
    <row r="7968" s="465" customFormat="1"/>
    <row r="7969" s="465" customFormat="1"/>
    <row r="7970" s="465" customFormat="1"/>
    <row r="7971" s="465" customFormat="1"/>
    <row r="7972" s="465" customFormat="1"/>
    <row r="7973" s="465" customFormat="1"/>
    <row r="7974" s="465" customFormat="1"/>
    <row r="7975" s="465" customFormat="1"/>
    <row r="7976" s="465" customFormat="1"/>
    <row r="7977" s="465" customFormat="1"/>
    <row r="7978" s="465" customFormat="1"/>
    <row r="7979" s="465" customFormat="1"/>
    <row r="7980" s="465" customFormat="1"/>
    <row r="7981" s="465" customFormat="1"/>
    <row r="7982" s="465" customFormat="1"/>
    <row r="7983" s="465" customFormat="1"/>
    <row r="7984" s="465" customFormat="1"/>
    <row r="7985" s="465" customFormat="1"/>
    <row r="7986" s="465" customFormat="1"/>
    <row r="7987" s="465" customFormat="1"/>
    <row r="7988" s="465" customFormat="1"/>
    <row r="7989" s="465" customFormat="1"/>
    <row r="7990" s="465" customFormat="1"/>
    <row r="7991" s="465" customFormat="1"/>
    <row r="7992" s="465" customFormat="1"/>
    <row r="7993" s="465" customFormat="1"/>
    <row r="7994" s="465" customFormat="1"/>
    <row r="7995" s="465" customFormat="1"/>
    <row r="7996" s="465" customFormat="1"/>
    <row r="7997" s="465" customFormat="1"/>
    <row r="7998" s="465" customFormat="1"/>
    <row r="7999" s="465" customFormat="1"/>
    <row r="8000" s="465" customFormat="1"/>
    <row r="8001" s="465" customFormat="1"/>
    <row r="8002" s="465" customFormat="1"/>
    <row r="8003" s="465" customFormat="1"/>
    <row r="8004" s="465" customFormat="1"/>
    <row r="8005" s="465" customFormat="1"/>
    <row r="8006" s="465" customFormat="1"/>
    <row r="8007" s="465" customFormat="1"/>
    <row r="8008" s="465" customFormat="1"/>
    <row r="8009" s="465" customFormat="1"/>
    <row r="8010" s="465" customFormat="1"/>
    <row r="8011" s="465" customFormat="1"/>
    <row r="8012" s="465" customFormat="1"/>
    <row r="8013" s="465" customFormat="1"/>
    <row r="8014" s="465" customFormat="1"/>
    <row r="8015" s="465" customFormat="1"/>
    <row r="8016" s="465" customFormat="1"/>
    <row r="8017" s="465" customFormat="1"/>
    <row r="8018" s="465" customFormat="1"/>
    <row r="8019" s="465" customFormat="1"/>
    <row r="8020" s="465" customFormat="1"/>
    <row r="8021" s="465" customFormat="1"/>
    <row r="8022" s="465" customFormat="1"/>
    <row r="8023" s="465" customFormat="1"/>
    <row r="8024" s="465" customFormat="1"/>
    <row r="8025" s="465" customFormat="1"/>
    <row r="8026" s="465" customFormat="1"/>
    <row r="8027" s="465" customFormat="1"/>
    <row r="8028" s="465" customFormat="1"/>
    <row r="8029" s="465" customFormat="1"/>
    <row r="8030" s="465" customFormat="1"/>
    <row r="8031" s="465" customFormat="1"/>
    <row r="8032" s="465" customFormat="1"/>
    <row r="8033" s="465" customFormat="1"/>
    <row r="8034" s="465" customFormat="1"/>
    <row r="8035" s="465" customFormat="1"/>
    <row r="8036" s="465" customFormat="1"/>
    <row r="8037" s="465" customFormat="1"/>
    <row r="8038" s="465" customFormat="1"/>
    <row r="8039" s="465" customFormat="1"/>
    <row r="8040" s="465" customFormat="1"/>
    <row r="8041" s="465" customFormat="1"/>
    <row r="8042" s="465" customFormat="1"/>
    <row r="8043" s="465" customFormat="1"/>
    <row r="8044" s="465" customFormat="1"/>
    <row r="8045" s="465" customFormat="1"/>
    <row r="8046" s="465" customFormat="1"/>
    <row r="8047" s="465" customFormat="1"/>
    <row r="8048" s="465" customFormat="1"/>
    <row r="8049" s="465" customFormat="1"/>
    <row r="8050" s="465" customFormat="1"/>
    <row r="8051" s="465" customFormat="1"/>
    <row r="8052" s="465" customFormat="1"/>
    <row r="8053" s="465" customFormat="1"/>
    <row r="8054" s="465" customFormat="1"/>
    <row r="8055" s="465" customFormat="1"/>
    <row r="8056" s="465" customFormat="1"/>
    <row r="8057" s="465" customFormat="1"/>
    <row r="8058" s="465" customFormat="1"/>
    <row r="8059" s="465" customFormat="1"/>
    <row r="8060" s="465" customFormat="1"/>
    <row r="8061" s="465" customFormat="1"/>
    <row r="8062" s="465" customFormat="1"/>
    <row r="8063" s="465" customFormat="1"/>
    <row r="8064" s="465" customFormat="1"/>
    <row r="8065" s="465" customFormat="1"/>
    <row r="8066" s="465" customFormat="1"/>
    <row r="8067" s="465" customFormat="1"/>
    <row r="8068" s="465" customFormat="1"/>
    <row r="8069" s="465" customFormat="1"/>
    <row r="8070" s="465" customFormat="1"/>
    <row r="8071" s="465" customFormat="1"/>
    <row r="8072" s="465" customFormat="1"/>
    <row r="8073" s="465" customFormat="1"/>
    <row r="8074" s="465" customFormat="1"/>
    <row r="8075" s="465" customFormat="1"/>
    <row r="8076" s="465" customFormat="1"/>
    <row r="8077" s="465" customFormat="1"/>
    <row r="8078" s="465" customFormat="1"/>
    <row r="8079" s="465" customFormat="1"/>
    <row r="8080" s="465" customFormat="1"/>
    <row r="8081" s="465" customFormat="1"/>
    <row r="8082" s="465" customFormat="1"/>
    <row r="8083" s="465" customFormat="1"/>
    <row r="8084" s="465" customFormat="1"/>
    <row r="8085" s="465" customFormat="1"/>
    <row r="8086" s="465" customFormat="1"/>
    <row r="8087" s="465" customFormat="1"/>
    <row r="8088" s="465" customFormat="1"/>
    <row r="8089" s="465" customFormat="1"/>
    <row r="8090" s="465" customFormat="1"/>
    <row r="8091" s="465" customFormat="1"/>
    <row r="8092" s="465" customFormat="1"/>
    <row r="8093" s="465" customFormat="1"/>
    <row r="8094" s="465" customFormat="1"/>
    <row r="8095" s="465" customFormat="1"/>
    <row r="8096" s="465" customFormat="1"/>
    <row r="8097" s="465" customFormat="1"/>
    <row r="8098" s="465" customFormat="1"/>
    <row r="8099" s="465" customFormat="1"/>
    <row r="8100" s="465" customFormat="1"/>
    <row r="8101" s="465" customFormat="1"/>
    <row r="8102" s="465" customFormat="1"/>
    <row r="8103" s="465" customFormat="1"/>
    <row r="8104" s="465" customFormat="1"/>
    <row r="8105" s="465" customFormat="1"/>
    <row r="8106" s="465" customFormat="1"/>
    <row r="8107" s="465" customFormat="1"/>
    <row r="8108" s="465" customFormat="1"/>
    <row r="8109" s="465" customFormat="1"/>
    <row r="8110" s="465" customFormat="1"/>
    <row r="8111" s="465" customFormat="1"/>
    <row r="8112" s="465" customFormat="1"/>
    <row r="8113" s="465" customFormat="1"/>
    <row r="8114" s="465" customFormat="1"/>
    <row r="8115" s="465" customFormat="1"/>
    <row r="8116" s="465" customFormat="1"/>
    <row r="8117" s="465" customFormat="1"/>
    <row r="8118" s="465" customFormat="1"/>
    <row r="8119" s="465" customFormat="1"/>
    <row r="8120" s="465" customFormat="1"/>
    <row r="8121" s="465" customFormat="1"/>
    <row r="8122" s="465" customFormat="1"/>
    <row r="8123" s="465" customFormat="1"/>
    <row r="8124" s="465" customFormat="1"/>
    <row r="8125" s="465" customFormat="1"/>
    <row r="8126" s="465" customFormat="1"/>
    <row r="8127" s="465" customFormat="1"/>
    <row r="8128" s="465" customFormat="1"/>
    <row r="8129" s="465" customFormat="1"/>
    <row r="8130" s="465" customFormat="1"/>
    <row r="8131" s="465" customFormat="1"/>
    <row r="8132" s="465" customFormat="1"/>
    <row r="8133" s="465" customFormat="1"/>
    <row r="8134" s="465" customFormat="1"/>
    <row r="8135" s="465" customFormat="1"/>
    <row r="8136" s="465" customFormat="1"/>
    <row r="8137" s="465" customFormat="1"/>
    <row r="8138" s="465" customFormat="1"/>
    <row r="8139" s="465" customFormat="1"/>
    <row r="8140" s="465" customFormat="1"/>
    <row r="8141" s="465" customFormat="1"/>
    <row r="8142" s="465" customFormat="1"/>
    <row r="8143" s="465" customFormat="1"/>
    <row r="8144" s="465" customFormat="1"/>
    <row r="8145" s="465" customFormat="1"/>
    <row r="8146" s="465" customFormat="1"/>
    <row r="8147" s="465" customFormat="1"/>
    <row r="8148" s="465" customFormat="1"/>
    <row r="8149" s="465" customFormat="1"/>
    <row r="8150" s="465" customFormat="1"/>
    <row r="8151" s="465" customFormat="1"/>
    <row r="8152" s="465" customFormat="1"/>
    <row r="8153" s="465" customFormat="1"/>
    <row r="8154" s="465" customFormat="1"/>
    <row r="8155" s="465" customFormat="1"/>
    <row r="8156" s="465" customFormat="1"/>
    <row r="8157" s="465" customFormat="1"/>
    <row r="8158" s="465" customFormat="1"/>
    <row r="8159" s="465" customFormat="1"/>
    <row r="8160" s="465" customFormat="1"/>
    <row r="8161" s="465" customFormat="1"/>
    <row r="8162" s="465" customFormat="1"/>
    <row r="8163" s="465" customFormat="1"/>
    <row r="8164" s="465" customFormat="1"/>
    <row r="8165" s="465" customFormat="1"/>
    <row r="8166" s="465" customFormat="1"/>
    <row r="8167" s="465" customFormat="1"/>
    <row r="8168" s="465" customFormat="1"/>
    <row r="8169" s="465" customFormat="1"/>
    <row r="8170" s="465" customFormat="1"/>
    <row r="8171" s="465" customFormat="1"/>
    <row r="8172" s="465" customFormat="1"/>
    <row r="8173" s="465" customFormat="1"/>
    <row r="8174" s="465" customFormat="1"/>
    <row r="8175" s="465" customFormat="1"/>
    <row r="8176" s="465" customFormat="1"/>
    <row r="8177" s="465" customFormat="1"/>
    <row r="8178" s="465" customFormat="1"/>
    <row r="8179" s="465" customFormat="1"/>
    <row r="8180" s="465" customFormat="1"/>
    <row r="8181" s="465" customFormat="1"/>
    <row r="8182" s="465" customFormat="1"/>
    <row r="8183" s="465" customFormat="1"/>
    <row r="8184" s="465" customFormat="1"/>
    <row r="8185" s="465" customFormat="1"/>
    <row r="8186" s="465" customFormat="1"/>
    <row r="8187" s="465" customFormat="1"/>
    <row r="8188" s="465" customFormat="1"/>
    <row r="8189" s="465" customFormat="1"/>
    <row r="8190" s="465" customFormat="1"/>
    <row r="8191" s="465" customFormat="1"/>
    <row r="8192" s="465" customFormat="1"/>
    <row r="8193" s="465" customFormat="1"/>
    <row r="8194" s="465" customFormat="1"/>
    <row r="8195" s="465" customFormat="1"/>
    <row r="8196" s="465" customFormat="1"/>
    <row r="8197" s="465" customFormat="1"/>
    <row r="8198" s="465" customFormat="1"/>
    <row r="8199" s="465" customFormat="1"/>
    <row r="8200" s="465" customFormat="1"/>
    <row r="8201" s="465" customFormat="1"/>
    <row r="8202" s="465" customFormat="1"/>
    <row r="8203" s="465" customFormat="1"/>
    <row r="8204" s="465" customFormat="1"/>
    <row r="8205" s="465" customFormat="1"/>
    <row r="8206" s="465" customFormat="1"/>
    <row r="8207" s="465" customFormat="1"/>
    <row r="8208" s="465" customFormat="1"/>
    <row r="8209" s="465" customFormat="1"/>
    <row r="8210" s="465" customFormat="1"/>
    <row r="8211" s="465" customFormat="1"/>
    <row r="8212" s="465" customFormat="1"/>
    <row r="8213" s="465" customFormat="1"/>
    <row r="8214" s="465" customFormat="1"/>
    <row r="8215" s="465" customFormat="1"/>
    <row r="8216" s="465" customFormat="1"/>
    <row r="8217" s="465" customFormat="1"/>
    <row r="8218" s="465" customFormat="1"/>
    <row r="8219" s="465" customFormat="1"/>
    <row r="8220" s="465" customFormat="1"/>
    <row r="8221" s="465" customFormat="1"/>
    <row r="8222" s="465" customFormat="1"/>
    <row r="8223" s="465" customFormat="1"/>
    <row r="8224" s="465" customFormat="1"/>
    <row r="8225" s="465" customFormat="1"/>
    <row r="8226" s="465" customFormat="1"/>
    <row r="8227" s="465" customFormat="1"/>
    <row r="8228" s="465" customFormat="1"/>
    <row r="8229" s="465" customFormat="1"/>
    <row r="8230" s="465" customFormat="1"/>
    <row r="8231" s="465" customFormat="1"/>
    <row r="8232" s="465" customFormat="1"/>
    <row r="8233" s="465" customFormat="1"/>
    <row r="8234" s="465" customFormat="1"/>
    <row r="8235" s="465" customFormat="1"/>
    <row r="8236" s="465" customFormat="1"/>
    <row r="8237" s="465" customFormat="1"/>
    <row r="8238" s="465" customFormat="1"/>
    <row r="8239" s="465" customFormat="1"/>
    <row r="8240" s="465" customFormat="1"/>
    <row r="8241" s="465" customFormat="1"/>
    <row r="8242" s="465" customFormat="1"/>
    <row r="8243" s="465" customFormat="1"/>
    <row r="8244" s="465" customFormat="1"/>
    <row r="8245" s="465" customFormat="1"/>
    <row r="8246" s="465" customFormat="1"/>
    <row r="8247" s="465" customFormat="1"/>
    <row r="8248" s="465" customFormat="1"/>
    <row r="8249" s="465" customFormat="1"/>
    <row r="8250" s="465" customFormat="1"/>
    <row r="8251" s="465" customFormat="1"/>
    <row r="8252" s="465" customFormat="1"/>
    <row r="8253" s="465" customFormat="1"/>
    <row r="8254" s="465" customFormat="1"/>
    <row r="8255" s="465" customFormat="1"/>
    <row r="8256" s="465" customFormat="1"/>
    <row r="8257" s="465" customFormat="1"/>
    <row r="8258" s="465" customFormat="1"/>
    <row r="8259" s="465" customFormat="1"/>
    <row r="8260" s="465" customFormat="1"/>
    <row r="8261" s="465" customFormat="1"/>
    <row r="8262" s="465" customFormat="1"/>
    <row r="8263" s="465" customFormat="1"/>
    <row r="8264" s="465" customFormat="1"/>
    <row r="8265" s="465" customFormat="1"/>
    <row r="8266" s="465" customFormat="1"/>
    <row r="8267" s="465" customFormat="1"/>
    <row r="8268" s="465" customFormat="1"/>
    <row r="8269" s="465" customFormat="1"/>
    <row r="8270" s="465" customFormat="1"/>
    <row r="8271" s="465" customFormat="1"/>
    <row r="8272" s="465" customFormat="1"/>
    <row r="8273" s="465" customFormat="1"/>
    <row r="8274" s="465" customFormat="1"/>
    <row r="8275" s="465" customFormat="1"/>
    <row r="8276" s="465" customFormat="1"/>
    <row r="8277" s="465" customFormat="1"/>
    <row r="8278" s="465" customFormat="1"/>
    <row r="8279" s="465" customFormat="1"/>
    <row r="8280" s="465" customFormat="1"/>
    <row r="8281" s="465" customFormat="1"/>
    <row r="8282" s="465" customFormat="1"/>
    <row r="8283" s="465" customFormat="1"/>
    <row r="8284" s="465" customFormat="1"/>
    <row r="8285" s="465" customFormat="1"/>
    <row r="8286" s="465" customFormat="1"/>
    <row r="8287" s="465" customFormat="1"/>
    <row r="8288" s="465" customFormat="1"/>
    <row r="8289" s="465" customFormat="1"/>
    <row r="8290" s="465" customFormat="1"/>
    <row r="8291" s="465" customFormat="1"/>
    <row r="8292" s="465" customFormat="1"/>
    <row r="8293" s="465" customFormat="1"/>
    <row r="8294" s="465" customFormat="1"/>
    <row r="8295" s="465" customFormat="1"/>
    <row r="8296" s="465" customFormat="1"/>
    <row r="8297" s="465" customFormat="1"/>
    <row r="8298" s="465" customFormat="1"/>
    <row r="8299" s="465" customFormat="1"/>
    <row r="8300" s="465" customFormat="1"/>
    <row r="8301" s="465" customFormat="1"/>
    <row r="8302" s="465" customFormat="1"/>
    <row r="8303" s="465" customFormat="1"/>
    <row r="8304" s="465" customFormat="1"/>
    <row r="8305" s="465" customFormat="1"/>
    <row r="8306" s="465" customFormat="1"/>
    <row r="8307" s="465" customFormat="1"/>
    <row r="8308" s="465" customFormat="1"/>
    <row r="8309" s="465" customFormat="1"/>
    <row r="8310" s="465" customFormat="1"/>
    <row r="8311" s="465" customFormat="1"/>
    <row r="8312" s="465" customFormat="1"/>
    <row r="8313" s="465" customFormat="1"/>
    <row r="8314" s="465" customFormat="1"/>
    <row r="8315" s="465" customFormat="1"/>
    <row r="8316" s="465" customFormat="1"/>
    <row r="8317" s="465" customFormat="1"/>
    <row r="8318" s="465" customFormat="1"/>
    <row r="8319" s="465" customFormat="1"/>
    <row r="8320" s="465" customFormat="1"/>
    <row r="8321" s="465" customFormat="1"/>
    <row r="8322" s="465" customFormat="1"/>
    <row r="8323" s="465" customFormat="1"/>
    <row r="8324" s="465" customFormat="1"/>
    <row r="8325" s="465" customFormat="1"/>
    <row r="8326" s="465" customFormat="1"/>
    <row r="8327" s="465" customFormat="1"/>
    <row r="8328" s="465" customFormat="1"/>
    <row r="8329" s="465" customFormat="1"/>
    <row r="8330" s="465" customFormat="1"/>
    <row r="8331" s="465" customFormat="1"/>
    <row r="8332" s="465" customFormat="1"/>
    <row r="8333" s="465" customFormat="1"/>
    <row r="8334" s="465" customFormat="1"/>
    <row r="8335" s="465" customFormat="1"/>
    <row r="8336" s="465" customFormat="1"/>
    <row r="8337" s="465" customFormat="1"/>
    <row r="8338" s="465" customFormat="1"/>
    <row r="8339" s="465" customFormat="1"/>
    <row r="8340" s="465" customFormat="1"/>
    <row r="8341" s="465" customFormat="1"/>
    <row r="8342" s="465" customFormat="1"/>
    <row r="8343" s="465" customFormat="1"/>
    <row r="8344" s="465" customFormat="1"/>
    <row r="8345" s="465" customFormat="1"/>
    <row r="8346" s="465" customFormat="1"/>
    <row r="8347" s="465" customFormat="1"/>
    <row r="8348" s="465" customFormat="1"/>
    <row r="8349" s="465" customFormat="1"/>
    <row r="8350" s="465" customFormat="1"/>
    <row r="8351" s="465" customFormat="1"/>
    <row r="8352" s="465" customFormat="1"/>
    <row r="8353" s="465" customFormat="1"/>
    <row r="8354" s="465" customFormat="1"/>
    <row r="8355" s="465" customFormat="1"/>
    <row r="8356" s="465" customFormat="1"/>
    <row r="8357" s="465" customFormat="1"/>
    <row r="8358" s="465" customFormat="1"/>
    <row r="8359" s="465" customFormat="1"/>
    <row r="8360" s="465" customFormat="1"/>
    <row r="8361" s="465" customFormat="1"/>
    <row r="8362" s="465" customFormat="1"/>
    <row r="8363" s="465" customFormat="1"/>
    <row r="8364" s="465" customFormat="1"/>
    <row r="8365" s="465" customFormat="1"/>
    <row r="8366" s="465" customFormat="1"/>
    <row r="8367" s="465" customFormat="1"/>
    <row r="8368" s="465" customFormat="1"/>
    <row r="8369" s="465" customFormat="1"/>
    <row r="8370" s="465" customFormat="1"/>
    <row r="8371" s="465" customFormat="1"/>
    <row r="8372" s="465" customFormat="1"/>
    <row r="8373" s="465" customFormat="1"/>
    <row r="8374" s="465" customFormat="1"/>
    <row r="8375" s="465" customFormat="1"/>
    <row r="8376" s="465" customFormat="1"/>
    <row r="8377" s="465" customFormat="1"/>
    <row r="8378" s="465" customFormat="1"/>
    <row r="8379" s="465" customFormat="1"/>
    <row r="8380" s="465" customFormat="1"/>
    <row r="8381" s="465" customFormat="1"/>
    <row r="8382" s="465" customFormat="1"/>
    <row r="8383" s="465" customFormat="1"/>
    <row r="8384" s="465" customFormat="1"/>
    <row r="8385" s="465" customFormat="1"/>
    <row r="8386" s="465" customFormat="1"/>
    <row r="8387" s="465" customFormat="1"/>
    <row r="8388" s="465" customFormat="1"/>
    <row r="8389" s="465" customFormat="1"/>
    <row r="8390" s="465" customFormat="1"/>
    <row r="8391" s="465" customFormat="1"/>
    <row r="8392" s="465" customFormat="1"/>
    <row r="8393" s="465" customFormat="1"/>
    <row r="8394" s="465" customFormat="1"/>
    <row r="8395" s="465" customFormat="1"/>
    <row r="8396" s="465" customFormat="1"/>
    <row r="8397" s="465" customFormat="1"/>
    <row r="8398" s="465" customFormat="1"/>
    <row r="8399" s="465" customFormat="1"/>
    <row r="8400" s="465" customFormat="1"/>
    <row r="8401" s="465" customFormat="1"/>
    <row r="8402" s="465" customFormat="1"/>
    <row r="8403" s="465" customFormat="1"/>
    <row r="8404" s="465" customFormat="1"/>
    <row r="8405" s="465" customFormat="1"/>
    <row r="8406" s="465" customFormat="1"/>
    <row r="8407" s="465" customFormat="1"/>
    <row r="8408" s="465" customFormat="1"/>
    <row r="8409" s="465" customFormat="1"/>
    <row r="8410" s="465" customFormat="1"/>
    <row r="8411" s="465" customFormat="1"/>
    <row r="8412" s="465" customFormat="1"/>
    <row r="8413" s="465" customFormat="1"/>
    <row r="8414" s="465" customFormat="1"/>
    <row r="8415" s="465" customFormat="1"/>
    <row r="8416" s="465" customFormat="1"/>
    <row r="8417" s="465" customFormat="1"/>
    <row r="8418" s="465" customFormat="1"/>
    <row r="8419" s="465" customFormat="1"/>
    <row r="8420" s="465" customFormat="1"/>
    <row r="8421" s="465" customFormat="1"/>
    <row r="8422" s="465" customFormat="1"/>
    <row r="8423" s="465" customFormat="1"/>
    <row r="8424" s="465" customFormat="1"/>
    <row r="8425" s="465" customFormat="1"/>
    <row r="8426" s="465" customFormat="1"/>
    <row r="8427" s="465" customFormat="1"/>
    <row r="8428" s="465" customFormat="1"/>
    <row r="8429" s="465" customFormat="1"/>
    <row r="8430" s="465" customFormat="1"/>
    <row r="8431" s="465" customFormat="1"/>
    <row r="8432" s="465" customFormat="1"/>
    <row r="8433" s="465" customFormat="1"/>
    <row r="8434" s="465" customFormat="1"/>
    <row r="8435" s="465" customFormat="1"/>
    <row r="8436" s="465" customFormat="1"/>
    <row r="8437" s="465" customFormat="1"/>
    <row r="8438" s="465" customFormat="1"/>
    <row r="8439" s="465" customFormat="1"/>
    <row r="8440" s="465" customFormat="1"/>
    <row r="8441" s="465" customFormat="1"/>
    <row r="8442" s="465" customFormat="1"/>
    <row r="8443" s="465" customFormat="1"/>
    <row r="8444" s="465" customFormat="1"/>
    <row r="8445" s="465" customFormat="1"/>
    <row r="8446" s="465" customFormat="1"/>
    <row r="8447" s="465" customFormat="1"/>
    <row r="8448" s="465" customFormat="1"/>
    <row r="8449" s="465" customFormat="1"/>
    <row r="8450" s="465" customFormat="1"/>
    <row r="8451" s="465" customFormat="1"/>
    <row r="8452" s="465" customFormat="1"/>
    <row r="8453" s="465" customFormat="1"/>
    <row r="8454" s="465" customFormat="1"/>
    <row r="8455" s="465" customFormat="1"/>
    <row r="8456" s="465" customFormat="1"/>
    <row r="8457" s="465" customFormat="1"/>
    <row r="8458" s="465" customFormat="1"/>
    <row r="8459" s="465" customFormat="1"/>
    <row r="8460" s="465" customFormat="1"/>
    <row r="8461" s="465" customFormat="1"/>
    <row r="8462" s="465" customFormat="1"/>
    <row r="8463" s="465" customFormat="1"/>
    <row r="8464" s="465" customFormat="1"/>
    <row r="8465" s="465" customFormat="1"/>
    <row r="8466" s="465" customFormat="1"/>
    <row r="8467" s="465" customFormat="1"/>
    <row r="8468" s="465" customFormat="1"/>
    <row r="8469" s="465" customFormat="1"/>
    <row r="8470" s="465" customFormat="1"/>
    <row r="8471" s="465" customFormat="1"/>
    <row r="8472" s="465" customFormat="1"/>
    <row r="8473" s="465" customFormat="1"/>
    <row r="8474" s="465" customFormat="1"/>
    <row r="8475" s="465" customFormat="1"/>
    <row r="8476" s="465" customFormat="1"/>
    <row r="8477" s="465" customFormat="1"/>
    <row r="8478" s="465" customFormat="1"/>
    <row r="8479" s="465" customFormat="1"/>
    <row r="8480" s="465" customFormat="1"/>
    <row r="8481" s="465" customFormat="1"/>
    <row r="8482" s="465" customFormat="1"/>
    <row r="8483" s="465" customFormat="1"/>
    <row r="8484" s="465" customFormat="1"/>
    <row r="8485" s="465" customFormat="1"/>
    <row r="8486" s="465" customFormat="1"/>
    <row r="8487" s="465" customFormat="1"/>
    <row r="8488" s="465" customFormat="1"/>
    <row r="8489" s="465" customFormat="1"/>
    <row r="8490" s="465" customFormat="1"/>
    <row r="8491" s="465" customFormat="1"/>
    <row r="8492" s="465" customFormat="1"/>
    <row r="8493" s="465" customFormat="1"/>
    <row r="8494" s="465" customFormat="1"/>
    <row r="8495" s="465" customFormat="1"/>
    <row r="8496" s="465" customFormat="1"/>
    <row r="8497" s="465" customFormat="1"/>
    <row r="8498" s="465" customFormat="1"/>
    <row r="8499" s="465" customFormat="1"/>
    <row r="8500" s="465" customFormat="1"/>
    <row r="8501" s="465" customFormat="1"/>
    <row r="8502" s="465" customFormat="1"/>
    <row r="8503" s="465" customFormat="1"/>
    <row r="8504" s="465" customFormat="1"/>
    <row r="8505" s="465" customFormat="1"/>
    <row r="8506" s="465" customFormat="1"/>
    <row r="8507" s="465" customFormat="1"/>
    <row r="8508" s="465" customFormat="1"/>
    <row r="8509" s="465" customFormat="1"/>
    <row r="8510" s="465" customFormat="1"/>
    <row r="8511" s="465" customFormat="1"/>
    <row r="8512" s="465" customFormat="1"/>
    <row r="8513" s="465" customFormat="1"/>
    <row r="8514" s="465" customFormat="1"/>
    <row r="8515" s="465" customFormat="1"/>
    <row r="8516" s="465" customFormat="1"/>
    <row r="8517" s="465" customFormat="1"/>
    <row r="8518" s="465" customFormat="1"/>
    <row r="8519" s="465" customFormat="1"/>
    <row r="8520" s="465" customFormat="1"/>
    <row r="8521" s="465" customFormat="1"/>
    <row r="8522" s="465" customFormat="1"/>
    <row r="8523" s="465" customFormat="1"/>
    <row r="8524" s="465" customFormat="1"/>
    <row r="8525" s="465" customFormat="1"/>
    <row r="8526" s="465" customFormat="1"/>
    <row r="8527" s="465" customFormat="1"/>
    <row r="8528" s="465" customFormat="1"/>
    <row r="8529" s="465" customFormat="1"/>
    <row r="8530" s="465" customFormat="1"/>
    <row r="8531" s="465" customFormat="1"/>
    <row r="8532" s="465" customFormat="1"/>
    <row r="8533" s="465" customFormat="1"/>
    <row r="8534" s="465" customFormat="1"/>
    <row r="8535" s="465" customFormat="1"/>
    <row r="8536" s="465" customFormat="1"/>
    <row r="8537" s="465" customFormat="1"/>
    <row r="8538" s="465" customFormat="1"/>
    <row r="8539" s="465" customFormat="1"/>
    <row r="8540" s="465" customFormat="1"/>
    <row r="8541" s="465" customFormat="1"/>
    <row r="8542" s="465" customFormat="1"/>
    <row r="8543" s="465" customFormat="1"/>
    <row r="8544" s="465" customFormat="1"/>
    <row r="8545" s="465" customFormat="1"/>
    <row r="8546" s="465" customFormat="1"/>
    <row r="8547" s="465" customFormat="1"/>
    <row r="8548" s="465" customFormat="1"/>
    <row r="8549" s="465" customFormat="1"/>
    <row r="8550" s="465" customFormat="1"/>
    <row r="8551" s="465" customFormat="1"/>
    <row r="8552" s="465" customFormat="1"/>
    <row r="8553" s="465" customFormat="1"/>
    <row r="8554" s="465" customFormat="1"/>
    <row r="8555" s="465" customFormat="1"/>
    <row r="8556" s="465" customFormat="1"/>
    <row r="8557" s="465" customFormat="1"/>
    <row r="8558" s="465" customFormat="1"/>
    <row r="8559" s="465" customFormat="1"/>
    <row r="8560" s="465" customFormat="1"/>
    <row r="8561" s="465" customFormat="1"/>
    <row r="8562" s="465" customFormat="1"/>
    <row r="8563" s="465" customFormat="1"/>
    <row r="8564" s="465" customFormat="1"/>
    <row r="8565" s="465" customFormat="1"/>
    <row r="8566" s="465" customFormat="1"/>
    <row r="8567" s="465" customFormat="1"/>
    <row r="8568" s="465" customFormat="1"/>
    <row r="8569" s="465" customFormat="1"/>
    <row r="8570" s="465" customFormat="1"/>
    <row r="8571" s="465" customFormat="1"/>
    <row r="8572" s="465" customFormat="1"/>
    <row r="8573" s="465" customFormat="1"/>
    <row r="8574" s="465" customFormat="1"/>
    <row r="8575" s="465" customFormat="1"/>
    <row r="8576" s="465" customFormat="1"/>
    <row r="8577" s="465" customFormat="1"/>
    <row r="8578" s="465" customFormat="1"/>
    <row r="8579" s="465" customFormat="1"/>
    <row r="8580" s="465" customFormat="1"/>
    <row r="8581" s="465" customFormat="1"/>
    <row r="8582" s="465" customFormat="1"/>
    <row r="8583" s="465" customFormat="1"/>
    <row r="8584" s="465" customFormat="1"/>
    <row r="8585" s="465" customFormat="1"/>
    <row r="8586" s="465" customFormat="1"/>
    <row r="8587" s="465" customFormat="1"/>
    <row r="8588" s="465" customFormat="1"/>
    <row r="8589" s="465" customFormat="1"/>
    <row r="8590" s="465" customFormat="1"/>
    <row r="8591" s="465" customFormat="1"/>
    <row r="8592" s="465" customFormat="1"/>
    <row r="8593" s="465" customFormat="1"/>
    <row r="8594" s="465" customFormat="1"/>
    <row r="8595" s="465" customFormat="1"/>
    <row r="8596" s="465" customFormat="1"/>
    <row r="8597" s="465" customFormat="1"/>
    <row r="8598" s="465" customFormat="1"/>
    <row r="8599" s="465" customFormat="1"/>
    <row r="8600" s="465" customFormat="1"/>
    <row r="8601" s="465" customFormat="1"/>
    <row r="8602" s="465" customFormat="1"/>
    <row r="8603" s="465" customFormat="1"/>
    <row r="8604" s="465" customFormat="1"/>
    <row r="8605" s="465" customFormat="1"/>
    <row r="8606" s="465" customFormat="1"/>
    <row r="8607" s="465" customFormat="1"/>
    <row r="8608" s="465" customFormat="1"/>
    <row r="8609" s="465" customFormat="1"/>
    <row r="8610" s="465" customFormat="1"/>
    <row r="8611" s="465" customFormat="1"/>
    <row r="8612" s="465" customFormat="1"/>
    <row r="8613" s="465" customFormat="1"/>
    <row r="8614" s="465" customFormat="1"/>
    <row r="8615" s="465" customFormat="1"/>
    <row r="8616" s="465" customFormat="1"/>
    <row r="8617" s="465" customFormat="1"/>
    <row r="8618" s="465" customFormat="1"/>
    <row r="8619" s="465" customFormat="1"/>
    <row r="8620" s="465" customFormat="1"/>
    <row r="8621" s="465" customFormat="1"/>
    <row r="8622" s="465" customFormat="1"/>
    <row r="8623" s="465" customFormat="1"/>
    <row r="8624" s="465" customFormat="1"/>
    <row r="8625" s="465" customFormat="1"/>
    <row r="8626" s="465" customFormat="1"/>
    <row r="8627" s="465" customFormat="1"/>
    <row r="8628" s="465" customFormat="1"/>
    <row r="8629" s="465" customFormat="1"/>
    <row r="8630" s="465" customFormat="1"/>
    <row r="8631" s="465" customFormat="1"/>
    <row r="8632" s="465" customFormat="1"/>
    <row r="8633" s="465" customFormat="1"/>
    <row r="8634" s="465" customFormat="1"/>
    <row r="8635" s="465" customFormat="1"/>
    <row r="8636" s="465" customFormat="1"/>
    <row r="8637" s="465" customFormat="1"/>
    <row r="8638" s="465" customFormat="1"/>
    <row r="8639" s="465" customFormat="1"/>
    <row r="8640" s="465" customFormat="1"/>
    <row r="8641" s="465" customFormat="1"/>
    <row r="8642" s="465" customFormat="1"/>
    <row r="8643" s="465" customFormat="1"/>
    <row r="8644" s="465" customFormat="1"/>
    <row r="8645" s="465" customFormat="1"/>
    <row r="8646" s="465" customFormat="1"/>
    <row r="8647" s="465" customFormat="1"/>
    <row r="8648" s="465" customFormat="1"/>
    <row r="8649" s="465" customFormat="1"/>
    <row r="8650" s="465" customFormat="1"/>
    <row r="8651" s="465" customFormat="1"/>
    <row r="8652" s="465" customFormat="1"/>
    <row r="8653" s="465" customFormat="1"/>
    <row r="8654" s="465" customFormat="1"/>
    <row r="8655" s="465" customFormat="1"/>
    <row r="8656" s="465" customFormat="1"/>
    <row r="8657" s="465" customFormat="1"/>
    <row r="8658" s="465" customFormat="1"/>
    <row r="8659" s="465" customFormat="1"/>
    <row r="8660" s="465" customFormat="1"/>
    <row r="8661" s="465" customFormat="1"/>
    <row r="8662" s="465" customFormat="1"/>
    <row r="8663" s="465" customFormat="1"/>
    <row r="8664" s="465" customFormat="1"/>
    <row r="8665" s="465" customFormat="1"/>
    <row r="8666" s="465" customFormat="1"/>
    <row r="8667" s="465" customFormat="1"/>
    <row r="8668" s="465" customFormat="1"/>
    <row r="8669" s="465" customFormat="1"/>
    <row r="8670" s="465" customFormat="1"/>
    <row r="8671" s="465" customFormat="1"/>
    <row r="8672" s="465" customFormat="1"/>
    <row r="8673" s="465" customFormat="1"/>
    <row r="8674" s="465" customFormat="1"/>
    <row r="8675" s="465" customFormat="1"/>
    <row r="8676" s="465" customFormat="1"/>
    <row r="8677" s="465" customFormat="1"/>
    <row r="8678" s="465" customFormat="1"/>
    <row r="8679" s="465" customFormat="1"/>
    <row r="8680" s="465" customFormat="1"/>
    <row r="8681" s="465" customFormat="1"/>
    <row r="8682" s="465" customFormat="1"/>
    <row r="8683" s="465" customFormat="1"/>
    <row r="8684" s="465" customFormat="1"/>
    <row r="8685" s="465" customFormat="1"/>
    <row r="8686" s="465" customFormat="1"/>
    <row r="8687" s="465" customFormat="1"/>
    <row r="8688" s="465" customFormat="1"/>
    <row r="8689" s="465" customFormat="1"/>
    <row r="8690" s="465" customFormat="1"/>
    <row r="8691" s="465" customFormat="1"/>
    <row r="8692" s="465" customFormat="1"/>
    <row r="8693" s="465" customFormat="1"/>
    <row r="8694" s="465" customFormat="1"/>
    <row r="8695" s="465" customFormat="1"/>
    <row r="8696" s="465" customFormat="1"/>
    <row r="8697" s="465" customFormat="1"/>
    <row r="8698" s="465" customFormat="1"/>
    <row r="8699" s="465" customFormat="1"/>
    <row r="8700" s="465" customFormat="1"/>
    <row r="8701" s="465" customFormat="1"/>
    <row r="8702" s="465" customFormat="1"/>
    <row r="8703" s="465" customFormat="1"/>
    <row r="8704" s="465" customFormat="1"/>
    <row r="8705" s="465" customFormat="1"/>
    <row r="8706" s="465" customFormat="1"/>
    <row r="8707" s="465" customFormat="1"/>
    <row r="8708" s="465" customFormat="1"/>
    <row r="8709" s="465" customFormat="1"/>
    <row r="8710" s="465" customFormat="1"/>
    <row r="8711" s="465" customFormat="1"/>
    <row r="8712" s="465" customFormat="1"/>
    <row r="8713" s="465" customFormat="1"/>
    <row r="8714" s="465" customFormat="1"/>
    <row r="8715" s="465" customFormat="1"/>
    <row r="8716" s="465" customFormat="1"/>
    <row r="8717" s="465" customFormat="1"/>
    <row r="8718" s="465" customFormat="1"/>
    <row r="8719" s="465" customFormat="1"/>
    <row r="8720" s="465" customFormat="1"/>
    <row r="8721" s="465" customFormat="1"/>
    <row r="8722" s="465" customFormat="1"/>
    <row r="8723" s="465" customFormat="1"/>
    <row r="8724" s="465" customFormat="1"/>
    <row r="8725" s="465" customFormat="1"/>
    <row r="8726" s="465" customFormat="1"/>
    <row r="8727" s="465" customFormat="1"/>
    <row r="8728" s="465" customFormat="1"/>
    <row r="8729" s="465" customFormat="1"/>
    <row r="8730" s="465" customFormat="1"/>
    <row r="8731" s="465" customFormat="1"/>
    <row r="8732" s="465" customFormat="1"/>
    <row r="8733" s="465" customFormat="1"/>
    <row r="8734" s="465" customFormat="1"/>
    <row r="8735" s="465" customFormat="1"/>
    <row r="8736" s="465" customFormat="1"/>
    <row r="8737" s="465" customFormat="1"/>
    <row r="8738" s="465" customFormat="1"/>
    <row r="8739" s="465" customFormat="1"/>
    <row r="8740" s="465" customFormat="1"/>
    <row r="8741" s="465" customFormat="1"/>
    <row r="8742" s="465" customFormat="1"/>
    <row r="8743" s="465" customFormat="1"/>
    <row r="8744" s="465" customFormat="1"/>
    <row r="8745" s="465" customFormat="1"/>
    <row r="8746" s="465" customFormat="1"/>
    <row r="8747" s="465" customFormat="1"/>
    <row r="8748" s="465" customFormat="1"/>
    <row r="8749" s="465" customFormat="1"/>
    <row r="8750" s="465" customFormat="1"/>
    <row r="8751" s="465" customFormat="1"/>
    <row r="8752" s="465" customFormat="1"/>
    <row r="8753" s="465" customFormat="1"/>
    <row r="8754" s="465" customFormat="1"/>
    <row r="8755" s="465" customFormat="1"/>
    <row r="8756" s="465" customFormat="1"/>
    <row r="8757" s="465" customFormat="1"/>
    <row r="8758" s="465" customFormat="1"/>
    <row r="8759" s="465" customFormat="1"/>
    <row r="8760" s="465" customFormat="1"/>
    <row r="8761" s="465" customFormat="1"/>
    <row r="8762" s="465" customFormat="1"/>
    <row r="8763" s="465" customFormat="1"/>
    <row r="8764" s="465" customFormat="1"/>
    <row r="8765" s="465" customFormat="1"/>
    <row r="8766" s="465" customFormat="1"/>
    <row r="8767" s="465" customFormat="1"/>
    <row r="8768" s="465" customFormat="1"/>
    <row r="8769" s="465" customFormat="1"/>
    <row r="8770" s="465" customFormat="1"/>
    <row r="8771" s="465" customFormat="1"/>
    <row r="8772" s="465" customFormat="1"/>
    <row r="8773" s="465" customFormat="1"/>
    <row r="8774" s="465" customFormat="1"/>
    <row r="8775" s="465" customFormat="1"/>
    <row r="8776" s="465" customFormat="1"/>
    <row r="8777" s="465" customFormat="1"/>
    <row r="8778" s="465" customFormat="1"/>
    <row r="8779" s="465" customFormat="1"/>
    <row r="8780" s="465" customFormat="1"/>
    <row r="8781" s="465" customFormat="1"/>
    <row r="8782" s="465" customFormat="1"/>
    <row r="8783" s="465" customFormat="1"/>
    <row r="8784" s="465" customFormat="1"/>
    <row r="8785" s="465" customFormat="1"/>
    <row r="8786" s="465" customFormat="1"/>
    <row r="8787" s="465" customFormat="1"/>
    <row r="8788" s="465" customFormat="1"/>
    <row r="8789" s="465" customFormat="1"/>
    <row r="8790" s="465" customFormat="1"/>
    <row r="8791" s="465" customFormat="1"/>
    <row r="8792" s="465" customFormat="1"/>
    <row r="8793" s="465" customFormat="1"/>
    <row r="8794" s="465" customFormat="1"/>
    <row r="8795" s="465" customFormat="1"/>
    <row r="8796" s="465" customFormat="1"/>
    <row r="8797" s="465" customFormat="1"/>
    <row r="8798" s="465" customFormat="1"/>
    <row r="8799" s="465" customFormat="1"/>
    <row r="8800" s="465" customFormat="1"/>
    <row r="8801" s="465" customFormat="1"/>
    <row r="8802" s="465" customFormat="1"/>
    <row r="8803" s="465" customFormat="1"/>
    <row r="8804" s="465" customFormat="1"/>
    <row r="8805" s="465" customFormat="1"/>
    <row r="8806" s="465" customFormat="1"/>
    <row r="8807" s="465" customFormat="1"/>
    <row r="8808" s="465" customFormat="1"/>
    <row r="8809" s="465" customFormat="1"/>
    <row r="8810" s="465" customFormat="1"/>
    <row r="8811" s="465" customFormat="1"/>
    <row r="8812" s="465" customFormat="1"/>
    <row r="8813" s="465" customFormat="1"/>
    <row r="8814" s="465" customFormat="1"/>
    <row r="8815" s="465" customFormat="1"/>
    <row r="8816" s="465" customFormat="1"/>
    <row r="8817" s="465" customFormat="1"/>
    <row r="8818" s="465" customFormat="1"/>
    <row r="8819" s="465" customFormat="1"/>
    <row r="8820" s="465" customFormat="1"/>
    <row r="8821" s="465" customFormat="1"/>
    <row r="8822" s="465" customFormat="1"/>
    <row r="8823" s="465" customFormat="1"/>
    <row r="8824" s="465" customFormat="1"/>
    <row r="8825" s="465" customFormat="1"/>
    <row r="8826" s="465" customFormat="1"/>
    <row r="8827" s="465" customFormat="1"/>
    <row r="8828" s="465" customFormat="1"/>
    <row r="8829" s="465" customFormat="1"/>
    <row r="8830" s="465" customFormat="1"/>
    <row r="8831" s="465" customFormat="1"/>
    <row r="8832" s="465" customFormat="1"/>
    <row r="8833" s="465" customFormat="1"/>
    <row r="8834" s="465" customFormat="1"/>
    <row r="8835" s="465" customFormat="1"/>
    <row r="8836" s="465" customFormat="1"/>
    <row r="8837" s="465" customFormat="1"/>
    <row r="8838" s="465" customFormat="1"/>
    <row r="8839" s="465" customFormat="1"/>
    <row r="8840" s="465" customFormat="1"/>
    <row r="8841" s="465" customFormat="1"/>
    <row r="8842" s="465" customFormat="1"/>
    <row r="8843" s="465" customFormat="1"/>
    <row r="8844" s="465" customFormat="1"/>
    <row r="8845" s="465" customFormat="1"/>
    <row r="8846" s="465" customFormat="1"/>
    <row r="8847" s="465" customFormat="1"/>
    <row r="8848" s="465" customFormat="1"/>
    <row r="8849" s="465" customFormat="1"/>
    <row r="8850" s="465" customFormat="1"/>
    <row r="8851" s="465" customFormat="1"/>
    <row r="8852" s="465" customFormat="1"/>
    <row r="8853" s="465" customFormat="1"/>
    <row r="8854" s="465" customFormat="1"/>
    <row r="8855" s="465" customFormat="1"/>
    <row r="8856" s="465" customFormat="1"/>
    <row r="8857" s="465" customFormat="1"/>
    <row r="8858" s="465" customFormat="1"/>
    <row r="8859" s="465" customFormat="1"/>
    <row r="8860" s="465" customFormat="1"/>
    <row r="8861" s="465" customFormat="1"/>
    <row r="8862" s="465" customFormat="1"/>
    <row r="8863" s="465" customFormat="1"/>
    <row r="8864" s="465" customFormat="1"/>
    <row r="8865" s="465" customFormat="1"/>
    <row r="8866" s="465" customFormat="1"/>
    <row r="8867" s="465" customFormat="1"/>
    <row r="8868" s="465" customFormat="1"/>
    <row r="8869" s="465" customFormat="1"/>
    <row r="8870" s="465" customFormat="1"/>
    <row r="8871" s="465" customFormat="1"/>
    <row r="8872" s="465" customFormat="1"/>
    <row r="8873" s="465" customFormat="1"/>
    <row r="8874" s="465" customFormat="1"/>
    <row r="8875" s="465" customFormat="1"/>
    <row r="8876" s="465" customFormat="1"/>
    <row r="8877" s="465" customFormat="1"/>
    <row r="8878" s="465" customFormat="1"/>
    <row r="8879" s="465" customFormat="1"/>
    <row r="8880" s="465" customFormat="1"/>
    <row r="8881" s="465" customFormat="1"/>
    <row r="8882" s="465" customFormat="1"/>
    <row r="8883" s="465" customFormat="1"/>
    <row r="8884" s="465" customFormat="1"/>
    <row r="8885" s="465" customFormat="1"/>
    <row r="8886" s="465" customFormat="1"/>
    <row r="8887" s="465" customFormat="1"/>
    <row r="8888" s="465" customFormat="1"/>
    <row r="8889" s="465" customFormat="1"/>
    <row r="8890" s="465" customFormat="1"/>
    <row r="8891" s="465" customFormat="1"/>
    <row r="8892" s="465" customFormat="1"/>
    <row r="8893" s="465" customFormat="1"/>
    <row r="8894" s="465" customFormat="1"/>
    <row r="8895" s="465" customFormat="1"/>
    <row r="8896" s="465" customFormat="1"/>
    <row r="8897" s="465" customFormat="1"/>
    <row r="8898" s="465" customFormat="1"/>
    <row r="8899" s="465" customFormat="1"/>
    <row r="8900" s="465" customFormat="1"/>
    <row r="8901" s="465" customFormat="1"/>
    <row r="8902" s="465" customFormat="1"/>
    <row r="8903" s="465" customFormat="1"/>
    <row r="8904" s="465" customFormat="1"/>
    <row r="8905" s="465" customFormat="1"/>
    <row r="8906" s="465" customFormat="1"/>
    <row r="8907" s="465" customFormat="1"/>
    <row r="8908" s="465" customFormat="1"/>
    <row r="8909" s="465" customFormat="1"/>
    <row r="8910" s="465" customFormat="1"/>
    <row r="8911" s="465" customFormat="1"/>
    <row r="8912" s="465" customFormat="1"/>
    <row r="8913" s="465" customFormat="1"/>
    <row r="8914" s="465" customFormat="1"/>
    <row r="8915" s="465" customFormat="1"/>
    <row r="8916" s="465" customFormat="1"/>
    <row r="8917" s="465" customFormat="1"/>
    <row r="8918" s="465" customFormat="1"/>
    <row r="8919" s="465" customFormat="1"/>
    <row r="8920" s="465" customFormat="1"/>
    <row r="8921" s="465" customFormat="1"/>
    <row r="8922" s="465" customFormat="1"/>
    <row r="8923" s="465" customFormat="1"/>
    <row r="8924" s="465" customFormat="1"/>
    <row r="8925" s="465" customFormat="1"/>
    <row r="8926" s="465" customFormat="1"/>
    <row r="8927" s="465" customFormat="1"/>
    <row r="8928" s="465" customFormat="1"/>
    <row r="8929" s="465" customFormat="1"/>
    <row r="8930" s="465" customFormat="1"/>
    <row r="8931" s="465" customFormat="1"/>
    <row r="8932" s="465" customFormat="1"/>
    <row r="8933" s="465" customFormat="1"/>
    <row r="8934" s="465" customFormat="1"/>
    <row r="8935" s="465" customFormat="1"/>
    <row r="8936" s="465" customFormat="1"/>
    <row r="8937" s="465" customFormat="1"/>
    <row r="8938" s="465" customFormat="1"/>
    <row r="8939" s="465" customFormat="1"/>
    <row r="8940" s="465" customFormat="1"/>
    <row r="8941" s="465" customFormat="1"/>
    <row r="8942" s="465" customFormat="1"/>
    <row r="8943" s="465" customFormat="1"/>
    <row r="8944" s="465" customFormat="1"/>
    <row r="8945" s="465" customFormat="1"/>
    <row r="8946" s="465" customFormat="1"/>
    <row r="8947" s="465" customFormat="1"/>
    <row r="8948" s="465" customFormat="1"/>
    <row r="8949" s="465" customFormat="1"/>
    <row r="8950" s="465" customFormat="1"/>
    <row r="8951" s="465" customFormat="1"/>
    <row r="8952" s="465" customFormat="1"/>
    <row r="8953" s="465" customFormat="1"/>
    <row r="8954" s="465" customFormat="1"/>
    <row r="8955" s="465" customFormat="1"/>
    <row r="8956" s="465" customFormat="1"/>
    <row r="8957" s="465" customFormat="1"/>
    <row r="8958" s="465" customFormat="1"/>
    <row r="8959" s="465" customFormat="1"/>
    <row r="8960" s="465" customFormat="1"/>
    <row r="8961" s="465" customFormat="1"/>
    <row r="8962" s="465" customFormat="1"/>
    <row r="8963" s="465" customFormat="1"/>
    <row r="8964" s="465" customFormat="1"/>
    <row r="8965" s="465" customFormat="1"/>
    <row r="8966" s="465" customFormat="1"/>
    <row r="8967" s="465" customFormat="1"/>
    <row r="8968" s="465" customFormat="1"/>
    <row r="8969" s="465" customFormat="1"/>
    <row r="8970" s="465" customFormat="1"/>
    <row r="8971" s="465" customFormat="1"/>
    <row r="8972" s="465" customFormat="1"/>
    <row r="8973" s="465" customFormat="1"/>
    <row r="8974" s="465" customFormat="1"/>
    <row r="8975" s="465" customFormat="1"/>
    <row r="8976" s="465" customFormat="1"/>
    <row r="8977" s="465" customFormat="1"/>
    <row r="8978" s="465" customFormat="1"/>
    <row r="8979" s="465" customFormat="1"/>
    <row r="8980" s="465" customFormat="1"/>
    <row r="8981" s="465" customFormat="1"/>
    <row r="8982" s="465" customFormat="1"/>
    <row r="8983" s="465" customFormat="1"/>
    <row r="8984" s="465" customFormat="1"/>
    <row r="8985" s="465" customFormat="1"/>
    <row r="8986" s="465" customFormat="1"/>
    <row r="8987" s="465" customFormat="1"/>
    <row r="8988" s="465" customFormat="1"/>
    <row r="8989" s="465" customFormat="1"/>
    <row r="8990" s="465" customFormat="1"/>
    <row r="8991" s="465" customFormat="1"/>
    <row r="8992" s="465" customFormat="1"/>
    <row r="8993" s="465" customFormat="1"/>
    <row r="8994" s="465" customFormat="1"/>
    <row r="8995" s="465" customFormat="1"/>
    <row r="8996" s="465" customFormat="1"/>
    <row r="8997" s="465" customFormat="1"/>
    <row r="8998" s="465" customFormat="1"/>
    <row r="8999" s="465" customFormat="1"/>
    <row r="9000" s="465" customFormat="1"/>
    <row r="9001" s="465" customFormat="1"/>
    <row r="9002" s="465" customFormat="1"/>
    <row r="9003" s="465" customFormat="1"/>
    <row r="9004" s="465" customFormat="1"/>
    <row r="9005" s="465" customFormat="1"/>
    <row r="9006" s="465" customFormat="1"/>
    <row r="9007" s="465" customFormat="1"/>
    <row r="9008" s="465" customFormat="1"/>
    <row r="9009" s="465" customFormat="1"/>
    <row r="9010" s="465" customFormat="1"/>
    <row r="9011" s="465" customFormat="1"/>
    <row r="9012" s="465" customFormat="1"/>
    <row r="9013" s="465" customFormat="1"/>
    <row r="9014" s="465" customFormat="1"/>
    <row r="9015" s="465" customFormat="1"/>
    <row r="9016" s="465" customFormat="1"/>
    <row r="9017" s="465" customFormat="1"/>
    <row r="9018" s="465" customFormat="1"/>
    <row r="9019" s="465" customFormat="1"/>
    <row r="9020" s="465" customFormat="1"/>
    <row r="9021" s="465" customFormat="1"/>
    <row r="9022" s="465" customFormat="1"/>
    <row r="9023" s="465" customFormat="1"/>
    <row r="9024" s="465" customFormat="1"/>
    <row r="9025" s="465" customFormat="1"/>
    <row r="9026" s="465" customFormat="1"/>
    <row r="9027" s="465" customFormat="1"/>
    <row r="9028" s="465" customFormat="1"/>
    <row r="9029" s="465" customFormat="1"/>
    <row r="9030" s="465" customFormat="1"/>
    <row r="9031" s="465" customFormat="1"/>
    <row r="9032" s="465" customFormat="1"/>
    <row r="9033" s="465" customFormat="1"/>
    <row r="9034" s="465" customFormat="1"/>
    <row r="9035" s="465" customFormat="1"/>
    <row r="9036" s="465" customFormat="1"/>
    <row r="9037" s="465" customFormat="1"/>
    <row r="9038" s="465" customFormat="1"/>
    <row r="9039" s="465" customFormat="1"/>
    <row r="9040" s="465" customFormat="1"/>
    <row r="9041" s="465" customFormat="1"/>
    <row r="9042" s="465" customFormat="1"/>
    <row r="9043" s="465" customFormat="1"/>
    <row r="9044" s="465" customFormat="1"/>
    <row r="9045" s="465" customFormat="1"/>
    <row r="9046" s="465" customFormat="1"/>
    <row r="9047" s="465" customFormat="1"/>
    <row r="9048" s="465" customFormat="1"/>
    <row r="9049" s="465" customFormat="1"/>
    <row r="9050" s="465" customFormat="1"/>
    <row r="9051" s="465" customFormat="1"/>
    <row r="9052" s="465" customFormat="1"/>
    <row r="9053" s="465" customFormat="1"/>
    <row r="9054" s="465" customFormat="1"/>
    <row r="9055" s="465" customFormat="1"/>
    <row r="9056" s="465" customFormat="1"/>
    <row r="9057" s="465" customFormat="1"/>
    <row r="9058" s="465" customFormat="1"/>
    <row r="9059" s="465" customFormat="1"/>
    <row r="9060" s="465" customFormat="1"/>
    <row r="9061" s="465" customFormat="1"/>
    <row r="9062" s="465" customFormat="1"/>
    <row r="9063" s="465" customFormat="1"/>
    <row r="9064" s="465" customFormat="1"/>
    <row r="9065" s="465" customFormat="1"/>
    <row r="9066" s="465" customFormat="1"/>
    <row r="9067" s="465" customFormat="1"/>
    <row r="9068" s="465" customFormat="1"/>
    <row r="9069" s="465" customFormat="1"/>
    <row r="9070" s="465" customFormat="1"/>
    <row r="9071" s="465" customFormat="1"/>
    <row r="9072" s="465" customFormat="1"/>
    <row r="9073" s="465" customFormat="1"/>
    <row r="9074" s="465" customFormat="1"/>
    <row r="9075" s="465" customFormat="1"/>
    <row r="9076" s="465" customFormat="1"/>
    <row r="9077" s="465" customFormat="1"/>
    <row r="9078" s="465" customFormat="1"/>
    <row r="9079" s="465" customFormat="1"/>
    <row r="9080" s="465" customFormat="1"/>
    <row r="9081" s="465" customFormat="1"/>
    <row r="9082" s="465" customFormat="1"/>
    <row r="9083" s="465" customFormat="1"/>
    <row r="9084" s="465" customFormat="1"/>
    <row r="9085" s="465" customFormat="1"/>
    <row r="9086" s="465" customFormat="1"/>
    <row r="9087" s="465" customFormat="1"/>
    <row r="9088" s="465" customFormat="1"/>
    <row r="9089" s="465" customFormat="1"/>
    <row r="9090" s="465" customFormat="1"/>
    <row r="9091" s="465" customFormat="1"/>
    <row r="9092" s="465" customFormat="1"/>
    <row r="9093" s="465" customFormat="1"/>
    <row r="9094" s="465" customFormat="1"/>
    <row r="9095" s="465" customFormat="1"/>
    <row r="9096" s="465" customFormat="1"/>
    <row r="9097" s="465" customFormat="1"/>
    <row r="9098" s="465" customFormat="1"/>
    <row r="9099" s="465" customFormat="1"/>
    <row r="9100" s="465" customFormat="1"/>
    <row r="9101" s="465" customFormat="1"/>
    <row r="9102" s="465" customFormat="1"/>
    <row r="9103" s="465" customFormat="1"/>
    <row r="9104" s="465" customFormat="1"/>
    <row r="9105" s="465" customFormat="1"/>
    <row r="9106" s="465" customFormat="1"/>
    <row r="9107" s="465" customFormat="1"/>
    <row r="9108" s="465" customFormat="1"/>
    <row r="9109" s="465" customFormat="1"/>
    <row r="9110" s="465" customFormat="1"/>
    <row r="9111" s="465" customFormat="1"/>
    <row r="9112" s="465" customFormat="1"/>
    <row r="9113" s="465" customFormat="1"/>
    <row r="9114" s="465" customFormat="1"/>
    <row r="9115" s="465" customFormat="1"/>
    <row r="9116" s="465" customFormat="1"/>
    <row r="9117" s="465" customFormat="1"/>
    <row r="9118" s="465" customFormat="1"/>
    <row r="9119" s="465" customFormat="1"/>
    <row r="9120" s="465" customFormat="1"/>
    <row r="9121" s="465" customFormat="1"/>
    <row r="9122" s="465" customFormat="1"/>
    <row r="9123" s="465" customFormat="1"/>
    <row r="9124" s="465" customFormat="1"/>
    <row r="9125" s="465" customFormat="1"/>
    <row r="9126" s="465" customFormat="1"/>
    <row r="9127" s="465" customFormat="1"/>
    <row r="9128" s="465" customFormat="1"/>
    <row r="9129" s="465" customFormat="1"/>
    <row r="9130" s="465" customFormat="1"/>
    <row r="9131" s="465" customFormat="1"/>
    <row r="9132" s="465" customFormat="1"/>
    <row r="9133" s="465" customFormat="1"/>
    <row r="9134" s="465" customFormat="1"/>
    <row r="9135" s="465" customFormat="1"/>
    <row r="9136" s="465" customFormat="1"/>
    <row r="9137" s="465" customFormat="1"/>
    <row r="9138" s="465" customFormat="1"/>
    <row r="9139" s="465" customFormat="1"/>
    <row r="9140" s="465" customFormat="1"/>
    <row r="9141" s="465" customFormat="1"/>
    <row r="9142" s="465" customFormat="1"/>
    <row r="9143" s="465" customFormat="1"/>
    <row r="9144" s="465" customFormat="1"/>
    <row r="9145" s="465" customFormat="1"/>
    <row r="9146" s="465" customFormat="1"/>
    <row r="9147" s="465" customFormat="1"/>
    <row r="9148" s="465" customFormat="1"/>
    <row r="9149" s="465" customFormat="1"/>
    <row r="9150" s="465" customFormat="1"/>
    <row r="9151" s="465" customFormat="1"/>
    <row r="9152" s="465" customFormat="1"/>
    <row r="9153" s="465" customFormat="1"/>
    <row r="9154" s="465" customFormat="1"/>
    <row r="9155" s="465" customFormat="1"/>
    <row r="9156" s="465" customFormat="1"/>
    <row r="9157" s="465" customFormat="1"/>
    <row r="9158" s="465" customFormat="1"/>
    <row r="9159" s="465" customFormat="1"/>
    <row r="9160" s="465" customFormat="1"/>
    <row r="9161" s="465" customFormat="1"/>
    <row r="9162" s="465" customFormat="1"/>
    <row r="9163" s="465" customFormat="1"/>
    <row r="9164" s="465" customFormat="1"/>
    <row r="9165" s="465" customFormat="1"/>
    <row r="9166" s="465" customFormat="1"/>
    <row r="9167" s="465" customFormat="1"/>
    <row r="9168" s="465" customFormat="1"/>
    <row r="9169" s="465" customFormat="1"/>
    <row r="9170" s="465" customFormat="1"/>
    <row r="9171" s="465" customFormat="1"/>
    <row r="9172" s="465" customFormat="1"/>
    <row r="9173" s="465" customFormat="1"/>
    <row r="9174" s="465" customFormat="1"/>
    <row r="9175" s="465" customFormat="1"/>
    <row r="9176" s="465" customFormat="1"/>
    <row r="9177" s="465" customFormat="1"/>
    <row r="9178" s="465" customFormat="1"/>
    <row r="9179" s="465" customFormat="1"/>
    <row r="9180" s="465" customFormat="1"/>
    <row r="9181" s="465" customFormat="1"/>
    <row r="9182" s="465" customFormat="1"/>
    <row r="9183" s="465" customFormat="1"/>
    <row r="9184" s="465" customFormat="1"/>
    <row r="9185" s="465" customFormat="1"/>
    <row r="9186" s="465" customFormat="1"/>
    <row r="9187" s="465" customFormat="1"/>
    <row r="9188" s="465" customFormat="1"/>
    <row r="9189" s="465" customFormat="1"/>
    <row r="9190" s="465" customFormat="1"/>
    <row r="9191" s="465" customFormat="1"/>
    <row r="9192" s="465" customFormat="1"/>
    <row r="9193" s="465" customFormat="1"/>
    <row r="9194" s="465" customFormat="1"/>
    <row r="9195" s="465" customFormat="1"/>
    <row r="9196" s="465" customFormat="1"/>
    <row r="9197" s="465" customFormat="1"/>
    <row r="9198" s="465" customFormat="1"/>
    <row r="9199" s="465" customFormat="1"/>
    <row r="9200" s="465" customFormat="1"/>
    <row r="9201" s="465" customFormat="1"/>
    <row r="9202" s="465" customFormat="1"/>
    <row r="9203" s="465" customFormat="1"/>
    <row r="9204" s="465" customFormat="1"/>
    <row r="9205" s="465" customFormat="1"/>
    <row r="9206" s="465" customFormat="1"/>
    <row r="9207" s="465" customFormat="1"/>
    <row r="9208" s="465" customFormat="1"/>
    <row r="9209" s="465" customFormat="1"/>
    <row r="9210" s="465" customFormat="1"/>
    <row r="9211" s="465" customFormat="1"/>
    <row r="9212" s="465" customFormat="1"/>
    <row r="9213" s="465" customFormat="1"/>
    <row r="9214" s="465" customFormat="1"/>
    <row r="9215" s="465" customFormat="1"/>
    <row r="9216" s="465" customFormat="1"/>
    <row r="9217" s="465" customFormat="1"/>
    <row r="9218" s="465" customFormat="1"/>
    <row r="9219" s="465" customFormat="1"/>
    <row r="9220" s="465" customFormat="1"/>
    <row r="9221" s="465" customFormat="1"/>
    <row r="9222" s="465" customFormat="1"/>
    <row r="9223" s="465" customFormat="1"/>
    <row r="9224" s="465" customFormat="1"/>
    <row r="9225" s="465" customFormat="1"/>
    <row r="9226" s="465" customFormat="1"/>
    <row r="9227" s="465" customFormat="1"/>
    <row r="9228" s="465" customFormat="1"/>
    <row r="9229" s="465" customFormat="1"/>
    <row r="9230" s="465" customFormat="1"/>
    <row r="9231" s="465" customFormat="1"/>
    <row r="9232" s="465" customFormat="1"/>
    <row r="9233" s="465" customFormat="1"/>
    <row r="9234" s="465" customFormat="1"/>
    <row r="9235" s="465" customFormat="1"/>
    <row r="9236" s="465" customFormat="1"/>
    <row r="9237" s="465" customFormat="1"/>
    <row r="9238" s="465" customFormat="1"/>
    <row r="9239" s="465" customFormat="1"/>
    <row r="9240" s="465" customFormat="1"/>
    <row r="9241" s="465" customFormat="1"/>
    <row r="9242" s="465" customFormat="1"/>
    <row r="9243" s="465" customFormat="1"/>
    <row r="9244" s="465" customFormat="1"/>
    <row r="9245" s="465" customFormat="1"/>
    <row r="9246" s="465" customFormat="1"/>
    <row r="9247" s="465" customFormat="1"/>
    <row r="9248" s="465" customFormat="1"/>
    <row r="9249" s="465" customFormat="1"/>
    <row r="9250" s="465" customFormat="1"/>
    <row r="9251" s="465" customFormat="1"/>
    <row r="9252" s="465" customFormat="1"/>
    <row r="9253" s="465" customFormat="1"/>
    <row r="9254" s="465" customFormat="1"/>
    <row r="9255" s="465" customFormat="1"/>
    <row r="9256" s="465" customFormat="1"/>
    <row r="9257" s="465" customFormat="1"/>
    <row r="9258" s="465" customFormat="1"/>
    <row r="9259" s="465" customFormat="1"/>
    <row r="9260" s="465" customFormat="1"/>
    <row r="9261" s="465" customFormat="1"/>
    <row r="9262" s="465" customFormat="1"/>
    <row r="9263" s="465" customFormat="1"/>
    <row r="9264" s="465" customFormat="1"/>
    <row r="9265" s="465" customFormat="1"/>
    <row r="9266" s="465" customFormat="1"/>
    <row r="9267" s="465" customFormat="1"/>
    <row r="9268" s="465" customFormat="1"/>
    <row r="9269" s="465" customFormat="1"/>
    <row r="9270" s="465" customFormat="1"/>
    <row r="9271" s="465" customFormat="1"/>
    <row r="9272" s="465" customFormat="1"/>
    <row r="9273" s="465" customFormat="1"/>
    <row r="9274" s="465" customFormat="1"/>
    <row r="9275" s="465" customFormat="1"/>
    <row r="9276" s="465" customFormat="1"/>
    <row r="9277" s="465" customFormat="1"/>
    <row r="9278" s="465" customFormat="1"/>
    <row r="9279" s="465" customFormat="1"/>
    <row r="9280" s="465" customFormat="1"/>
    <row r="9281" s="465" customFormat="1"/>
    <row r="9282" s="465" customFormat="1"/>
    <row r="9283" s="465" customFormat="1"/>
    <row r="9284" s="465" customFormat="1"/>
    <row r="9285" s="465" customFormat="1"/>
    <row r="9286" s="465" customFormat="1"/>
    <row r="9287" s="465" customFormat="1"/>
    <row r="9288" s="465" customFormat="1"/>
    <row r="9289" s="465" customFormat="1"/>
    <row r="9290" s="465" customFormat="1"/>
    <row r="9291" s="465" customFormat="1"/>
    <row r="9292" s="465" customFormat="1"/>
    <row r="9293" s="465" customFormat="1"/>
    <row r="9294" s="465" customFormat="1"/>
    <row r="9295" s="465" customFormat="1"/>
    <row r="9296" s="465" customFormat="1"/>
    <row r="9297" s="465" customFormat="1"/>
    <row r="9298" s="465" customFormat="1"/>
    <row r="9299" s="465" customFormat="1"/>
    <row r="9300" s="465" customFormat="1"/>
    <row r="9301" s="465" customFormat="1"/>
    <row r="9302" s="465" customFormat="1"/>
    <row r="9303" s="465" customFormat="1"/>
    <row r="9304" s="465" customFormat="1"/>
    <row r="9305" s="465" customFormat="1"/>
    <row r="9306" s="465" customFormat="1"/>
    <row r="9307" s="465" customFormat="1"/>
    <row r="9308" s="465" customFormat="1"/>
    <row r="9309" s="465" customFormat="1"/>
    <row r="9310" s="465" customFormat="1"/>
    <row r="9311" s="465" customFormat="1"/>
    <row r="9312" s="465" customFormat="1"/>
    <row r="9313" s="465" customFormat="1"/>
    <row r="9314" s="465" customFormat="1"/>
    <row r="9315" s="465" customFormat="1"/>
    <row r="9316" s="465" customFormat="1"/>
    <row r="9317" s="465" customFormat="1"/>
    <row r="9318" s="465" customFormat="1"/>
    <row r="9319" s="465" customFormat="1"/>
    <row r="9320" s="465" customFormat="1"/>
    <row r="9321" s="465" customFormat="1"/>
    <row r="9322" s="465" customFormat="1"/>
    <row r="9323" s="465" customFormat="1"/>
    <row r="9324" s="465" customFormat="1"/>
    <row r="9325" s="465" customFormat="1"/>
    <row r="9326" s="465" customFormat="1"/>
    <row r="9327" s="465" customFormat="1"/>
    <row r="9328" s="465" customFormat="1"/>
    <row r="9329" s="465" customFormat="1"/>
    <row r="9330" s="465" customFormat="1"/>
    <row r="9331" s="465" customFormat="1"/>
    <row r="9332" s="465" customFormat="1"/>
    <row r="9333" s="465" customFormat="1"/>
    <row r="9334" s="465" customFormat="1"/>
    <row r="9335" s="465" customFormat="1"/>
    <row r="9336" s="465" customFormat="1"/>
    <row r="9337" s="465" customFormat="1"/>
    <row r="9338" s="465" customFormat="1"/>
    <row r="9339" s="465" customFormat="1"/>
    <row r="9340" s="465" customFormat="1"/>
    <row r="9341" s="465" customFormat="1"/>
    <row r="9342" s="465" customFormat="1"/>
    <row r="9343" s="465" customFormat="1"/>
    <row r="9344" s="465" customFormat="1"/>
    <row r="9345" s="465" customFormat="1"/>
    <row r="9346" s="465" customFormat="1"/>
    <row r="9347" s="465" customFormat="1"/>
    <row r="9348" s="465" customFormat="1"/>
    <row r="9349" s="465" customFormat="1"/>
    <row r="9350" s="465" customFormat="1"/>
    <row r="9351" s="465" customFormat="1"/>
    <row r="9352" s="465" customFormat="1"/>
    <row r="9353" s="465" customFormat="1"/>
    <row r="9354" s="465" customFormat="1"/>
    <row r="9355" s="465" customFormat="1"/>
    <row r="9356" s="465" customFormat="1"/>
    <row r="9357" s="465" customFormat="1"/>
    <row r="9358" s="465" customFormat="1"/>
    <row r="9359" s="465" customFormat="1"/>
    <row r="9360" s="465" customFormat="1"/>
    <row r="9361" s="465" customFormat="1"/>
    <row r="9362" s="465" customFormat="1"/>
    <row r="9363" s="465" customFormat="1"/>
    <row r="9364" s="465" customFormat="1"/>
    <row r="9365" s="465" customFormat="1"/>
    <row r="9366" s="465" customFormat="1"/>
    <row r="9367" s="465" customFormat="1"/>
    <row r="9368" s="465" customFormat="1"/>
    <row r="9369" s="465" customFormat="1"/>
    <row r="9370" s="465" customFormat="1"/>
    <row r="9371" s="465" customFormat="1"/>
    <row r="9372" s="465" customFormat="1"/>
    <row r="9373" s="465" customFormat="1"/>
    <row r="9374" s="465" customFormat="1"/>
    <row r="9375" s="465" customFormat="1"/>
    <row r="9376" s="465" customFormat="1"/>
    <row r="9377" s="465" customFormat="1"/>
    <row r="9378" s="465" customFormat="1"/>
    <row r="9379" s="465" customFormat="1"/>
    <row r="9380" s="465" customFormat="1"/>
    <row r="9381" s="465" customFormat="1"/>
    <row r="9382" s="465" customFormat="1"/>
    <row r="9383" s="465" customFormat="1"/>
    <row r="9384" s="465" customFormat="1"/>
    <row r="9385" s="465" customFormat="1"/>
    <row r="9386" s="465" customFormat="1"/>
    <row r="9387" s="465" customFormat="1"/>
    <row r="9388" s="465" customFormat="1"/>
    <row r="9389" s="465" customFormat="1"/>
    <row r="9390" s="465" customFormat="1"/>
    <row r="9391" s="465" customFormat="1"/>
    <row r="9392" s="465" customFormat="1"/>
    <row r="9393" s="465" customFormat="1"/>
    <row r="9394" s="465" customFormat="1"/>
    <row r="9395" s="465" customFormat="1"/>
    <row r="9396" s="465" customFormat="1"/>
    <row r="9397" s="465" customFormat="1"/>
    <row r="9398" s="465" customFormat="1"/>
    <row r="9399" s="465" customFormat="1"/>
    <row r="9400" s="465" customFormat="1"/>
    <row r="9401" s="465" customFormat="1"/>
    <row r="9402" s="465" customFormat="1"/>
    <row r="9403" s="465" customFormat="1"/>
    <row r="9404" s="465" customFormat="1"/>
    <row r="9405" s="465" customFormat="1"/>
    <row r="9406" s="465" customFormat="1"/>
    <row r="9407" s="465" customFormat="1"/>
    <row r="9408" s="465" customFormat="1"/>
    <row r="9409" s="465" customFormat="1"/>
    <row r="9410" s="465" customFormat="1"/>
    <row r="9411" s="465" customFormat="1"/>
    <row r="9412" s="465" customFormat="1"/>
    <row r="9413" s="465" customFormat="1"/>
    <row r="9414" s="465" customFormat="1"/>
    <row r="9415" s="465" customFormat="1"/>
    <row r="9416" s="465" customFormat="1"/>
    <row r="9417" s="465" customFormat="1"/>
    <row r="9418" s="465" customFormat="1"/>
    <row r="9419" s="465" customFormat="1"/>
    <row r="9420" s="465" customFormat="1"/>
    <row r="9421" s="465" customFormat="1"/>
    <row r="9422" s="465" customFormat="1"/>
    <row r="9423" s="465" customFormat="1"/>
    <row r="9424" s="465" customFormat="1"/>
    <row r="9425" s="465" customFormat="1"/>
    <row r="9426" s="465" customFormat="1"/>
    <row r="9427" s="465" customFormat="1"/>
    <row r="9428" s="465" customFormat="1"/>
    <row r="9429" s="465" customFormat="1"/>
    <row r="9430" s="465" customFormat="1"/>
    <row r="9431" s="465" customFormat="1"/>
    <row r="9432" s="465" customFormat="1"/>
    <row r="9433" s="465" customFormat="1"/>
    <row r="9434" s="465" customFormat="1"/>
    <row r="9435" s="465" customFormat="1"/>
    <row r="9436" s="465" customFormat="1"/>
    <row r="9437" s="465" customFormat="1"/>
    <row r="9438" s="465" customFormat="1"/>
    <row r="9439" s="465" customFormat="1"/>
    <row r="9440" s="465" customFormat="1"/>
    <row r="9441" s="465" customFormat="1"/>
    <row r="9442" s="465" customFormat="1"/>
    <row r="9443" s="465" customFormat="1"/>
    <row r="9444" s="465" customFormat="1"/>
    <row r="9445" s="465" customFormat="1"/>
    <row r="9446" s="465" customFormat="1"/>
    <row r="9447" s="465" customFormat="1"/>
    <row r="9448" s="465" customFormat="1"/>
    <row r="9449" s="465" customFormat="1"/>
    <row r="9450" s="465" customFormat="1"/>
    <row r="9451" s="465" customFormat="1"/>
    <row r="9452" s="465" customFormat="1"/>
    <row r="9453" s="465" customFormat="1"/>
    <row r="9454" s="465" customFormat="1"/>
    <row r="9455" s="465" customFormat="1"/>
    <row r="9456" s="465" customFormat="1"/>
    <row r="9457" s="465" customFormat="1"/>
    <row r="9458" s="465" customFormat="1"/>
    <row r="9459" s="465" customFormat="1"/>
    <row r="9460" s="465" customFormat="1"/>
    <row r="9461" s="465" customFormat="1"/>
    <row r="9462" s="465" customFormat="1"/>
    <row r="9463" s="465" customFormat="1"/>
    <row r="9464" s="465" customFormat="1"/>
    <row r="9465" s="465" customFormat="1"/>
    <row r="9466" s="465" customFormat="1"/>
    <row r="9467" s="465" customFormat="1"/>
    <row r="9468" s="465" customFormat="1"/>
    <row r="9469" s="465" customFormat="1"/>
    <row r="9470" s="465" customFormat="1"/>
    <row r="9471" s="465" customFormat="1"/>
    <row r="9472" s="465" customFormat="1"/>
    <row r="9473" s="465" customFormat="1"/>
    <row r="9474" s="465" customFormat="1"/>
    <row r="9475" s="465" customFormat="1"/>
    <row r="9476" s="465" customFormat="1"/>
    <row r="9477" s="465" customFormat="1"/>
    <row r="9478" s="465" customFormat="1"/>
    <row r="9479" s="465" customFormat="1"/>
    <row r="9480" s="465" customFormat="1"/>
    <row r="9481" s="465" customFormat="1"/>
    <row r="9482" s="465" customFormat="1"/>
    <row r="9483" s="465" customFormat="1"/>
    <row r="9484" s="465" customFormat="1"/>
    <row r="9485" s="465" customFormat="1"/>
    <row r="9486" s="465" customFormat="1"/>
    <row r="9487" s="465" customFormat="1"/>
    <row r="9488" s="465" customFormat="1"/>
    <row r="9489" s="465" customFormat="1"/>
    <row r="9490" s="465" customFormat="1"/>
    <row r="9491" s="465" customFormat="1"/>
    <row r="9492" s="465" customFormat="1"/>
    <row r="9493" s="465" customFormat="1"/>
    <row r="9494" s="465" customFormat="1"/>
    <row r="9495" s="465" customFormat="1"/>
    <row r="9496" s="465" customFormat="1"/>
    <row r="9497" s="465" customFormat="1"/>
    <row r="9498" s="465" customFormat="1"/>
    <row r="9499" s="465" customFormat="1"/>
    <row r="9500" s="465" customFormat="1"/>
    <row r="9501" s="465" customFormat="1"/>
    <row r="9502" s="465" customFormat="1"/>
    <row r="9503" s="465" customFormat="1"/>
    <row r="9504" s="465" customFormat="1"/>
    <row r="9505" s="465" customFormat="1"/>
    <row r="9506" s="465" customFormat="1"/>
    <row r="9507" s="465" customFormat="1"/>
    <row r="9508" s="465" customFormat="1"/>
    <row r="9509" s="465" customFormat="1"/>
    <row r="9510" s="465" customFormat="1"/>
    <row r="9511" s="465" customFormat="1"/>
    <row r="9512" s="465" customFormat="1"/>
    <row r="9513" s="465" customFormat="1"/>
    <row r="9514" s="465" customFormat="1"/>
    <row r="9515" s="465" customFormat="1"/>
    <row r="9516" s="465" customFormat="1"/>
    <row r="9517" s="465" customFormat="1"/>
    <row r="9518" s="465" customFormat="1"/>
    <row r="9519" s="465" customFormat="1"/>
    <row r="9520" s="465" customFormat="1"/>
    <row r="9521" s="465" customFormat="1"/>
    <row r="9522" s="465" customFormat="1"/>
    <row r="9523" s="465" customFormat="1"/>
    <row r="9524" s="465" customFormat="1"/>
    <row r="9525" s="465" customFormat="1"/>
    <row r="9526" s="465" customFormat="1"/>
    <row r="9527" s="465" customFormat="1"/>
    <row r="9528" s="465" customFormat="1"/>
    <row r="9529" s="465" customFormat="1"/>
    <row r="9530" s="465" customFormat="1"/>
    <row r="9531" s="465" customFormat="1"/>
    <row r="9532" s="465" customFormat="1"/>
    <row r="9533" s="465" customFormat="1"/>
    <row r="9534" s="465" customFormat="1"/>
    <row r="9535" s="465" customFormat="1"/>
    <row r="9536" s="465" customFormat="1"/>
    <row r="9537" s="465" customFormat="1"/>
    <row r="9538" s="465" customFormat="1"/>
    <row r="9539" s="465" customFormat="1"/>
    <row r="9540" s="465" customFormat="1"/>
    <row r="9541" s="465" customFormat="1"/>
    <row r="9542" s="465" customFormat="1"/>
    <row r="9543" s="465" customFormat="1"/>
    <row r="9544" s="465" customFormat="1"/>
    <row r="9545" s="465" customFormat="1"/>
    <row r="9546" s="465" customFormat="1"/>
    <row r="9547" s="465" customFormat="1"/>
    <row r="9548" s="465" customFormat="1"/>
    <row r="9549" s="465" customFormat="1"/>
    <row r="9550" s="465" customFormat="1"/>
    <row r="9551" s="465" customFormat="1"/>
    <row r="9552" s="465" customFormat="1"/>
    <row r="9553" s="465" customFormat="1"/>
    <row r="9554" s="465" customFormat="1"/>
    <row r="9555" s="465" customFormat="1"/>
    <row r="9556" s="465" customFormat="1"/>
    <row r="9557" s="465" customFormat="1"/>
    <row r="9558" s="465" customFormat="1"/>
    <row r="9559" s="465" customFormat="1"/>
    <row r="9560" s="465" customFormat="1"/>
    <row r="9561" s="465" customFormat="1"/>
    <row r="9562" s="465" customFormat="1"/>
    <row r="9563" s="465" customFormat="1"/>
    <row r="9564" s="465" customFormat="1"/>
    <row r="9565" s="465" customFormat="1"/>
    <row r="9566" s="465" customFormat="1"/>
    <row r="9567" s="465" customFormat="1"/>
    <row r="9568" s="465" customFormat="1"/>
    <row r="9569" s="465" customFormat="1"/>
    <row r="9570" s="465" customFormat="1"/>
    <row r="9571" s="465" customFormat="1"/>
    <row r="9572" s="465" customFormat="1"/>
    <row r="9573" s="465" customFormat="1"/>
    <row r="9574" s="465" customFormat="1"/>
    <row r="9575" s="465" customFormat="1"/>
    <row r="9576" s="465" customFormat="1"/>
    <row r="9577" s="465" customFormat="1"/>
    <row r="9578" s="465" customFormat="1"/>
    <row r="9579" s="465" customFormat="1"/>
    <row r="9580" s="465" customFormat="1"/>
    <row r="9581" s="465" customFormat="1"/>
    <row r="9582" s="465" customFormat="1"/>
    <row r="9583" s="465" customFormat="1"/>
    <row r="9584" s="465" customFormat="1"/>
    <row r="9585" s="465" customFormat="1"/>
    <row r="9586" s="465" customFormat="1"/>
    <row r="9587" s="465" customFormat="1"/>
    <row r="9588" s="465" customFormat="1"/>
    <row r="9589" s="465" customFormat="1"/>
    <row r="9590" s="465" customFormat="1"/>
    <row r="9591" s="465" customFormat="1"/>
    <row r="9592" s="465" customFormat="1"/>
    <row r="9593" s="465" customFormat="1"/>
    <row r="9594" s="465" customFormat="1"/>
    <row r="9595" s="465" customFormat="1"/>
    <row r="9596" s="465" customFormat="1"/>
    <row r="9597" s="465" customFormat="1"/>
    <row r="9598" s="465" customFormat="1"/>
    <row r="9599" s="465" customFormat="1"/>
    <row r="9600" s="465" customFormat="1"/>
    <row r="9601" s="465" customFormat="1"/>
    <row r="9602" s="465" customFormat="1"/>
    <row r="9603" s="465" customFormat="1"/>
    <row r="9604" s="465" customFormat="1"/>
    <row r="9605" s="465" customFormat="1"/>
    <row r="9606" s="465" customFormat="1"/>
    <row r="9607" s="465" customFormat="1"/>
    <row r="9608" s="465" customFormat="1"/>
    <row r="9609" s="465" customFormat="1"/>
    <row r="9610" s="465" customFormat="1"/>
    <row r="9611" s="465" customFormat="1"/>
    <row r="9612" s="465" customFormat="1"/>
    <row r="9613" s="465" customFormat="1"/>
    <row r="9614" s="465" customFormat="1"/>
    <row r="9615" s="465" customFormat="1"/>
    <row r="9616" s="465" customFormat="1"/>
    <row r="9617" s="465" customFormat="1"/>
    <row r="9618" s="465" customFormat="1"/>
    <row r="9619" s="465" customFormat="1"/>
    <row r="9620" s="465" customFormat="1"/>
    <row r="9621" s="465" customFormat="1"/>
    <row r="9622" s="465" customFormat="1"/>
    <row r="9623" s="465" customFormat="1"/>
    <row r="9624" s="465" customFormat="1"/>
    <row r="9625" s="465" customFormat="1"/>
    <row r="9626" s="465" customFormat="1"/>
    <row r="9627" s="465" customFormat="1"/>
    <row r="9628" s="465" customFormat="1"/>
    <row r="9629" s="465" customFormat="1"/>
    <row r="9630" s="465" customFormat="1"/>
    <row r="9631" s="465" customFormat="1"/>
    <row r="9632" s="465" customFormat="1"/>
    <row r="9633" s="465" customFormat="1"/>
    <row r="9634" s="465" customFormat="1"/>
    <row r="9635" s="465" customFormat="1"/>
    <row r="9636" s="465" customFormat="1"/>
    <row r="9637" s="465" customFormat="1"/>
    <row r="9638" s="465" customFormat="1"/>
    <row r="9639" s="465" customFormat="1"/>
    <row r="9640" s="465" customFormat="1"/>
    <row r="9641" s="465" customFormat="1"/>
    <row r="9642" s="465" customFormat="1"/>
    <row r="9643" s="465" customFormat="1"/>
    <row r="9644" s="465" customFormat="1"/>
    <row r="9645" s="465" customFormat="1"/>
    <row r="9646" s="465" customFormat="1"/>
    <row r="9647" s="465" customFormat="1"/>
    <row r="9648" s="465" customFormat="1"/>
    <row r="9649" s="465" customFormat="1"/>
    <row r="9650" s="465" customFormat="1"/>
    <row r="9651" s="465" customFormat="1"/>
    <row r="9652" s="465" customFormat="1"/>
    <row r="9653" s="465" customFormat="1"/>
    <row r="9654" s="465" customFormat="1"/>
    <row r="9655" s="465" customFormat="1"/>
    <row r="9656" s="465" customFormat="1"/>
    <row r="9657" s="465" customFormat="1"/>
    <row r="9658" s="465" customFormat="1"/>
    <row r="9659" s="465" customFormat="1"/>
    <row r="9660" s="465" customFormat="1"/>
    <row r="9661" s="465" customFormat="1"/>
    <row r="9662" s="465" customFormat="1"/>
    <row r="9663" s="465" customFormat="1"/>
    <row r="9664" s="465" customFormat="1"/>
    <row r="9665" s="465" customFormat="1"/>
    <row r="9666" s="465" customFormat="1"/>
    <row r="9667" s="465" customFormat="1"/>
    <row r="9668" s="465" customFormat="1"/>
    <row r="9669" s="465" customFormat="1"/>
    <row r="9670" s="465" customFormat="1"/>
    <row r="9671" s="465" customFormat="1"/>
    <row r="9672" s="465" customFormat="1"/>
    <row r="9673" s="465" customFormat="1"/>
    <row r="9674" s="465" customFormat="1"/>
    <row r="9675" s="465" customFormat="1"/>
    <row r="9676" s="465" customFormat="1"/>
    <row r="9677" s="465" customFormat="1"/>
    <row r="9678" s="465" customFormat="1"/>
    <row r="9679" s="465" customFormat="1"/>
    <row r="9680" s="465" customFormat="1"/>
    <row r="9681" s="465" customFormat="1"/>
    <row r="9682" s="465" customFormat="1"/>
    <row r="9683" s="465" customFormat="1"/>
    <row r="9684" s="465" customFormat="1"/>
    <row r="9685" s="465" customFormat="1"/>
    <row r="9686" s="465" customFormat="1"/>
    <row r="9687" s="465" customFormat="1"/>
    <row r="9688" s="465" customFormat="1"/>
    <row r="9689" s="465" customFormat="1"/>
    <row r="9690" s="465" customFormat="1"/>
    <row r="9691" s="465" customFormat="1"/>
    <row r="9692" s="465" customFormat="1"/>
    <row r="9693" s="465" customFormat="1"/>
    <row r="9694" s="465" customFormat="1"/>
    <row r="9695" s="465" customFormat="1"/>
    <row r="9696" s="465" customFormat="1"/>
    <row r="9697" s="465" customFormat="1"/>
    <row r="9698" s="465" customFormat="1"/>
    <row r="9699" s="465" customFormat="1"/>
    <row r="9700" s="465" customFormat="1"/>
    <row r="9701" s="465" customFormat="1"/>
    <row r="9702" s="465" customFormat="1"/>
    <row r="9703" s="465" customFormat="1"/>
    <row r="9704" s="465" customFormat="1"/>
    <row r="9705" s="465" customFormat="1"/>
    <row r="9706" s="465" customFormat="1"/>
    <row r="9707" s="465" customFormat="1"/>
    <row r="9708" s="465" customFormat="1"/>
    <row r="9709" s="465" customFormat="1"/>
    <row r="9710" s="465" customFormat="1"/>
    <row r="9711" s="465" customFormat="1"/>
    <row r="9712" s="465" customFormat="1"/>
    <row r="9713" s="465" customFormat="1"/>
    <row r="9714" s="465" customFormat="1"/>
    <row r="9715" s="465" customFormat="1"/>
    <row r="9716" s="465" customFormat="1"/>
    <row r="9717" s="465" customFormat="1"/>
    <row r="9718" s="465" customFormat="1"/>
    <row r="9719" s="465" customFormat="1"/>
    <row r="9720" s="465" customFormat="1"/>
    <row r="9721" s="465" customFormat="1"/>
    <row r="9722" s="465" customFormat="1"/>
    <row r="9723" s="465" customFormat="1"/>
    <row r="9724" s="465" customFormat="1"/>
    <row r="9725" s="465" customFormat="1"/>
    <row r="9726" s="465" customFormat="1"/>
    <row r="9727" s="465" customFormat="1"/>
    <row r="9728" s="465" customFormat="1"/>
    <row r="9729" s="465" customFormat="1"/>
    <row r="9730" s="465" customFormat="1"/>
    <row r="9731" s="465" customFormat="1"/>
    <row r="9732" s="465" customFormat="1"/>
    <row r="9733" s="465" customFormat="1"/>
    <row r="9734" s="465" customFormat="1"/>
    <row r="9735" s="465" customFormat="1"/>
    <row r="9736" s="465" customFormat="1"/>
    <row r="9737" s="465" customFormat="1"/>
    <row r="9738" s="465" customFormat="1"/>
    <row r="9739" s="465" customFormat="1"/>
    <row r="9740" s="465" customFormat="1"/>
    <row r="9741" s="465" customFormat="1"/>
    <row r="9742" s="465" customFormat="1"/>
    <row r="9743" s="465" customFormat="1"/>
    <row r="9744" s="465" customFormat="1"/>
    <row r="9745" s="465" customFormat="1"/>
    <row r="9746" s="465" customFormat="1"/>
    <row r="9747" s="465" customFormat="1"/>
    <row r="9748" s="465" customFormat="1"/>
    <row r="9749" s="465" customFormat="1"/>
    <row r="9750" s="465" customFormat="1"/>
    <row r="9751" s="465" customFormat="1"/>
    <row r="9752" s="465" customFormat="1"/>
    <row r="9753" s="465" customFormat="1"/>
    <row r="9754" s="465" customFormat="1"/>
    <row r="9755" s="465" customFormat="1"/>
    <row r="9756" s="465" customFormat="1"/>
    <row r="9757" s="465" customFormat="1"/>
    <row r="9758" s="465" customFormat="1"/>
    <row r="9759" s="465" customFormat="1"/>
    <row r="9760" s="465" customFormat="1"/>
    <row r="9761" s="465" customFormat="1"/>
    <row r="9762" s="465" customFormat="1"/>
    <row r="9763" s="465" customFormat="1"/>
    <row r="9764" s="465" customFormat="1"/>
    <row r="9765" s="465" customFormat="1"/>
    <row r="9766" s="465" customFormat="1"/>
    <row r="9767" s="465" customFormat="1"/>
    <row r="9768" s="465" customFormat="1"/>
    <row r="9769" s="465" customFormat="1"/>
    <row r="9770" s="465" customFormat="1"/>
    <row r="9771" s="465" customFormat="1"/>
    <row r="9772" s="465" customFormat="1"/>
    <row r="9773" s="465" customFormat="1"/>
    <row r="9774" s="465" customFormat="1"/>
    <row r="9775" s="465" customFormat="1"/>
    <row r="9776" s="465" customFormat="1"/>
    <row r="9777" s="465" customFormat="1"/>
    <row r="9778" s="465" customFormat="1"/>
    <row r="9779" s="465" customFormat="1"/>
    <row r="9780" s="465" customFormat="1"/>
    <row r="9781" s="465" customFormat="1"/>
    <row r="9782" s="465" customFormat="1"/>
    <row r="9783" s="465" customFormat="1"/>
    <row r="9784" s="465" customFormat="1"/>
    <row r="9785" s="465" customFormat="1"/>
    <row r="9786" s="465" customFormat="1"/>
    <row r="9787" s="465" customFormat="1"/>
    <row r="9788" s="465" customFormat="1"/>
    <row r="9789" s="465" customFormat="1"/>
    <row r="9790" s="465" customFormat="1"/>
    <row r="9791" s="465" customFormat="1"/>
    <row r="9792" s="465" customFormat="1"/>
    <row r="9793" s="465" customFormat="1"/>
    <row r="9794" s="465" customFormat="1"/>
    <row r="9795" s="465" customFormat="1"/>
    <row r="9796" s="465" customFormat="1"/>
    <row r="9797" s="465" customFormat="1"/>
    <row r="9798" s="465" customFormat="1"/>
    <row r="9799" s="465" customFormat="1"/>
    <row r="9800" s="465" customFormat="1"/>
    <row r="9801" s="465" customFormat="1"/>
    <row r="9802" s="465" customFormat="1"/>
    <row r="9803" s="465" customFormat="1"/>
    <row r="9804" s="465" customFormat="1"/>
    <row r="9805" s="465" customFormat="1"/>
    <row r="9806" s="465" customFormat="1"/>
    <row r="9807" s="465" customFormat="1"/>
    <row r="9808" s="465" customFormat="1"/>
    <row r="9809" s="465" customFormat="1"/>
    <row r="9810" s="465" customFormat="1"/>
    <row r="9811" s="465" customFormat="1"/>
    <row r="9812" s="465" customFormat="1"/>
    <row r="9813" s="465" customFormat="1"/>
    <row r="9814" s="465" customFormat="1"/>
    <row r="9815" s="465" customFormat="1"/>
    <row r="9816" s="465" customFormat="1"/>
    <row r="9817" s="465" customFormat="1"/>
    <row r="9818" s="465" customFormat="1"/>
    <row r="9819" s="465" customFormat="1"/>
    <row r="9820" s="465" customFormat="1"/>
    <row r="9821" s="465" customFormat="1"/>
    <row r="9822" s="465" customFormat="1"/>
    <row r="9823" s="465" customFormat="1"/>
    <row r="9824" s="465" customFormat="1"/>
    <row r="9825" s="465" customFormat="1"/>
    <row r="9826" s="465" customFormat="1"/>
    <row r="9827" s="465" customFormat="1"/>
    <row r="9828" s="465" customFormat="1"/>
    <row r="9829" s="465" customFormat="1"/>
    <row r="9830" s="465" customFormat="1"/>
    <row r="9831" s="465" customFormat="1"/>
    <row r="9832" s="465" customFormat="1"/>
    <row r="9833" s="465" customFormat="1"/>
    <row r="9834" s="465" customFormat="1"/>
    <row r="9835" s="465" customFormat="1"/>
    <row r="9836" s="465" customFormat="1"/>
    <row r="9837" s="465" customFormat="1"/>
    <row r="9838" s="465" customFormat="1"/>
    <row r="9839" s="465" customFormat="1"/>
    <row r="9840" s="465" customFormat="1"/>
    <row r="9841" s="465" customFormat="1"/>
    <row r="9842" s="465" customFormat="1"/>
    <row r="9843" s="465" customFormat="1"/>
    <row r="9844" s="465" customFormat="1"/>
    <row r="9845" s="465" customFormat="1"/>
    <row r="9846" s="465" customFormat="1"/>
    <row r="9847" s="465" customFormat="1"/>
    <row r="9848" s="465" customFormat="1"/>
    <row r="9849" s="465" customFormat="1"/>
    <row r="9850" s="465" customFormat="1"/>
    <row r="9851" s="465" customFormat="1"/>
    <row r="9852" s="465" customFormat="1"/>
    <row r="9853" s="465" customFormat="1"/>
    <row r="9854" s="465" customFormat="1"/>
    <row r="9855" s="465" customFormat="1"/>
    <row r="9856" s="465" customFormat="1"/>
    <row r="9857" s="465" customFormat="1"/>
    <row r="9858" s="465" customFormat="1"/>
    <row r="9859" s="465" customFormat="1"/>
    <row r="9860" s="465" customFormat="1"/>
    <row r="9861" s="465" customFormat="1"/>
    <row r="9862" s="465" customFormat="1"/>
    <row r="9863" s="465" customFormat="1"/>
    <row r="9864" s="465" customFormat="1"/>
    <row r="9865" s="465" customFormat="1"/>
    <row r="9866" s="465" customFormat="1"/>
    <row r="9867" s="465" customFormat="1"/>
    <row r="9868" s="465" customFormat="1"/>
    <row r="9869" s="465" customFormat="1"/>
    <row r="9870" s="465" customFormat="1"/>
    <row r="9871" s="465" customFormat="1"/>
    <row r="9872" s="465" customFormat="1"/>
    <row r="9873" s="465" customFormat="1"/>
    <row r="9874" s="465" customFormat="1"/>
    <row r="9875" s="465" customFormat="1"/>
    <row r="9876" s="465" customFormat="1"/>
    <row r="9877" s="465" customFormat="1"/>
    <row r="9878" s="465" customFormat="1"/>
    <row r="9879" s="465" customFormat="1"/>
    <row r="9880" s="465" customFormat="1"/>
    <row r="9881" s="465" customFormat="1"/>
    <row r="9882" s="465" customFormat="1"/>
    <row r="9883" s="465" customFormat="1"/>
    <row r="9884" s="465" customFormat="1"/>
    <row r="9885" s="465" customFormat="1"/>
    <row r="9886" s="465" customFormat="1"/>
    <row r="9887" s="465" customFormat="1"/>
    <row r="9888" s="465" customFormat="1"/>
    <row r="9889" s="465" customFormat="1"/>
    <row r="9890" s="465" customFormat="1"/>
    <row r="9891" s="465" customFormat="1"/>
    <row r="9892" s="465" customFormat="1"/>
    <row r="9893" s="465" customFormat="1"/>
    <row r="9894" s="465" customFormat="1"/>
    <row r="9895" s="465" customFormat="1"/>
    <row r="9896" s="465" customFormat="1"/>
    <row r="9897" s="465" customFormat="1"/>
    <row r="9898" s="465" customFormat="1"/>
    <row r="9899" s="465" customFormat="1"/>
    <row r="9900" s="465" customFormat="1"/>
    <row r="9901" s="465" customFormat="1"/>
    <row r="9902" s="465" customFormat="1"/>
    <row r="9903" s="465" customFormat="1"/>
    <row r="9904" s="465" customFormat="1"/>
    <row r="9905" s="465" customFormat="1"/>
    <row r="9906" s="465" customFormat="1"/>
    <row r="9907" s="465" customFormat="1"/>
    <row r="9908" s="465" customFormat="1"/>
    <row r="9909" s="465" customFormat="1"/>
    <row r="9910" s="465" customFormat="1"/>
    <row r="9911" s="465" customFormat="1"/>
    <row r="9912" s="465" customFormat="1"/>
    <row r="9913" s="465" customFormat="1"/>
    <row r="9914" s="465" customFormat="1"/>
    <row r="9915" s="465" customFormat="1"/>
    <row r="9916" s="465" customFormat="1"/>
    <row r="9917" s="465" customFormat="1"/>
    <row r="9918" s="465" customFormat="1"/>
    <row r="9919" s="465" customFormat="1"/>
    <row r="9920" s="465" customFormat="1"/>
    <row r="9921" s="465" customFormat="1"/>
    <row r="9922" s="465" customFormat="1"/>
    <row r="9923" s="465" customFormat="1"/>
    <row r="9924" s="465" customFormat="1"/>
    <row r="9925" s="465" customFormat="1"/>
    <row r="9926" s="465" customFormat="1"/>
    <row r="9927" s="465" customFormat="1"/>
    <row r="9928" s="465" customFormat="1"/>
    <row r="9929" s="465" customFormat="1"/>
    <row r="9930" s="465" customFormat="1"/>
    <row r="9931" s="465" customFormat="1"/>
    <row r="9932" s="465" customFormat="1"/>
    <row r="9933" s="465" customFormat="1"/>
    <row r="9934" s="465" customFormat="1"/>
    <row r="9935" s="465" customFormat="1"/>
    <row r="9936" s="465" customFormat="1"/>
    <row r="9937" s="465" customFormat="1"/>
    <row r="9938" s="465" customFormat="1"/>
    <row r="9939" s="465" customFormat="1"/>
    <row r="9940" s="465" customFormat="1"/>
    <row r="9941" s="465" customFormat="1"/>
    <row r="9942" s="465" customFormat="1"/>
    <row r="9943" s="465" customFormat="1"/>
    <row r="9944" s="465" customFormat="1"/>
    <row r="9945" s="465" customFormat="1"/>
    <row r="9946" s="465" customFormat="1"/>
    <row r="9947" s="465" customFormat="1"/>
    <row r="9948" s="465" customFormat="1"/>
    <row r="9949" s="465" customFormat="1"/>
    <row r="9950" s="465" customFormat="1"/>
    <row r="9951" s="465" customFormat="1"/>
    <row r="9952" s="465" customFormat="1"/>
    <row r="9953" s="465" customFormat="1"/>
    <row r="9954" s="465" customFormat="1"/>
    <row r="9955" s="465" customFormat="1"/>
    <row r="9956" s="465" customFormat="1"/>
    <row r="9957" s="465" customFormat="1"/>
    <row r="9958" s="465" customFormat="1"/>
    <row r="9959" s="465" customFormat="1"/>
    <row r="9960" s="465" customFormat="1"/>
    <row r="9961" s="465" customFormat="1"/>
    <row r="9962" s="465" customFormat="1"/>
    <row r="9963" s="465" customFormat="1"/>
    <row r="9964" s="465" customFormat="1"/>
    <row r="9965" s="465" customFormat="1"/>
    <row r="9966" s="465" customFormat="1"/>
    <row r="9967" s="465" customFormat="1"/>
    <row r="9968" s="465" customFormat="1"/>
    <row r="9969" s="465" customFormat="1"/>
    <row r="9970" s="465" customFormat="1"/>
    <row r="9971" s="465" customFormat="1"/>
    <row r="9972" s="465" customFormat="1"/>
    <row r="9973" s="465" customFormat="1"/>
    <row r="9974" s="465" customFormat="1"/>
    <row r="9975" s="465" customFormat="1"/>
    <row r="9976" s="465" customFormat="1"/>
    <row r="9977" s="465" customFormat="1"/>
    <row r="9978" s="465" customFormat="1"/>
    <row r="9979" s="465" customFormat="1"/>
    <row r="9980" s="465" customFormat="1"/>
    <row r="9981" s="465" customFormat="1"/>
    <row r="9982" s="465" customFormat="1"/>
    <row r="9983" s="465" customFormat="1"/>
    <row r="9984" s="465" customFormat="1"/>
    <row r="9985" s="465" customFormat="1"/>
    <row r="9986" s="465" customFormat="1"/>
    <row r="9987" s="465" customFormat="1"/>
    <row r="9988" s="465" customFormat="1"/>
    <row r="9989" s="465" customFormat="1"/>
    <row r="9990" s="465" customFormat="1"/>
    <row r="9991" s="465" customFormat="1"/>
    <row r="9992" s="465" customFormat="1"/>
    <row r="9993" s="465" customFormat="1"/>
    <row r="9994" s="465" customFormat="1"/>
    <row r="9995" s="465" customFormat="1"/>
    <row r="9996" s="465" customFormat="1"/>
    <row r="9997" s="465" customFormat="1"/>
    <row r="9998" s="465" customFormat="1"/>
    <row r="9999" s="465" customFormat="1"/>
    <row r="10000" s="465" customFormat="1"/>
    <row r="10001" s="465" customFormat="1"/>
    <row r="10002" s="465" customFormat="1"/>
    <row r="10003" s="465" customFormat="1"/>
    <row r="10004" s="465" customFormat="1"/>
    <row r="10005" s="465" customFormat="1"/>
    <row r="10006" s="465" customFormat="1"/>
    <row r="10007" s="465" customFormat="1"/>
    <row r="10008" s="465" customFormat="1"/>
    <row r="10009" s="465" customFormat="1"/>
    <row r="10010" s="465" customFormat="1"/>
    <row r="10011" s="465" customFormat="1"/>
    <row r="10012" s="465" customFormat="1"/>
    <row r="10013" s="465" customFormat="1"/>
    <row r="10014" s="465" customFormat="1"/>
    <row r="10015" s="465" customFormat="1"/>
    <row r="10016" s="465" customFormat="1"/>
    <row r="10017" s="465" customFormat="1"/>
    <row r="10018" s="465" customFormat="1"/>
    <row r="10019" s="465" customFormat="1"/>
    <row r="10020" s="465" customFormat="1"/>
    <row r="10021" s="465" customFormat="1"/>
    <row r="10022" s="465" customFormat="1"/>
    <row r="10023" s="465" customFormat="1"/>
    <row r="10024" s="465" customFormat="1"/>
    <row r="10025" s="465" customFormat="1"/>
    <row r="10026" s="465" customFormat="1"/>
    <row r="10027" s="465" customFormat="1"/>
    <row r="10028" s="465" customFormat="1"/>
    <row r="10029" s="465" customFormat="1"/>
    <row r="10030" s="465" customFormat="1"/>
  </sheetData>
  <sheetProtection algorithmName="SHA-512" hashValue="UehOCpsZAJ+juxOuEKEQ2f1wGFEv1ya865P+dp1gh+2uDcsEJ6pgrDnTWxjGeEVbOrycUgPGtqVHeiRdIL8/Fw==" saltValue="l8l09MX/vDmAbHy60aSbdw==" spinCount="100000" sheet="1" scenarios="1"/>
  <mergeCells count="12">
    <mergeCell ref="F3:G3"/>
    <mergeCell ref="B29:E30"/>
    <mergeCell ref="B4:E4"/>
    <mergeCell ref="C6:C10"/>
    <mergeCell ref="D6:D10"/>
    <mergeCell ref="B3:C3"/>
    <mergeCell ref="B28:E28"/>
    <mergeCell ref="D15:D19"/>
    <mergeCell ref="C16:C19"/>
    <mergeCell ref="C22:C25"/>
    <mergeCell ref="D21:D25"/>
    <mergeCell ref="E15:E19"/>
  </mergeCells>
  <phoneticPr fontId="46" type="noConversion"/>
  <conditionalFormatting sqref="G6:G8 G26:G27 G16:G17 G10 E6:E7 E15 E20:E21 E26:E27 E13">
    <cfRule type="expression" dxfId="165" priority="3" stopIfTrue="1">
      <formula>E6="PASS"</formula>
    </cfRule>
    <cfRule type="expression" dxfId="164" priority="4" stopIfTrue="1">
      <formula>E6="FAIL"</formula>
    </cfRule>
  </conditionalFormatting>
  <conditionalFormatting sqref="D3:G3 F4:G4">
    <cfRule type="expression" dxfId="163" priority="5" stopIfTrue="1">
      <formula>D3="PASS"</formula>
    </cfRule>
    <cfRule type="expression" dxfId="162" priority="6" stopIfTrue="1">
      <formula>D3="FAIL"</formula>
    </cfRule>
    <cfRule type="expression" dxfId="161" priority="7" stopIfTrue="1">
      <formula>D3="N/A"</formula>
    </cfRule>
  </conditionalFormatting>
  <conditionalFormatting sqref="E11:E12">
    <cfRule type="expression" dxfId="160" priority="1" stopIfTrue="1">
      <formula>E11="PASS"</formula>
    </cfRule>
    <cfRule type="expression" dxfId="159" priority="2" stopIfTrue="1">
      <formula>E11="FAIL"</formula>
    </cfRule>
  </conditionalFormatting>
  <hyperlinks>
    <hyperlink ref="H3" location="'Cover Sheet'!A1" display="BACK to COVER SHEET" xr:uid="{00000000-0004-0000-1C00-000000000000}"/>
    <hyperlink ref="H2:J2" location="'Cover Sheet'!A1" display="BACK to COVER SHEET" xr:uid="{00000000-0004-0000-1C00-000001000000}"/>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5">
    <tabColor rgb="FFFFFF66"/>
  </sheetPr>
  <dimension ref="A1:AT110"/>
  <sheetViews>
    <sheetView showGridLines="0" view="pageBreakPreview" zoomScaleNormal="100" zoomScaleSheetLayoutView="100" workbookViewId="0">
      <selection sqref="A1:S1"/>
    </sheetView>
  </sheetViews>
  <sheetFormatPr defaultColWidth="11.42578125" defaultRowHeight="12.75"/>
  <cols>
    <col min="1" max="38" width="5" customWidth="1"/>
  </cols>
  <sheetData>
    <row r="1" spans="1:46" ht="14.25" customHeight="1">
      <c r="A1" s="1329" t="s">
        <v>489</v>
      </c>
      <c r="B1" s="1329"/>
      <c r="C1" s="1329"/>
      <c r="D1" s="1329"/>
      <c r="E1" s="1329"/>
      <c r="F1" s="1329"/>
      <c r="G1" s="1329"/>
      <c r="H1" s="1329"/>
      <c r="I1" s="1329"/>
      <c r="J1" s="1329"/>
      <c r="K1" s="1329"/>
      <c r="L1" s="1329"/>
      <c r="M1" s="1329"/>
      <c r="N1" s="1329"/>
      <c r="O1" s="1329"/>
      <c r="P1" s="1329"/>
      <c r="Q1" s="1329"/>
      <c r="R1" s="1329"/>
      <c r="S1" s="1330"/>
      <c r="T1" s="24"/>
      <c r="U1" s="25"/>
      <c r="V1" s="25"/>
      <c r="W1" s="25"/>
      <c r="X1" s="25"/>
      <c r="Y1" s="25"/>
      <c r="Z1" s="25"/>
      <c r="AA1" s="25"/>
      <c r="AB1" s="25"/>
      <c r="AC1" s="25"/>
      <c r="AD1" s="25"/>
      <c r="AE1" s="25"/>
      <c r="AF1" s="25"/>
      <c r="AG1" s="25"/>
      <c r="AH1" s="405"/>
      <c r="AI1" s="405"/>
      <c r="AJ1" s="405"/>
      <c r="AK1" s="405"/>
      <c r="AL1" s="406"/>
      <c r="AM1" s="626"/>
      <c r="AN1" s="626"/>
      <c r="AO1" s="626"/>
      <c r="AP1" s="626"/>
      <c r="AQ1" s="626"/>
      <c r="AR1" s="626"/>
      <c r="AS1" s="626"/>
      <c r="AT1" s="626"/>
    </row>
    <row r="2" spans="1:46">
      <c r="A2" s="53"/>
      <c r="B2" s="53"/>
      <c r="C2" s="53"/>
      <c r="D2" s="53"/>
      <c r="E2" s="53"/>
      <c r="F2" s="53"/>
      <c r="G2" s="53"/>
      <c r="H2" s="53"/>
      <c r="I2" s="53"/>
      <c r="J2" s="53"/>
      <c r="K2" s="53"/>
      <c r="L2" s="53"/>
      <c r="M2" s="53"/>
      <c r="N2" s="53"/>
      <c r="O2" s="53"/>
      <c r="P2" s="53"/>
      <c r="Q2" s="53"/>
      <c r="R2" s="53"/>
      <c r="S2" s="53"/>
      <c r="T2" s="30"/>
      <c r="U2" s="239"/>
      <c r="V2" s="31"/>
      <c r="W2" s="31"/>
      <c r="X2" s="31"/>
      <c r="Y2" s="31"/>
      <c r="Z2" s="31"/>
      <c r="AA2" s="31"/>
      <c r="AB2" s="31"/>
      <c r="AC2" s="31"/>
      <c r="AD2" s="31"/>
      <c r="AE2" s="31"/>
      <c r="AF2" s="31"/>
      <c r="AG2" s="31"/>
      <c r="AH2" s="31"/>
      <c r="AI2" s="31"/>
      <c r="AJ2" s="31"/>
      <c r="AK2" s="31"/>
      <c r="AL2" s="32"/>
      <c r="AM2" s="626"/>
      <c r="AN2" s="626"/>
      <c r="AO2" s="626"/>
      <c r="AP2" s="626"/>
      <c r="AQ2" s="626"/>
      <c r="AR2" s="626"/>
      <c r="AS2" s="626"/>
      <c r="AT2" s="626"/>
    </row>
    <row r="3" spans="1:46">
      <c r="A3" s="53" t="s">
        <v>57</v>
      </c>
      <c r="B3" s="53"/>
      <c r="C3" s="53"/>
      <c r="D3" s="1106" t="str">
        <f>IF('Cover Sheet'!D14:J14&gt;0,'Cover Sheet'!D14:J14,"")</f>
        <v/>
      </c>
      <c r="E3" s="1106"/>
      <c r="F3" s="1106"/>
      <c r="G3" s="1106"/>
      <c r="H3" s="1106"/>
      <c r="I3" s="1106"/>
      <c r="J3" s="1106"/>
      <c r="K3" s="53" t="s">
        <v>58</v>
      </c>
      <c r="L3" s="53"/>
      <c r="M3" s="53"/>
      <c r="N3" s="53"/>
      <c r="O3" s="1106" t="str">
        <f>IF('Cover Sheet'!O14:S14&gt;0,'Cover Sheet'!O14:S14,"")</f>
        <v/>
      </c>
      <c r="P3" s="1106"/>
      <c r="Q3" s="1106"/>
      <c r="R3" s="1106"/>
      <c r="S3" s="1313"/>
      <c r="T3" s="30"/>
      <c r="U3" s="626"/>
      <c r="V3" s="626"/>
      <c r="W3" s="626"/>
      <c r="X3" s="626"/>
      <c r="Y3" s="626"/>
      <c r="Z3" s="626"/>
      <c r="AA3" s="626"/>
      <c r="AB3" s="626"/>
      <c r="AC3" s="626"/>
      <c r="AD3" s="626"/>
      <c r="AE3" s="626"/>
      <c r="AF3" s="626"/>
      <c r="AG3" s="626"/>
      <c r="AH3" s="626"/>
      <c r="AI3" s="626"/>
      <c r="AJ3" s="626"/>
      <c r="AK3" s="626"/>
      <c r="AL3" s="554"/>
      <c r="AM3" s="626"/>
      <c r="AN3" s="626"/>
      <c r="AO3" s="626"/>
      <c r="AP3" s="626"/>
      <c r="AQ3" s="626"/>
      <c r="AR3" s="626"/>
      <c r="AS3" s="626"/>
      <c r="AT3" s="626"/>
    </row>
    <row r="4" spans="1:46">
      <c r="A4" s="53"/>
      <c r="B4" s="53"/>
      <c r="C4" s="53"/>
      <c r="D4" s="53"/>
      <c r="E4" s="53"/>
      <c r="F4" s="53"/>
      <c r="G4" s="53"/>
      <c r="H4" s="53"/>
      <c r="I4" s="53"/>
      <c r="J4" s="53"/>
      <c r="K4" s="53"/>
      <c r="L4" s="53"/>
      <c r="M4" s="53"/>
      <c r="N4" s="53"/>
      <c r="O4" s="53"/>
      <c r="P4" s="53"/>
      <c r="Q4" s="53"/>
      <c r="R4" s="53"/>
      <c r="S4" s="53"/>
      <c r="T4" s="30"/>
      <c r="U4" s="239"/>
      <c r="V4" s="31"/>
      <c r="W4" s="31"/>
      <c r="X4" s="31"/>
      <c r="Y4" s="31"/>
      <c r="Z4" s="31"/>
      <c r="AA4" s="31"/>
      <c r="AB4" s="31"/>
      <c r="AC4" s="31"/>
      <c r="AD4" s="31"/>
      <c r="AE4" s="31"/>
      <c r="AF4" s="31"/>
      <c r="AG4" s="31"/>
      <c r="AH4" s="31"/>
      <c r="AI4" s="31"/>
      <c r="AJ4" s="31"/>
      <c r="AK4" s="31"/>
      <c r="AL4" s="32"/>
      <c r="AM4" s="626"/>
      <c r="AN4" s="626"/>
      <c r="AO4" s="626"/>
      <c r="AP4" s="626"/>
      <c r="AQ4" s="626"/>
      <c r="AR4" s="626"/>
      <c r="AS4" s="626"/>
      <c r="AT4" s="626"/>
    </row>
    <row r="5" spans="1:46" ht="12.75" customHeight="1">
      <c r="A5" s="1322" t="s">
        <v>753</v>
      </c>
      <c r="B5" s="1323"/>
      <c r="C5" s="1323"/>
      <c r="D5" s="1323"/>
      <c r="E5" s="1323"/>
      <c r="F5" s="1323"/>
      <c r="G5" s="1323"/>
      <c r="H5" s="1323"/>
      <c r="I5" s="1323"/>
      <c r="J5" s="1323"/>
      <c r="K5" s="1323"/>
      <c r="L5" s="1323"/>
      <c r="M5" s="1323"/>
      <c r="N5" s="1323"/>
      <c r="O5" s="1323"/>
      <c r="P5" s="1323"/>
      <c r="Q5" s="1323"/>
      <c r="R5" s="1323"/>
      <c r="S5" s="1324"/>
      <c r="T5" s="30"/>
      <c r="U5" s="239"/>
      <c r="V5" s="31"/>
      <c r="W5" s="31"/>
      <c r="X5" s="31"/>
      <c r="Y5" s="31"/>
      <c r="Z5" s="31"/>
      <c r="AA5" s="31"/>
      <c r="AB5" s="31"/>
      <c r="AC5" s="31"/>
      <c r="AD5" s="31"/>
      <c r="AE5" s="31"/>
      <c r="AF5" s="31"/>
      <c r="AG5" s="31"/>
      <c r="AH5" s="31"/>
      <c r="AI5" s="31"/>
      <c r="AJ5" s="31"/>
      <c r="AK5" s="31"/>
      <c r="AL5" s="32"/>
      <c r="AM5" s="626"/>
      <c r="AN5" s="626"/>
      <c r="AO5" s="626"/>
      <c r="AP5" s="626"/>
      <c r="AQ5" s="626"/>
      <c r="AR5" s="626"/>
      <c r="AS5" s="626"/>
      <c r="AT5" s="626"/>
    </row>
    <row r="6" spans="1:46">
      <c r="A6" s="1325"/>
      <c r="B6" s="1326"/>
      <c r="C6" s="1326"/>
      <c r="D6" s="1326"/>
      <c r="E6" s="1326"/>
      <c r="F6" s="1326"/>
      <c r="G6" s="1326"/>
      <c r="H6" s="1326"/>
      <c r="I6" s="1326"/>
      <c r="J6" s="1326"/>
      <c r="K6" s="1326"/>
      <c r="L6" s="1326"/>
      <c r="M6" s="1326"/>
      <c r="N6" s="1326"/>
      <c r="O6" s="1326"/>
      <c r="P6" s="1326"/>
      <c r="Q6" s="1326"/>
      <c r="R6" s="1326"/>
      <c r="S6" s="1327"/>
      <c r="T6" s="30"/>
      <c r="U6" s="239"/>
      <c r="V6" s="31"/>
      <c r="W6" s="31"/>
      <c r="X6" s="31"/>
      <c r="Y6" s="31"/>
      <c r="Z6" s="31"/>
      <c r="AA6" s="31"/>
      <c r="AB6" s="31"/>
      <c r="AC6" s="31"/>
      <c r="AD6" s="31"/>
      <c r="AE6" s="31"/>
      <c r="AF6" s="31"/>
      <c r="AG6" s="31"/>
      <c r="AH6" s="31"/>
      <c r="AI6" s="31"/>
      <c r="AJ6" s="31"/>
      <c r="AK6" s="31"/>
      <c r="AL6" s="554"/>
      <c r="AM6" s="626"/>
      <c r="AN6" s="626"/>
      <c r="AO6" s="626"/>
      <c r="AP6" s="626"/>
      <c r="AQ6" s="626"/>
      <c r="AR6" s="626"/>
      <c r="AS6" s="626"/>
      <c r="AT6" s="626"/>
    </row>
    <row r="7" spans="1:46" ht="12.75" customHeight="1">
      <c r="A7" s="218" t="s">
        <v>394</v>
      </c>
      <c r="B7" s="219"/>
      <c r="C7" s="219"/>
      <c r="D7" s="219"/>
      <c r="E7" s="229"/>
      <c r="F7" s="229"/>
      <c r="G7" s="228"/>
      <c r="H7" s="1307" t="s">
        <v>17</v>
      </c>
      <c r="I7" s="1308"/>
      <c r="J7" s="219"/>
      <c r="K7" s="219"/>
      <c r="L7" s="219"/>
      <c r="M7" s="219"/>
      <c r="N7" s="219"/>
      <c r="O7" s="219"/>
      <c r="P7" s="219"/>
      <c r="Q7" s="219"/>
      <c r="R7" s="219"/>
      <c r="S7" s="224"/>
      <c r="T7" s="30"/>
      <c r="U7" s="239"/>
      <c r="V7" s="31"/>
      <c r="W7" s="31"/>
      <c r="X7" s="31"/>
      <c r="Y7" s="31"/>
      <c r="Z7" s="31"/>
      <c r="AA7" s="31"/>
      <c r="AB7" s="31"/>
      <c r="AC7" s="31"/>
      <c r="AD7" s="31"/>
      <c r="AE7" s="31"/>
      <c r="AF7" s="31"/>
      <c r="AG7" s="31"/>
      <c r="AH7" s="31"/>
      <c r="AI7" s="31"/>
      <c r="AJ7" s="31"/>
      <c r="AK7" s="31"/>
      <c r="AL7" s="32"/>
      <c r="AM7" s="626"/>
      <c r="AN7" s="626"/>
      <c r="AO7" s="626"/>
      <c r="AP7" s="626"/>
      <c r="AQ7" s="626"/>
      <c r="AR7" s="626"/>
      <c r="AS7" s="626"/>
      <c r="AT7" s="626"/>
    </row>
    <row r="8" spans="1:46" ht="12.75" customHeight="1">
      <c r="A8" s="220" t="s">
        <v>395</v>
      </c>
      <c r="B8" s="221"/>
      <c r="C8" s="221"/>
      <c r="D8" s="221"/>
      <c r="E8" s="97"/>
      <c r="F8" s="97"/>
      <c r="G8" s="75"/>
      <c r="H8" s="1307">
        <v>2</v>
      </c>
      <c r="I8" s="1308"/>
      <c r="J8" s="292" t="str">
        <f>IF(H7="other","Proof of Equivalency Required","")</f>
        <v/>
      </c>
      <c r="K8" s="221"/>
      <c r="L8" s="221"/>
      <c r="M8" s="221"/>
      <c r="N8" s="221"/>
      <c r="O8" s="221"/>
      <c r="P8" s="221"/>
      <c r="Q8" s="221"/>
      <c r="R8" s="221"/>
      <c r="S8" s="225"/>
      <c r="T8" s="30"/>
      <c r="U8" s="626"/>
      <c r="V8" s="626"/>
      <c r="W8" s="626"/>
      <c r="X8" s="626"/>
      <c r="Y8" s="626"/>
      <c r="Z8" s="626"/>
      <c r="AA8" s="626"/>
      <c r="AB8" s="626"/>
      <c r="AC8" s="626"/>
      <c r="AD8" s="626"/>
      <c r="AE8" s="626"/>
      <c r="AF8" s="626"/>
      <c r="AG8" s="626"/>
      <c r="AH8" s="626"/>
      <c r="AI8" s="626"/>
      <c r="AJ8" s="626"/>
      <c r="AK8" s="626"/>
      <c r="AL8" s="32"/>
      <c r="AM8" s="626"/>
      <c r="AN8" s="626"/>
      <c r="AO8" s="626"/>
      <c r="AP8" s="626"/>
      <c r="AQ8" s="626"/>
      <c r="AR8" s="626"/>
      <c r="AS8" s="626"/>
      <c r="AT8" s="626"/>
    </row>
    <row r="9" spans="1:46">
      <c r="A9" s="220" t="s">
        <v>417</v>
      </c>
      <c r="B9" s="221"/>
      <c r="C9" s="221"/>
      <c r="D9" s="221"/>
      <c r="E9" s="97"/>
      <c r="F9" s="97"/>
      <c r="G9" s="75"/>
      <c r="H9" s="1307">
        <v>150</v>
      </c>
      <c r="I9" s="1308"/>
      <c r="J9" s="291"/>
      <c r="K9" s="221"/>
      <c r="L9" s="221"/>
      <c r="M9" s="221"/>
      <c r="N9" s="221"/>
      <c r="O9" s="221"/>
      <c r="P9" s="221"/>
      <c r="Q9" s="221"/>
      <c r="R9" s="221"/>
      <c r="S9" s="225"/>
      <c r="T9" s="30"/>
      <c r="U9" s="626"/>
      <c r="V9" s="626"/>
      <c r="W9" s="626"/>
      <c r="X9" s="626"/>
      <c r="Y9" s="626"/>
      <c r="Z9" s="626"/>
      <c r="AA9" s="626"/>
      <c r="AB9" s="626"/>
      <c r="AC9" s="626"/>
      <c r="AD9" s="626"/>
      <c r="AE9" s="626"/>
      <c r="AF9" s="626"/>
      <c r="AG9" s="626"/>
      <c r="AH9" s="626"/>
      <c r="AI9" s="626"/>
      <c r="AJ9" s="626"/>
      <c r="AK9" s="626"/>
      <c r="AL9" s="553"/>
      <c r="AM9" s="626"/>
      <c r="AN9" s="626"/>
      <c r="AO9" s="626"/>
      <c r="AP9" s="626"/>
      <c r="AQ9" s="626"/>
      <c r="AR9" s="626"/>
      <c r="AS9" s="626"/>
      <c r="AT9" s="626"/>
    </row>
    <row r="10" spans="1:46" ht="12.75" customHeight="1">
      <c r="A10" s="218" t="s">
        <v>398</v>
      </c>
      <c r="B10" s="219"/>
      <c r="C10" s="219"/>
      <c r="D10" s="219"/>
      <c r="E10" s="229"/>
      <c r="F10" s="229"/>
      <c r="G10" s="228"/>
      <c r="H10" s="1307" t="s">
        <v>17</v>
      </c>
      <c r="I10" s="1308"/>
      <c r="J10" s="221"/>
      <c r="K10" s="221"/>
      <c r="L10" s="221"/>
      <c r="M10" s="221"/>
      <c r="N10" s="221"/>
      <c r="O10" s="221"/>
      <c r="P10" s="221"/>
      <c r="Q10" s="221"/>
      <c r="R10" s="221"/>
      <c r="S10" s="225"/>
      <c r="T10" s="30"/>
      <c r="U10" s="626"/>
      <c r="V10" s="554"/>
      <c r="W10" s="554"/>
      <c r="X10" s="554"/>
      <c r="Y10" s="554"/>
      <c r="Z10" s="554"/>
      <c r="AA10" s="554"/>
      <c r="AB10" s="554"/>
      <c r="AC10" s="554"/>
      <c r="AD10" s="554"/>
      <c r="AE10" s="554"/>
      <c r="AF10" s="554"/>
      <c r="AG10" s="554"/>
      <c r="AH10" s="554"/>
      <c r="AI10" s="554"/>
      <c r="AJ10" s="554"/>
      <c r="AK10" s="554"/>
      <c r="AL10" s="553"/>
      <c r="AM10" s="626"/>
      <c r="AN10" s="626"/>
      <c r="AO10" s="626"/>
      <c r="AP10" s="626"/>
      <c r="AQ10" s="626"/>
      <c r="AR10" s="626"/>
      <c r="AS10" s="626"/>
      <c r="AT10" s="626"/>
    </row>
    <row r="11" spans="1:46">
      <c r="A11" s="220" t="s">
        <v>395</v>
      </c>
      <c r="B11" s="221"/>
      <c r="C11" s="221"/>
      <c r="D11" s="221"/>
      <c r="E11" s="97"/>
      <c r="F11" s="97"/>
      <c r="G11" s="75"/>
      <c r="H11" s="1307">
        <v>1</v>
      </c>
      <c r="I11" s="1308"/>
      <c r="J11" s="291" t="str">
        <f>IF(H10="other","Proof of Equivalency Required","")</f>
        <v/>
      </c>
      <c r="K11" s="221"/>
      <c r="L11" s="221"/>
      <c r="M11" s="221"/>
      <c r="N11" s="221"/>
      <c r="O11" s="221"/>
      <c r="P11" s="221"/>
      <c r="Q11" s="221"/>
      <c r="R11" s="221"/>
      <c r="S11" s="225"/>
      <c r="T11" s="30"/>
      <c r="U11" s="31"/>
      <c r="V11" s="31"/>
      <c r="W11" s="31"/>
      <c r="X11" s="31"/>
      <c r="Y11" s="31"/>
      <c r="Z11" s="31"/>
      <c r="AA11" s="31"/>
      <c r="AB11" s="31"/>
      <c r="AC11" s="31"/>
      <c r="AD11" s="31"/>
      <c r="AE11" s="31"/>
      <c r="AF11" s="31"/>
      <c r="AG11" s="31"/>
      <c r="AH11" s="31"/>
      <c r="AI11" s="31"/>
      <c r="AJ11" s="31"/>
      <c r="AK11" s="31"/>
      <c r="AL11" s="32"/>
      <c r="AM11" s="626"/>
      <c r="AN11" s="626"/>
      <c r="AO11" s="626"/>
      <c r="AP11" s="626"/>
      <c r="AQ11" s="626"/>
      <c r="AR11" s="626"/>
      <c r="AS11" s="626"/>
      <c r="AT11" s="626"/>
    </row>
    <row r="12" spans="1:46">
      <c r="A12" s="222" t="s">
        <v>396</v>
      </c>
      <c r="B12" s="223"/>
      <c r="C12" s="223"/>
      <c r="D12" s="223"/>
      <c r="E12" s="116"/>
      <c r="F12" s="116"/>
      <c r="G12" s="117"/>
      <c r="H12" s="1307">
        <v>100</v>
      </c>
      <c r="I12" s="1308"/>
      <c r="J12" s="291"/>
      <c r="K12" s="221"/>
      <c r="L12" s="221"/>
      <c r="M12" s="221"/>
      <c r="N12" s="221"/>
      <c r="O12" s="221"/>
      <c r="P12" s="221"/>
      <c r="Q12" s="221"/>
      <c r="R12" s="221"/>
      <c r="S12" s="225"/>
      <c r="T12" s="30"/>
      <c r="U12" s="31"/>
      <c r="V12" s="31"/>
      <c r="W12" s="31"/>
      <c r="X12" s="31"/>
      <c r="Y12" s="31"/>
      <c r="Z12" s="31"/>
      <c r="AA12" s="31"/>
      <c r="AB12" s="31"/>
      <c r="AC12" s="31"/>
      <c r="AD12" s="31"/>
      <c r="AE12" s="31"/>
      <c r="AF12" s="31"/>
      <c r="AG12" s="31"/>
      <c r="AH12" s="31"/>
      <c r="AI12" s="31"/>
      <c r="AJ12" s="31"/>
      <c r="AK12" s="31"/>
      <c r="AL12" s="32"/>
      <c r="AM12" s="626"/>
      <c r="AN12" s="626"/>
      <c r="AO12" s="626"/>
      <c r="AP12" s="626"/>
      <c r="AQ12" s="626"/>
      <c r="AR12" s="626"/>
      <c r="AS12" s="626"/>
      <c r="AT12" s="626"/>
    </row>
    <row r="13" spans="1:46" ht="12.75" customHeight="1">
      <c r="A13" s="218" t="s">
        <v>399</v>
      </c>
      <c r="B13" s="219"/>
      <c r="C13" s="219"/>
      <c r="D13" s="219"/>
      <c r="E13" s="229"/>
      <c r="F13" s="229"/>
      <c r="G13" s="228"/>
      <c r="H13" s="1307" t="s">
        <v>17</v>
      </c>
      <c r="I13" s="1308"/>
      <c r="J13" s="221"/>
      <c r="K13" s="221"/>
      <c r="L13" s="221"/>
      <c r="M13" s="221"/>
      <c r="N13" s="221"/>
      <c r="O13" s="221"/>
      <c r="P13" s="221"/>
      <c r="Q13" s="221"/>
      <c r="R13" s="221"/>
      <c r="S13" s="225"/>
      <c r="T13" s="30"/>
      <c r="U13" s="31"/>
      <c r="V13" s="31"/>
      <c r="W13" s="31"/>
      <c r="X13" s="31"/>
      <c r="Y13" s="31"/>
      <c r="Z13" s="31"/>
      <c r="AA13" s="31"/>
      <c r="AB13" s="31"/>
      <c r="AC13" s="31"/>
      <c r="AD13" s="31"/>
      <c r="AE13" s="31"/>
      <c r="AF13" s="31"/>
      <c r="AG13" s="31"/>
      <c r="AH13" s="31"/>
      <c r="AI13" s="31"/>
      <c r="AJ13" s="31"/>
      <c r="AK13" s="31"/>
      <c r="AL13" s="32"/>
      <c r="AM13" s="626"/>
      <c r="AN13" s="626"/>
      <c r="AO13" s="626"/>
      <c r="AP13" s="626"/>
      <c r="AQ13" s="626"/>
      <c r="AR13" s="626"/>
      <c r="AS13" s="626"/>
      <c r="AT13" s="626"/>
    </row>
    <row r="14" spans="1:46">
      <c r="A14" s="220" t="s">
        <v>395</v>
      </c>
      <c r="B14" s="221"/>
      <c r="C14" s="221"/>
      <c r="D14" s="221"/>
      <c r="E14" s="97"/>
      <c r="F14" s="97"/>
      <c r="G14" s="75"/>
      <c r="H14" s="1307">
        <v>2</v>
      </c>
      <c r="I14" s="1308"/>
      <c r="J14" s="291" t="str">
        <f>IF(H13="other","Proof of Equivalency Required","")</f>
        <v/>
      </c>
      <c r="K14" s="221"/>
      <c r="Q14" s="221"/>
      <c r="R14" s="221"/>
      <c r="S14" s="225"/>
      <c r="T14" s="30"/>
      <c r="U14" s="31"/>
      <c r="V14" s="31"/>
      <c r="W14" s="31"/>
      <c r="X14" s="31"/>
      <c r="Y14" s="31"/>
      <c r="Z14" s="31"/>
      <c r="AA14" s="31"/>
      <c r="AB14" s="31"/>
      <c r="AC14" s="31"/>
      <c r="AD14" s="31"/>
      <c r="AE14" s="31"/>
      <c r="AF14" s="31"/>
      <c r="AG14" s="31"/>
      <c r="AH14" s="31"/>
      <c r="AI14" s="31"/>
      <c r="AJ14" s="31"/>
      <c r="AK14" s="31"/>
      <c r="AL14" s="32"/>
      <c r="AM14" s="626"/>
      <c r="AN14" s="626"/>
      <c r="AO14" s="626"/>
      <c r="AP14" s="626"/>
      <c r="AQ14" s="626"/>
      <c r="AR14" s="626"/>
      <c r="AS14" s="626"/>
      <c r="AT14" s="626"/>
    </row>
    <row r="15" spans="1:46">
      <c r="A15" s="222" t="s">
        <v>396</v>
      </c>
      <c r="B15" s="223"/>
      <c r="C15" s="223"/>
      <c r="D15" s="223"/>
      <c r="E15" s="116"/>
      <c r="F15" s="116"/>
      <c r="G15" s="117"/>
      <c r="H15" s="1307">
        <v>90</v>
      </c>
      <c r="I15" s="1308"/>
      <c r="J15" s="291"/>
      <c r="K15" s="221"/>
      <c r="L15" s="221"/>
      <c r="M15" s="264" t="s">
        <v>485</v>
      </c>
      <c r="N15" s="449"/>
      <c r="O15" s="449"/>
      <c r="P15" s="449"/>
      <c r="Q15" s="449"/>
      <c r="R15" s="221"/>
      <c r="S15" s="225"/>
      <c r="T15" s="30"/>
      <c r="U15" s="31"/>
      <c r="V15" s="31"/>
      <c r="W15" s="31"/>
      <c r="X15" s="31"/>
      <c r="Y15" s="31"/>
      <c r="Z15" s="31"/>
      <c r="AA15" s="31"/>
      <c r="AB15" s="31"/>
      <c r="AC15" s="31"/>
      <c r="AD15" s="31"/>
      <c r="AE15" s="31"/>
      <c r="AF15" s="31"/>
      <c r="AG15" s="31"/>
      <c r="AH15" s="31"/>
      <c r="AI15" s="31"/>
      <c r="AJ15" s="31"/>
      <c r="AK15" s="31"/>
      <c r="AL15" s="32"/>
      <c r="AM15" s="626"/>
      <c r="AN15" s="626"/>
      <c r="AO15" s="626"/>
      <c r="AP15" s="626"/>
      <c r="AQ15" s="626"/>
      <c r="AR15" s="626"/>
      <c r="AS15" s="626"/>
      <c r="AT15" s="626"/>
    </row>
    <row r="16" spans="1:46" ht="12.75" customHeight="1">
      <c r="A16" s="218" t="s">
        <v>397</v>
      </c>
      <c r="B16" s="219"/>
      <c r="C16" s="219"/>
      <c r="D16" s="219"/>
      <c r="E16" s="229"/>
      <c r="F16" s="229"/>
      <c r="G16" s="228"/>
      <c r="H16" s="1307" t="s">
        <v>17</v>
      </c>
      <c r="I16" s="1308"/>
      <c r="J16" s="221"/>
      <c r="K16" s="221"/>
      <c r="L16" s="221"/>
      <c r="M16" s="221"/>
      <c r="N16" s="221"/>
      <c r="O16" s="221"/>
      <c r="P16" s="221"/>
      <c r="Q16" s="221"/>
      <c r="R16" s="221"/>
      <c r="S16" s="225"/>
      <c r="T16" s="30"/>
      <c r="U16" s="31"/>
      <c r="V16" s="31"/>
      <c r="W16" s="31"/>
      <c r="X16" s="31"/>
      <c r="Y16" s="31"/>
      <c r="Z16" s="31"/>
      <c r="AA16" s="31"/>
      <c r="AB16" s="31"/>
      <c r="AC16" s="31"/>
      <c r="AD16" s="31"/>
      <c r="AE16" s="31"/>
      <c r="AF16" s="31"/>
      <c r="AG16" s="31"/>
      <c r="AH16" s="31"/>
      <c r="AI16" s="31"/>
      <c r="AJ16" s="31"/>
      <c r="AK16" s="31"/>
      <c r="AL16" s="32"/>
      <c r="AM16" s="626"/>
      <c r="AN16" s="626"/>
      <c r="AO16" s="626"/>
      <c r="AP16" s="626"/>
      <c r="AQ16" s="626"/>
      <c r="AR16" s="626"/>
      <c r="AS16" s="626"/>
      <c r="AT16" s="626"/>
    </row>
    <row r="17" spans="1:46">
      <c r="A17" s="220" t="s">
        <v>395</v>
      </c>
      <c r="B17" s="221"/>
      <c r="C17" s="221"/>
      <c r="D17" s="221"/>
      <c r="E17" s="97"/>
      <c r="F17" s="97"/>
      <c r="G17" s="75"/>
      <c r="H17" s="1307">
        <v>1</v>
      </c>
      <c r="I17" s="1308"/>
      <c r="J17" s="291" t="str">
        <f>IF(H16="other","Proof of Equivalency Required","")</f>
        <v/>
      </c>
      <c r="K17" s="221"/>
      <c r="L17" s="221"/>
      <c r="M17" s="221"/>
      <c r="N17" s="221"/>
      <c r="O17" s="221"/>
      <c r="P17" s="221"/>
      <c r="Q17" s="221"/>
      <c r="R17" s="221"/>
      <c r="S17" s="225"/>
      <c r="T17" s="30"/>
      <c r="U17" s="31"/>
      <c r="V17" s="31"/>
      <c r="W17" s="31"/>
      <c r="X17" s="31"/>
      <c r="Y17" s="31"/>
      <c r="Z17" s="31"/>
      <c r="AA17" s="31"/>
      <c r="AB17" s="31"/>
      <c r="AC17" s="31"/>
      <c r="AD17" s="31"/>
      <c r="AE17" s="31"/>
      <c r="AF17" s="31"/>
      <c r="AG17" s="31"/>
      <c r="AH17" s="31"/>
      <c r="AI17" s="31"/>
      <c r="AJ17" s="31"/>
      <c r="AK17" s="31"/>
      <c r="AL17" s="32"/>
      <c r="AM17" s="626"/>
      <c r="AN17" s="626"/>
      <c r="AO17" s="626"/>
      <c r="AP17" s="626"/>
      <c r="AQ17" s="626"/>
      <c r="AR17" s="626"/>
      <c r="AS17" s="626"/>
      <c r="AT17" s="626"/>
    </row>
    <row r="18" spans="1:46">
      <c r="A18" s="222" t="s">
        <v>417</v>
      </c>
      <c r="B18" s="223"/>
      <c r="C18" s="223"/>
      <c r="D18" s="223"/>
      <c r="E18" s="116"/>
      <c r="F18" s="116"/>
      <c r="G18" s="117"/>
      <c r="H18" s="1307">
        <v>150</v>
      </c>
      <c r="I18" s="1308"/>
      <c r="J18" s="291"/>
      <c r="K18" s="221"/>
      <c r="L18" s="221"/>
      <c r="M18" s="221"/>
      <c r="N18" s="221"/>
      <c r="O18" s="221"/>
      <c r="P18" s="221"/>
      <c r="Q18" s="221"/>
      <c r="R18" s="221"/>
      <c r="S18" s="225"/>
      <c r="T18" s="30"/>
      <c r="U18" s="31"/>
      <c r="V18" s="31"/>
      <c r="W18" s="31"/>
      <c r="X18" s="31"/>
      <c r="Y18" s="31"/>
      <c r="Z18" s="31"/>
      <c r="AA18" s="31"/>
      <c r="AB18" s="31"/>
      <c r="AC18" s="31"/>
      <c r="AD18" s="31"/>
      <c r="AE18" s="31"/>
      <c r="AF18" s="31"/>
      <c r="AG18" s="31"/>
      <c r="AH18" s="31"/>
      <c r="AI18" s="31"/>
      <c r="AJ18" s="31"/>
      <c r="AK18" s="31"/>
      <c r="AL18" s="32"/>
      <c r="AM18" s="626"/>
      <c r="AN18" s="626"/>
      <c r="AO18" s="626"/>
      <c r="AP18" s="626"/>
      <c r="AQ18" s="626"/>
      <c r="AR18" s="626"/>
      <c r="AS18" s="626"/>
      <c r="AT18" s="626"/>
    </row>
    <row r="19" spans="1:46">
      <c r="A19" s="220" t="s">
        <v>400</v>
      </c>
      <c r="B19" s="291"/>
      <c r="C19" s="291"/>
      <c r="D19" s="291"/>
      <c r="E19" s="291"/>
      <c r="F19" s="291"/>
      <c r="G19" s="291"/>
      <c r="H19" s="1311" t="s">
        <v>533</v>
      </c>
      <c r="I19" s="1312"/>
      <c r="J19" s="293" t="str">
        <f t="shared" ref="J19:J24" si="0">IF(H19="N/A","",IF(H19="0-8","2","3"))</f>
        <v>3</v>
      </c>
      <c r="K19" s="294" t="str">
        <f t="shared" ref="K19:K24" si="1">IF(NOT(H19="N/A"),"M6 fasteners required between vert. walls","")</f>
        <v>M6 fasteners required between vert. walls</v>
      </c>
      <c r="L19" s="291"/>
      <c r="M19" s="291"/>
      <c r="N19" s="291"/>
      <c r="O19" s="291"/>
      <c r="P19" s="291"/>
      <c r="Q19" s="291"/>
      <c r="R19" s="291"/>
      <c r="S19" s="295"/>
      <c r="T19" s="45"/>
      <c r="U19" s="65"/>
      <c r="V19" s="65"/>
      <c r="W19" s="65"/>
      <c r="X19" s="65"/>
      <c r="Y19" s="65"/>
      <c r="Z19" s="65"/>
      <c r="AA19" s="65"/>
      <c r="AB19" s="65"/>
      <c r="AC19" s="65"/>
      <c r="AD19" s="65"/>
      <c r="AE19" s="65"/>
      <c r="AF19" s="65"/>
      <c r="AG19" s="65"/>
      <c r="AH19" s="65"/>
      <c r="AI19" s="65"/>
      <c r="AJ19" s="65"/>
      <c r="AK19" s="65"/>
      <c r="AL19" s="275"/>
      <c r="AM19" s="626"/>
      <c r="AN19" s="626"/>
      <c r="AO19" s="626"/>
      <c r="AP19" s="626"/>
      <c r="AQ19" s="626"/>
      <c r="AR19" s="626"/>
      <c r="AS19" s="626"/>
      <c r="AT19" s="626"/>
    </row>
    <row r="20" spans="1:46">
      <c r="A20" s="220" t="s">
        <v>401</v>
      </c>
      <c r="B20" s="291"/>
      <c r="C20" s="291"/>
      <c r="D20" s="291"/>
      <c r="E20" s="291"/>
      <c r="F20" s="291"/>
      <c r="G20" s="291"/>
      <c r="H20" s="1311" t="s">
        <v>466</v>
      </c>
      <c r="I20" s="1312"/>
      <c r="J20" s="293" t="str">
        <f t="shared" si="0"/>
        <v>2</v>
      </c>
      <c r="K20" s="294" t="str">
        <f t="shared" si="1"/>
        <v>M6 fasteners required between vert. walls</v>
      </c>
      <c r="L20" s="291"/>
      <c r="M20" s="291"/>
      <c r="N20" s="291"/>
      <c r="O20" s="291"/>
      <c r="P20" s="291"/>
      <c r="Q20" s="291"/>
      <c r="R20" s="291"/>
      <c r="S20" s="295"/>
      <c r="T20" s="45"/>
      <c r="U20" s="65"/>
      <c r="V20" s="65"/>
      <c r="W20" s="65"/>
      <c r="X20" s="65"/>
      <c r="Y20" s="65"/>
      <c r="Z20" s="65"/>
      <c r="AA20" s="65"/>
      <c r="AB20" s="65"/>
      <c r="AC20" s="65"/>
      <c r="AD20" s="65"/>
      <c r="AE20" s="65"/>
      <c r="AF20" s="65"/>
      <c r="AG20" s="65"/>
      <c r="AH20" s="65"/>
      <c r="AI20" s="65"/>
      <c r="AJ20" s="65"/>
      <c r="AK20" s="65"/>
      <c r="AL20" s="275"/>
      <c r="AM20" s="626"/>
      <c r="AN20" s="626"/>
      <c r="AO20" s="626"/>
      <c r="AP20" s="626"/>
      <c r="AQ20" s="626"/>
      <c r="AR20" s="626"/>
      <c r="AS20" s="626"/>
      <c r="AT20" s="626"/>
    </row>
    <row r="21" spans="1:46">
      <c r="A21" s="220" t="s">
        <v>402</v>
      </c>
      <c r="B21" s="296"/>
      <c r="C21" s="291"/>
      <c r="D21" s="291"/>
      <c r="E21" s="291"/>
      <c r="F21" s="291"/>
      <c r="G21" s="291"/>
      <c r="H21" s="1311" t="s">
        <v>466</v>
      </c>
      <c r="I21" s="1312"/>
      <c r="J21" s="293" t="str">
        <f t="shared" si="0"/>
        <v>2</v>
      </c>
      <c r="K21" s="294" t="str">
        <f t="shared" si="1"/>
        <v>M6 fasteners required between vert. walls</v>
      </c>
      <c r="L21" s="291"/>
      <c r="M21" s="291"/>
      <c r="N21" s="291"/>
      <c r="O21" s="291"/>
      <c r="P21" s="291"/>
      <c r="Q21" s="291"/>
      <c r="R21" s="291"/>
      <c r="S21" s="295"/>
      <c r="T21" s="45"/>
      <c r="U21" s="65"/>
      <c r="V21" s="65"/>
      <c r="W21" s="65"/>
      <c r="X21" s="65"/>
      <c r="Y21" s="65"/>
      <c r="Z21" s="65"/>
      <c r="AA21" s="65"/>
      <c r="AB21" s="65"/>
      <c r="AC21" s="65"/>
      <c r="AD21" s="65"/>
      <c r="AE21" s="65"/>
      <c r="AF21" s="65"/>
      <c r="AG21" s="65"/>
      <c r="AH21" s="65"/>
      <c r="AI21" s="65"/>
      <c r="AJ21" s="65"/>
      <c r="AK21" s="65"/>
      <c r="AL21" s="275"/>
      <c r="AM21" s="626"/>
      <c r="AN21" s="626"/>
      <c r="AO21" s="626"/>
      <c r="AP21" s="626"/>
      <c r="AQ21" s="626"/>
      <c r="AR21" s="626"/>
      <c r="AS21" s="626"/>
      <c r="AT21" s="626"/>
    </row>
    <row r="22" spans="1:46">
      <c r="A22" s="220" t="s">
        <v>403</v>
      </c>
      <c r="B22" s="291"/>
      <c r="C22" s="291"/>
      <c r="D22" s="291"/>
      <c r="E22" s="291"/>
      <c r="F22" s="291"/>
      <c r="G22" s="291"/>
      <c r="H22" s="1311" t="s">
        <v>466</v>
      </c>
      <c r="I22" s="1312"/>
      <c r="J22" s="293" t="str">
        <f t="shared" si="0"/>
        <v>2</v>
      </c>
      <c r="K22" s="294" t="str">
        <f t="shared" si="1"/>
        <v>M6 fasteners required between vert. walls</v>
      </c>
      <c r="L22" s="291"/>
      <c r="M22" s="291"/>
      <c r="N22" s="291"/>
      <c r="O22" s="291"/>
      <c r="P22" s="291"/>
      <c r="Q22" s="291"/>
      <c r="R22" s="291"/>
      <c r="S22" s="295"/>
      <c r="T22" s="45"/>
      <c r="U22" s="65"/>
      <c r="V22" s="65"/>
      <c r="W22" s="65"/>
      <c r="X22" s="65"/>
      <c r="Y22" s="65"/>
      <c r="Z22" s="65"/>
      <c r="AA22" s="65"/>
      <c r="AB22" s="65"/>
      <c r="AC22" s="65"/>
      <c r="AD22" s="65"/>
      <c r="AE22" s="65"/>
      <c r="AF22" s="65"/>
      <c r="AG22" s="65"/>
      <c r="AH22" s="65"/>
      <c r="AI22" s="65"/>
      <c r="AJ22" s="65"/>
      <c r="AK22" s="65"/>
      <c r="AL22" s="275"/>
      <c r="AM22" s="626"/>
      <c r="AN22" s="626"/>
      <c r="AO22" s="626"/>
      <c r="AP22" s="626"/>
      <c r="AQ22" s="626"/>
      <c r="AR22" s="626"/>
      <c r="AS22" s="626"/>
      <c r="AT22" s="626"/>
    </row>
    <row r="23" spans="1:46">
      <c r="A23" s="220" t="s">
        <v>404</v>
      </c>
      <c r="B23" s="291"/>
      <c r="C23" s="291"/>
      <c r="D23" s="291"/>
      <c r="E23" s="291"/>
      <c r="F23" s="291"/>
      <c r="G23" s="291"/>
      <c r="H23" s="1309" t="s">
        <v>466</v>
      </c>
      <c r="I23" s="1310"/>
      <c r="J23" s="293" t="str">
        <f t="shared" si="0"/>
        <v>2</v>
      </c>
      <c r="K23" s="294" t="str">
        <f t="shared" si="1"/>
        <v>M6 fasteners required between vert. walls</v>
      </c>
      <c r="L23" s="291"/>
      <c r="M23" s="291"/>
      <c r="N23" s="291"/>
      <c r="O23" s="291"/>
      <c r="P23" s="291"/>
      <c r="Q23" s="291"/>
      <c r="R23" s="291"/>
      <c r="S23" s="295"/>
      <c r="T23" s="45"/>
      <c r="U23" s="65"/>
      <c r="V23" s="65"/>
      <c r="W23" s="65"/>
      <c r="X23" s="65"/>
      <c r="Y23" s="65"/>
      <c r="Z23" s="65"/>
      <c r="AA23" s="65"/>
      <c r="AB23" s="65"/>
      <c r="AC23" s="65"/>
      <c r="AD23" s="65"/>
      <c r="AE23" s="65"/>
      <c r="AF23" s="65"/>
      <c r="AG23" s="65"/>
      <c r="AH23" s="65"/>
      <c r="AI23" s="65"/>
      <c r="AJ23" s="65"/>
      <c r="AK23" s="65"/>
      <c r="AL23" s="275"/>
      <c r="AM23" s="626"/>
      <c r="AN23" s="626"/>
      <c r="AO23" s="626"/>
      <c r="AP23" s="626"/>
      <c r="AQ23" s="626"/>
      <c r="AR23" s="626"/>
      <c r="AS23" s="626"/>
      <c r="AT23" s="626"/>
    </row>
    <row r="24" spans="1:46">
      <c r="A24" s="294" t="s">
        <v>534</v>
      </c>
      <c r="B24" s="291"/>
      <c r="C24" s="291"/>
      <c r="D24" s="291"/>
      <c r="E24" s="291"/>
      <c r="F24" s="291"/>
      <c r="G24" s="291"/>
      <c r="H24" s="1321" t="s">
        <v>466</v>
      </c>
      <c r="I24" s="1321"/>
      <c r="J24" s="293" t="str">
        <f t="shared" si="0"/>
        <v>2</v>
      </c>
      <c r="K24" s="294" t="str">
        <f t="shared" si="1"/>
        <v>M6 fasteners required between vert. walls</v>
      </c>
      <c r="L24" s="294"/>
      <c r="M24" s="291"/>
      <c r="N24" s="291"/>
      <c r="O24" s="291"/>
      <c r="P24" s="291"/>
      <c r="Q24" s="291"/>
      <c r="R24" s="291"/>
      <c r="S24" s="295"/>
      <c r="T24" s="65"/>
      <c r="U24" s="65"/>
      <c r="V24" s="65"/>
      <c r="W24" s="65"/>
      <c r="X24" s="65"/>
      <c r="Y24" s="65"/>
      <c r="Z24" s="65"/>
      <c r="AA24" s="65"/>
      <c r="AB24" s="65"/>
      <c r="AC24" s="65"/>
      <c r="AD24" s="65"/>
      <c r="AE24" s="65"/>
      <c r="AF24" s="65"/>
      <c r="AG24" s="65"/>
      <c r="AH24" s="65"/>
      <c r="AI24" s="65"/>
      <c r="AJ24" s="65"/>
      <c r="AK24" s="65"/>
      <c r="AL24" s="275"/>
      <c r="AM24" s="626"/>
      <c r="AN24" s="626"/>
      <c r="AO24" s="626"/>
      <c r="AP24" s="626"/>
      <c r="AQ24" s="626"/>
      <c r="AR24" s="626"/>
      <c r="AS24" s="626"/>
      <c r="AT24" s="626"/>
    </row>
    <row r="25" spans="1:46">
      <c r="A25" s="932" t="s">
        <v>827</v>
      </c>
      <c r="B25" s="291"/>
      <c r="C25" s="291"/>
      <c r="D25" s="291"/>
      <c r="E25" s="291"/>
      <c r="F25" s="291"/>
      <c r="G25" s="291"/>
      <c r="H25" s="1321" t="s">
        <v>159</v>
      </c>
      <c r="I25" s="1321"/>
      <c r="J25" s="293" t="str">
        <f t="shared" ref="J25" si="2">IF(H25="N/A","",IF(H25="0-8","2","3"))</f>
        <v/>
      </c>
      <c r="K25" s="294" t="str">
        <f t="shared" ref="K25" si="3">IF(NOT(H25="N/A"),"M6 fasteners required between vert. walls","")</f>
        <v/>
      </c>
      <c r="L25" s="294"/>
      <c r="M25" s="291"/>
      <c r="N25" s="291"/>
      <c r="O25" s="291"/>
      <c r="P25" s="291"/>
      <c r="Q25" s="291"/>
      <c r="R25" s="291"/>
      <c r="S25" s="295"/>
      <c r="T25" s="65"/>
      <c r="U25" s="65"/>
      <c r="V25" s="65"/>
      <c r="W25" s="65"/>
      <c r="X25" s="65"/>
      <c r="Y25" s="65"/>
      <c r="Z25" s="65"/>
      <c r="AA25" s="65"/>
      <c r="AB25" s="65"/>
      <c r="AC25" s="65"/>
      <c r="AD25" s="65"/>
      <c r="AE25" s="65"/>
      <c r="AF25" s="65"/>
      <c r="AG25" s="65"/>
      <c r="AH25" s="65"/>
      <c r="AI25" s="65"/>
      <c r="AJ25" s="65"/>
      <c r="AK25" s="65"/>
      <c r="AL25" s="275"/>
      <c r="AM25" s="626"/>
      <c r="AN25" s="626"/>
      <c r="AO25" s="626"/>
      <c r="AP25" s="626"/>
      <c r="AQ25" s="626"/>
      <c r="AR25" s="626"/>
      <c r="AS25" s="626"/>
      <c r="AT25" s="626"/>
    </row>
    <row r="26" spans="1:46">
      <c r="A26" s="932" t="s">
        <v>828</v>
      </c>
      <c r="B26" s="291"/>
      <c r="C26" s="291"/>
      <c r="D26" s="291"/>
      <c r="E26" s="291"/>
      <c r="F26" s="291"/>
      <c r="G26" s="291"/>
      <c r="H26" s="1321" t="s">
        <v>159</v>
      </c>
      <c r="I26" s="1321"/>
      <c r="J26" s="293" t="str">
        <f t="shared" ref="J26" si="4">IF(H26="N/A","",IF(H26="0-8","2","3"))</f>
        <v/>
      </c>
      <c r="K26" s="294" t="str">
        <f t="shared" ref="K26" si="5">IF(NOT(H26="N/A"),"M6 fasteners required between vert. walls","")</f>
        <v/>
      </c>
      <c r="L26" s="294"/>
      <c r="M26" s="291"/>
      <c r="N26" s="291"/>
      <c r="O26" s="291"/>
      <c r="P26" s="291"/>
      <c r="Q26" s="291"/>
      <c r="R26" s="291"/>
      <c r="S26" s="295"/>
      <c r="T26" s="65"/>
      <c r="U26" s="65"/>
      <c r="V26" s="65"/>
      <c r="W26" s="65"/>
      <c r="X26" s="65"/>
      <c r="Y26" s="65"/>
      <c r="Z26" s="65"/>
      <c r="AA26" s="65"/>
      <c r="AB26" s="65"/>
      <c r="AC26" s="65"/>
      <c r="AD26" s="65"/>
      <c r="AE26" s="65"/>
      <c r="AF26" s="65"/>
      <c r="AG26" s="65"/>
      <c r="AH26" s="65"/>
      <c r="AI26" s="65"/>
      <c r="AJ26" s="65"/>
      <c r="AK26" s="65"/>
      <c r="AL26" s="275"/>
      <c r="AM26" s="626"/>
      <c r="AN26" s="626"/>
      <c r="AO26" s="626"/>
      <c r="AP26" s="626"/>
      <c r="AQ26" s="626"/>
      <c r="AR26" s="626"/>
      <c r="AS26" s="626"/>
      <c r="AT26" s="626"/>
    </row>
    <row r="27" spans="1:46">
      <c r="A27" s="932" t="s">
        <v>829</v>
      </c>
      <c r="B27" s="291"/>
      <c r="C27" s="291"/>
      <c r="D27" s="291"/>
      <c r="E27" s="291"/>
      <c r="F27" s="291"/>
      <c r="G27" s="291"/>
      <c r="H27" s="1321" t="s">
        <v>159</v>
      </c>
      <c r="I27" s="1321"/>
      <c r="J27" s="293" t="str">
        <f t="shared" ref="J27" si="6">IF(H27="N/A","",IF(H27="0-8","2","3"))</f>
        <v/>
      </c>
      <c r="K27" s="294" t="str">
        <f t="shared" ref="K27" si="7">IF(NOT(H27="N/A"),"M6 fasteners required between vert. walls","")</f>
        <v/>
      </c>
      <c r="L27" s="294"/>
      <c r="M27" s="291"/>
      <c r="N27" s="291"/>
      <c r="O27" s="291"/>
      <c r="P27" s="291"/>
      <c r="Q27" s="291"/>
      <c r="R27" s="291"/>
      <c r="S27" s="295"/>
      <c r="T27" s="65"/>
      <c r="U27" s="65"/>
      <c r="V27" s="65"/>
      <c r="W27" s="65"/>
      <c r="X27" s="65"/>
      <c r="Y27" s="65"/>
      <c r="Z27" s="65"/>
      <c r="AA27" s="65"/>
      <c r="AB27" s="65"/>
      <c r="AC27" s="65"/>
      <c r="AD27" s="65"/>
      <c r="AE27" s="65"/>
      <c r="AF27" s="65"/>
      <c r="AG27" s="65"/>
      <c r="AH27" s="65"/>
      <c r="AI27" s="65"/>
      <c r="AJ27" s="65"/>
      <c r="AK27" s="65"/>
      <c r="AL27" s="275"/>
      <c r="AM27" s="626"/>
      <c r="AN27" s="626"/>
      <c r="AO27" s="626"/>
      <c r="AP27" s="626"/>
      <c r="AQ27" s="626"/>
      <c r="AR27" s="626"/>
      <c r="AS27" s="626"/>
      <c r="AT27" s="626"/>
    </row>
    <row r="28" spans="1:46">
      <c r="A28" s="933" t="s">
        <v>830</v>
      </c>
      <c r="B28" s="297"/>
      <c r="C28" s="297"/>
      <c r="D28" s="297"/>
      <c r="E28" s="297"/>
      <c r="F28" s="297"/>
      <c r="G28" s="297"/>
      <c r="H28" s="1321" t="s">
        <v>159</v>
      </c>
      <c r="I28" s="1321"/>
      <c r="J28" s="684" t="str">
        <f>IF(H28="N/A","",IF(H28="0-8","2","3"))</f>
        <v/>
      </c>
      <c r="K28" s="685" t="str">
        <f t="shared" ref="K28" si="8">IF(NOT(H28="N/A"),"M6 fasteners required between vert. walls","")</f>
        <v/>
      </c>
      <c r="L28" s="685"/>
      <c r="M28" s="297"/>
      <c r="N28" s="297"/>
      <c r="O28" s="297"/>
      <c r="P28" s="297"/>
      <c r="Q28" s="297"/>
      <c r="R28" s="297"/>
      <c r="S28" s="298"/>
      <c r="T28" s="65"/>
      <c r="U28" s="65"/>
      <c r="V28" s="65"/>
      <c r="W28" s="65"/>
      <c r="X28" s="65"/>
      <c r="Y28" s="65"/>
      <c r="Z28" s="65"/>
      <c r="AA28" s="65"/>
      <c r="AB28" s="65"/>
      <c r="AC28" s="65"/>
      <c r="AD28" s="65"/>
      <c r="AE28" s="65"/>
      <c r="AF28" s="65"/>
      <c r="AG28" s="65"/>
      <c r="AH28" s="65"/>
      <c r="AI28" s="65"/>
      <c r="AJ28" s="65"/>
      <c r="AK28" s="65"/>
      <c r="AL28" s="275"/>
      <c r="AM28" s="626"/>
      <c r="AN28" s="626"/>
      <c r="AO28" s="626"/>
      <c r="AP28" s="626"/>
      <c r="AQ28" s="626"/>
      <c r="AR28" s="626"/>
      <c r="AS28" s="626"/>
      <c r="AT28" s="626"/>
    </row>
    <row r="29" spans="1:46">
      <c r="A29" s="764"/>
      <c r="B29" s="1320" t="s">
        <v>685</v>
      </c>
      <c r="C29" s="1320"/>
      <c r="D29" s="1320"/>
      <c r="E29" s="1320"/>
      <c r="F29" s="1320"/>
      <c r="G29" s="1320"/>
      <c r="H29" s="1320"/>
      <c r="I29" s="1320"/>
      <c r="J29" s="1320"/>
      <c r="K29" s="1320"/>
      <c r="L29" s="1320"/>
      <c r="M29" s="1320"/>
      <c r="N29" s="1320"/>
      <c r="O29" s="1320"/>
      <c r="P29" s="1320"/>
      <c r="Q29" s="1320"/>
      <c r="R29" s="1320"/>
      <c r="S29" s="765"/>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row>
    <row r="30" spans="1:46">
      <c r="A30" s="764"/>
      <c r="B30" s="1320" t="s">
        <v>706</v>
      </c>
      <c r="C30" s="1320"/>
      <c r="D30" s="1320"/>
      <c r="E30" s="1320"/>
      <c r="F30" s="1320"/>
      <c r="G30" s="1320"/>
      <c r="H30" s="1320"/>
      <c r="I30" s="1320"/>
      <c r="J30" s="1320"/>
      <c r="K30" s="1320"/>
      <c r="L30" s="1320"/>
      <c r="M30" s="1320"/>
      <c r="N30" s="1320"/>
      <c r="O30" s="1320"/>
      <c r="P30" s="1320"/>
      <c r="Q30" s="1320"/>
      <c r="R30" s="1320"/>
      <c r="S30" s="765"/>
      <c r="T30" s="626"/>
      <c r="U30" s="626"/>
      <c r="V30" s="626"/>
      <c r="W30" s="626"/>
      <c r="X30" s="626"/>
      <c r="Y30" s="626"/>
      <c r="Z30" s="626"/>
      <c r="AA30" s="626"/>
      <c r="AB30" s="626"/>
      <c r="AC30" s="626"/>
      <c r="AD30" s="626"/>
      <c r="AE30" s="626"/>
      <c r="AF30" s="626"/>
      <c r="AG30" s="626"/>
      <c r="AH30" s="626"/>
      <c r="AI30" s="626"/>
      <c r="AJ30" s="626"/>
      <c r="AK30" s="626"/>
      <c r="AL30" s="626"/>
      <c r="AM30" s="626"/>
      <c r="AN30" s="626"/>
      <c r="AO30" s="626"/>
      <c r="AP30" s="626"/>
      <c r="AQ30" s="626"/>
      <c r="AR30" s="626"/>
      <c r="AS30" s="626"/>
      <c r="AT30" s="626"/>
    </row>
    <row r="31" spans="1:46">
      <c r="A31" s="766"/>
      <c r="B31" s="767"/>
      <c r="C31" s="767"/>
      <c r="D31" s="767"/>
      <c r="E31" s="767"/>
      <c r="F31" s="767"/>
      <c r="G31" s="767"/>
      <c r="H31" s="767"/>
      <c r="I31" s="767"/>
      <c r="J31" s="767"/>
      <c r="K31" s="767"/>
      <c r="L31" s="767"/>
      <c r="M31" s="767"/>
      <c r="N31" s="767"/>
      <c r="O31" s="767"/>
      <c r="P31" s="767"/>
      <c r="Q31" s="767"/>
      <c r="R31" s="767"/>
      <c r="S31" s="768"/>
      <c r="T31" s="626"/>
      <c r="U31" s="626"/>
      <c r="V31" s="626"/>
      <c r="W31" s="626"/>
      <c r="X31" s="626"/>
      <c r="Y31" s="626"/>
      <c r="Z31" s="626"/>
      <c r="AA31" s="626"/>
      <c r="AB31" s="626"/>
      <c r="AC31" s="626"/>
      <c r="AD31" s="626"/>
      <c r="AE31" s="626"/>
      <c r="AF31" s="626"/>
      <c r="AG31" s="626"/>
      <c r="AH31" s="626"/>
      <c r="AI31" s="626"/>
      <c r="AJ31" s="626"/>
      <c r="AK31" s="626"/>
      <c r="AL31" s="626"/>
      <c r="AM31" s="626"/>
      <c r="AN31" s="626"/>
      <c r="AO31" s="626"/>
      <c r="AP31" s="626"/>
      <c r="AQ31" s="626"/>
      <c r="AR31" s="626"/>
      <c r="AS31" s="626"/>
      <c r="AT31" s="626"/>
    </row>
    <row r="32" spans="1:46" ht="12.75" customHeight="1">
      <c r="A32" s="769"/>
      <c r="B32" s="1331" t="s">
        <v>686</v>
      </c>
      <c r="C32" s="1331"/>
      <c r="D32" s="1331"/>
      <c r="E32" s="1314" t="s">
        <v>687</v>
      </c>
      <c r="F32" s="1314"/>
      <c r="G32" s="1314"/>
      <c r="H32" s="1315" t="s">
        <v>688</v>
      </c>
      <c r="I32" s="1315"/>
      <c r="J32" s="1315" t="s">
        <v>689</v>
      </c>
      <c r="K32" s="1315"/>
      <c r="L32" s="1315" t="s">
        <v>690</v>
      </c>
      <c r="M32" s="1315"/>
      <c r="N32" s="1315"/>
      <c r="O32" s="770"/>
      <c r="P32" s="770"/>
      <c r="Q32" s="770"/>
      <c r="R32" s="767"/>
      <c r="S32" s="768"/>
      <c r="T32" s="626"/>
      <c r="U32" s="626"/>
      <c r="V32" s="626"/>
      <c r="W32" s="626"/>
      <c r="X32" s="626"/>
      <c r="Y32" s="626"/>
      <c r="Z32" s="626"/>
      <c r="AA32" s="626"/>
      <c r="AB32" s="626"/>
      <c r="AC32" s="626"/>
      <c r="AD32" s="626"/>
      <c r="AE32" s="626"/>
      <c r="AF32" s="626"/>
      <c r="AG32" s="626"/>
      <c r="AH32" s="626"/>
      <c r="AI32" s="626"/>
      <c r="AJ32" s="626"/>
      <c r="AK32" s="626"/>
      <c r="AL32" s="626"/>
      <c r="AM32" s="626"/>
      <c r="AN32" s="626"/>
      <c r="AO32" s="626"/>
      <c r="AP32" s="626"/>
      <c r="AQ32" s="626"/>
      <c r="AR32" s="626"/>
      <c r="AS32" s="626"/>
      <c r="AT32" s="626"/>
    </row>
    <row r="33" spans="1:46" ht="12.75" customHeight="1">
      <c r="A33" s="769"/>
      <c r="B33" s="1331"/>
      <c r="C33" s="1331"/>
      <c r="D33" s="1331"/>
      <c r="E33" s="1314"/>
      <c r="F33" s="1314"/>
      <c r="G33" s="1314"/>
      <c r="H33" s="1315"/>
      <c r="I33" s="1315"/>
      <c r="J33" s="1315"/>
      <c r="K33" s="1315"/>
      <c r="L33" s="1315"/>
      <c r="M33" s="1315"/>
      <c r="N33" s="1315"/>
      <c r="O33" s="770"/>
      <c r="P33" s="770"/>
      <c r="Q33" s="770"/>
      <c r="R33" s="767"/>
      <c r="S33" s="768"/>
      <c r="T33" s="626"/>
      <c r="U33" s="626"/>
      <c r="V33" s="626"/>
      <c r="W33" s="626"/>
      <c r="X33" s="626"/>
      <c r="Y33" s="626"/>
      <c r="Z33" s="626"/>
      <c r="AA33" s="626"/>
      <c r="AB33" s="626"/>
      <c r="AC33" s="626"/>
      <c r="AD33" s="626"/>
      <c r="AE33" s="626"/>
      <c r="AF33" s="626"/>
      <c r="AG33" s="626"/>
      <c r="AH33" s="626"/>
      <c r="AI33" s="626"/>
      <c r="AJ33" s="626"/>
      <c r="AK33" s="626"/>
      <c r="AL33" s="626"/>
      <c r="AM33" s="626"/>
      <c r="AN33" s="626"/>
      <c r="AO33" s="626"/>
      <c r="AP33" s="626"/>
      <c r="AQ33" s="626"/>
      <c r="AR33" s="626"/>
      <c r="AS33" s="626"/>
      <c r="AT33" s="626"/>
    </row>
    <row r="34" spans="1:46">
      <c r="A34" s="769"/>
      <c r="B34" s="1334" t="s">
        <v>738</v>
      </c>
      <c r="C34" s="1335"/>
      <c r="D34" s="1335"/>
      <c r="E34" s="1316" t="s">
        <v>691</v>
      </c>
      <c r="F34" s="1317"/>
      <c r="G34" s="1317"/>
      <c r="H34" s="1318" t="s">
        <v>692</v>
      </c>
      <c r="I34" s="1319"/>
      <c r="J34" s="1318" t="s">
        <v>693</v>
      </c>
      <c r="K34" s="1319"/>
      <c r="L34" s="1318" t="s">
        <v>693</v>
      </c>
      <c r="M34" s="1318"/>
      <c r="N34" s="1318"/>
      <c r="O34" s="771"/>
      <c r="P34" s="771"/>
      <c r="Q34" s="771"/>
      <c r="R34" s="767"/>
      <c r="S34" s="768"/>
      <c r="T34" s="784"/>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6"/>
      <c r="AR34" s="626"/>
      <c r="AS34" s="626"/>
      <c r="AT34" s="626"/>
    </row>
    <row r="35" spans="1:46">
      <c r="A35" s="769"/>
      <c r="B35" s="1334" t="s">
        <v>741</v>
      </c>
      <c r="C35" s="1335"/>
      <c r="D35" s="1335"/>
      <c r="E35" s="1316" t="s">
        <v>691</v>
      </c>
      <c r="F35" s="1317"/>
      <c r="G35" s="1317"/>
      <c r="H35" s="1318" t="s">
        <v>692</v>
      </c>
      <c r="I35" s="1319"/>
      <c r="J35" s="1318" t="s">
        <v>693</v>
      </c>
      <c r="K35" s="1319"/>
      <c r="L35" s="1318" t="s">
        <v>693</v>
      </c>
      <c r="M35" s="1319"/>
      <c r="N35" s="1319"/>
      <c r="O35" s="771"/>
      <c r="P35" s="771"/>
      <c r="Q35" s="771"/>
      <c r="R35" s="767"/>
      <c r="S35" s="768"/>
      <c r="T35" s="785"/>
      <c r="U35" s="785"/>
      <c r="V35" s="785"/>
      <c r="W35" s="785"/>
      <c r="X35" s="785"/>
      <c r="Y35" s="785"/>
      <c r="Z35" s="785"/>
      <c r="AA35" s="785"/>
      <c r="AB35" s="785"/>
      <c r="AC35" s="785"/>
      <c r="AD35" s="785"/>
      <c r="AE35" s="785"/>
      <c r="AF35" s="785"/>
      <c r="AG35" s="785"/>
      <c r="AH35" s="785"/>
      <c r="AI35" s="785"/>
      <c r="AJ35" s="785"/>
      <c r="AK35" s="626"/>
      <c r="AL35" s="626"/>
      <c r="AM35" s="626"/>
      <c r="AN35" s="626"/>
      <c r="AO35" s="626"/>
      <c r="AP35" s="626"/>
      <c r="AQ35" s="626"/>
      <c r="AR35" s="626"/>
      <c r="AS35" s="626"/>
      <c r="AT35" s="626"/>
    </row>
    <row r="36" spans="1:46">
      <c r="A36" s="769"/>
      <c r="B36" s="1334" t="s">
        <v>742</v>
      </c>
      <c r="C36" s="1335"/>
      <c r="D36" s="1335"/>
      <c r="E36" s="1316" t="s">
        <v>691</v>
      </c>
      <c r="F36" s="1317"/>
      <c r="G36" s="1317"/>
      <c r="H36" s="1318" t="s">
        <v>692</v>
      </c>
      <c r="I36" s="1319"/>
      <c r="J36" s="1318" t="s">
        <v>693</v>
      </c>
      <c r="K36" s="1319"/>
      <c r="L36" s="1318" t="s">
        <v>693</v>
      </c>
      <c r="M36" s="1319"/>
      <c r="N36" s="1319"/>
      <c r="O36" s="771"/>
      <c r="P36" s="771"/>
      <c r="Q36" s="771"/>
      <c r="R36" s="767"/>
      <c r="S36" s="768"/>
      <c r="T36" s="786"/>
      <c r="U36" s="785"/>
      <c r="V36" s="785"/>
      <c r="W36" s="785"/>
      <c r="X36" s="785"/>
      <c r="Y36" s="785"/>
      <c r="Z36" s="785"/>
      <c r="AA36" s="785"/>
      <c r="AB36" s="785"/>
      <c r="AC36" s="785"/>
      <c r="AD36" s="785"/>
      <c r="AE36" s="785"/>
      <c r="AF36" s="785"/>
      <c r="AG36" s="785"/>
      <c r="AH36" s="785"/>
      <c r="AI36" s="785"/>
      <c r="AJ36" s="785"/>
      <c r="AK36" s="626"/>
      <c r="AL36" s="626"/>
      <c r="AM36" s="626"/>
      <c r="AN36" s="626"/>
      <c r="AO36" s="626"/>
      <c r="AP36" s="626"/>
      <c r="AQ36" s="626"/>
      <c r="AR36" s="626"/>
      <c r="AS36" s="626"/>
      <c r="AT36" s="626"/>
    </row>
    <row r="37" spans="1:46">
      <c r="A37" s="769"/>
      <c r="B37" s="1334" t="s">
        <v>748</v>
      </c>
      <c r="C37" s="1335"/>
      <c r="D37" s="1335"/>
      <c r="E37" s="1316" t="s">
        <v>691</v>
      </c>
      <c r="F37" s="1317"/>
      <c r="G37" s="1317"/>
      <c r="H37" s="1328" t="s">
        <v>693</v>
      </c>
      <c r="I37" s="1319"/>
      <c r="J37" s="1318" t="s">
        <v>693</v>
      </c>
      <c r="K37" s="1319"/>
      <c r="L37" s="1318" t="s">
        <v>692</v>
      </c>
      <c r="M37" s="1319"/>
      <c r="N37" s="1319"/>
      <c r="O37" s="771"/>
      <c r="P37" s="771"/>
      <c r="Q37" s="771"/>
      <c r="R37" s="767"/>
      <c r="S37" s="768"/>
      <c r="T37" s="786"/>
      <c r="U37" s="785"/>
      <c r="V37" s="785"/>
      <c r="W37" s="785"/>
      <c r="X37" s="785"/>
      <c r="Y37" s="785"/>
      <c r="Z37" s="785"/>
      <c r="AA37" s="785"/>
      <c r="AB37" s="785"/>
      <c r="AC37" s="785"/>
      <c r="AD37" s="785"/>
      <c r="AE37" s="785"/>
      <c r="AF37" s="785"/>
      <c r="AG37" s="785"/>
      <c r="AH37" s="785"/>
      <c r="AI37" s="785"/>
      <c r="AJ37" s="785"/>
      <c r="AK37" s="626"/>
      <c r="AL37" s="626"/>
      <c r="AM37" s="626"/>
      <c r="AN37" s="626"/>
      <c r="AO37" s="626"/>
      <c r="AP37" s="626"/>
      <c r="AQ37" s="626"/>
      <c r="AR37" s="626"/>
      <c r="AS37" s="626"/>
      <c r="AT37" s="626"/>
    </row>
    <row r="38" spans="1:46">
      <c r="A38" s="769"/>
      <c r="B38" s="1334" t="s">
        <v>743</v>
      </c>
      <c r="C38" s="1335"/>
      <c r="D38" s="1335"/>
      <c r="E38" s="1316" t="s">
        <v>691</v>
      </c>
      <c r="F38" s="1317"/>
      <c r="G38" s="1317"/>
      <c r="H38" s="1318" t="s">
        <v>692</v>
      </c>
      <c r="I38" s="1319"/>
      <c r="J38" s="1318" t="s">
        <v>693</v>
      </c>
      <c r="K38" s="1319"/>
      <c r="L38" s="1318" t="s">
        <v>692</v>
      </c>
      <c r="M38" s="1319"/>
      <c r="N38" s="1319"/>
      <c r="O38" s="771"/>
      <c r="P38" s="771"/>
      <c r="Q38" s="771"/>
      <c r="R38" s="767"/>
      <c r="S38" s="768"/>
      <c r="T38" s="786"/>
      <c r="U38" s="785"/>
      <c r="V38" s="785"/>
      <c r="W38" s="785"/>
      <c r="X38" s="785"/>
      <c r="Y38" s="785"/>
      <c r="Z38" s="785"/>
      <c r="AA38" s="785"/>
      <c r="AB38" s="785"/>
      <c r="AC38" s="785"/>
      <c r="AD38" s="785"/>
      <c r="AE38" s="785"/>
      <c r="AF38" s="785"/>
      <c r="AG38" s="785"/>
      <c r="AH38" s="785"/>
      <c r="AI38" s="785"/>
      <c r="AJ38" s="785"/>
      <c r="AK38" s="626"/>
      <c r="AL38" s="626"/>
      <c r="AM38" s="626"/>
      <c r="AN38" s="626"/>
      <c r="AO38" s="626"/>
      <c r="AP38" s="626"/>
      <c r="AQ38" s="626"/>
      <c r="AR38" s="626"/>
      <c r="AS38" s="626"/>
      <c r="AT38" s="626"/>
    </row>
    <row r="39" spans="1:46">
      <c r="A39" s="769"/>
      <c r="B39" s="1334" t="s">
        <v>744</v>
      </c>
      <c r="C39" s="1335"/>
      <c r="D39" s="1335"/>
      <c r="E39" s="1316" t="s">
        <v>691</v>
      </c>
      <c r="F39" s="1317"/>
      <c r="G39" s="1317"/>
      <c r="H39" s="1318" t="s">
        <v>692</v>
      </c>
      <c r="I39" s="1319"/>
      <c r="J39" s="1318" t="s">
        <v>692</v>
      </c>
      <c r="K39" s="1319"/>
      <c r="L39" s="1318" t="s">
        <v>693</v>
      </c>
      <c r="M39" s="1319"/>
      <c r="N39" s="1319"/>
      <c r="O39" s="771"/>
      <c r="P39" s="771"/>
      <c r="Q39" s="771"/>
      <c r="R39" s="767"/>
      <c r="S39" s="768"/>
      <c r="T39" s="786"/>
      <c r="U39" s="785"/>
      <c r="V39" s="785"/>
      <c r="W39" s="785"/>
      <c r="X39" s="785"/>
      <c r="Y39" s="785"/>
      <c r="Z39" s="785"/>
      <c r="AA39" s="785"/>
      <c r="AB39" s="785"/>
      <c r="AC39" s="785"/>
      <c r="AD39" s="785"/>
      <c r="AE39" s="785"/>
      <c r="AF39" s="785"/>
      <c r="AG39" s="785"/>
      <c r="AH39" s="785"/>
      <c r="AI39" s="785"/>
      <c r="AJ39" s="785"/>
      <c r="AK39" s="626"/>
      <c r="AL39" s="626"/>
      <c r="AM39" s="626"/>
      <c r="AN39" s="626"/>
      <c r="AO39" s="626"/>
      <c r="AP39" s="626"/>
      <c r="AQ39" s="626"/>
      <c r="AR39" s="626"/>
      <c r="AS39" s="626"/>
      <c r="AT39" s="626"/>
    </row>
    <row r="40" spans="1:46">
      <c r="A40" s="769"/>
      <c r="B40" s="1334" t="s">
        <v>745</v>
      </c>
      <c r="C40" s="1335"/>
      <c r="D40" s="1335"/>
      <c r="E40" s="1316" t="s">
        <v>691</v>
      </c>
      <c r="F40" s="1317"/>
      <c r="G40" s="1317"/>
      <c r="H40" s="1318" t="s">
        <v>692</v>
      </c>
      <c r="I40" s="1319"/>
      <c r="J40" s="1318" t="s">
        <v>693</v>
      </c>
      <c r="K40" s="1319"/>
      <c r="L40" s="1318" t="s">
        <v>693</v>
      </c>
      <c r="M40" s="1319"/>
      <c r="N40" s="1319"/>
      <c r="O40" s="771"/>
      <c r="P40" s="771"/>
      <c r="Q40" s="771"/>
      <c r="R40" s="767"/>
      <c r="S40" s="768"/>
      <c r="T40" s="786"/>
      <c r="U40" s="785"/>
      <c r="V40" s="785"/>
      <c r="W40" s="785"/>
      <c r="X40" s="785"/>
      <c r="Y40" s="785"/>
      <c r="Z40" s="785"/>
      <c r="AA40" s="785"/>
      <c r="AB40" s="785"/>
      <c r="AC40" s="785"/>
      <c r="AD40" s="785"/>
      <c r="AE40" s="785"/>
      <c r="AF40" s="785"/>
      <c r="AG40" s="785"/>
      <c r="AH40" s="785"/>
      <c r="AI40" s="785"/>
      <c r="AJ40" s="785"/>
      <c r="AK40" s="626"/>
      <c r="AL40" s="626"/>
      <c r="AM40" s="626"/>
      <c r="AN40" s="626"/>
      <c r="AO40" s="626"/>
      <c r="AP40" s="626"/>
      <c r="AQ40" s="626"/>
      <c r="AR40" s="626"/>
      <c r="AS40" s="626"/>
      <c r="AT40" s="626"/>
    </row>
    <row r="41" spans="1:46">
      <c r="A41" s="769"/>
      <c r="B41" s="1334" t="s">
        <v>746</v>
      </c>
      <c r="C41" s="1335"/>
      <c r="D41" s="1335"/>
      <c r="E41" s="1316" t="s">
        <v>691</v>
      </c>
      <c r="F41" s="1317"/>
      <c r="G41" s="1317"/>
      <c r="H41" s="1318" t="s">
        <v>692</v>
      </c>
      <c r="I41" s="1319"/>
      <c r="J41" s="1318" t="s">
        <v>693</v>
      </c>
      <c r="K41" s="1319"/>
      <c r="L41" s="1318" t="s">
        <v>692</v>
      </c>
      <c r="M41" s="1319"/>
      <c r="N41" s="1319"/>
      <c r="O41" s="771"/>
      <c r="P41" s="771"/>
      <c r="Q41" s="771"/>
      <c r="R41" s="767"/>
      <c r="S41" s="768"/>
      <c r="T41" s="786"/>
      <c r="U41" s="785"/>
      <c r="V41" s="785"/>
      <c r="W41" s="785"/>
      <c r="X41" s="785"/>
      <c r="Y41" s="785"/>
      <c r="Z41" s="785"/>
      <c r="AA41" s="785"/>
      <c r="AB41" s="785"/>
      <c r="AC41" s="785"/>
      <c r="AD41" s="785"/>
      <c r="AE41" s="785"/>
      <c r="AF41" s="785"/>
      <c r="AG41" s="785"/>
      <c r="AH41" s="785"/>
      <c r="AI41" s="785"/>
      <c r="AJ41" s="785"/>
      <c r="AK41" s="626"/>
      <c r="AL41" s="626"/>
      <c r="AM41" s="626"/>
      <c r="AN41" s="626"/>
      <c r="AO41" s="626"/>
      <c r="AP41" s="626"/>
      <c r="AQ41" s="626"/>
      <c r="AR41" s="626"/>
      <c r="AS41" s="626"/>
      <c r="AT41" s="626"/>
    </row>
    <row r="42" spans="1:46">
      <c r="A42" s="769"/>
      <c r="B42" s="1334" t="s">
        <v>747</v>
      </c>
      <c r="C42" s="1335"/>
      <c r="D42" s="1335"/>
      <c r="E42" s="1316" t="s">
        <v>691</v>
      </c>
      <c r="F42" s="1316"/>
      <c r="G42" s="1316"/>
      <c r="H42" s="1318" t="s">
        <v>693</v>
      </c>
      <c r="I42" s="1319"/>
      <c r="J42" s="1318" t="s">
        <v>693</v>
      </c>
      <c r="K42" s="1319"/>
      <c r="L42" s="1318" t="s">
        <v>693</v>
      </c>
      <c r="M42" s="1319"/>
      <c r="N42" s="1319"/>
      <c r="O42" s="771"/>
      <c r="P42" s="771"/>
      <c r="Q42" s="771"/>
      <c r="R42" s="767"/>
      <c r="S42" s="768"/>
      <c r="T42" s="626"/>
      <c r="U42" s="626"/>
      <c r="V42" s="626"/>
      <c r="W42" s="626"/>
      <c r="X42" s="626"/>
      <c r="Y42" s="626"/>
      <c r="Z42" s="626"/>
      <c r="AA42" s="626"/>
      <c r="AB42" s="626"/>
      <c r="AC42" s="626"/>
      <c r="AD42" s="626"/>
      <c r="AE42" s="626"/>
      <c r="AF42" s="626"/>
      <c r="AG42" s="626"/>
      <c r="AH42" s="626"/>
      <c r="AI42" s="626"/>
      <c r="AJ42" s="626"/>
      <c r="AK42" s="626"/>
      <c r="AL42" s="626"/>
      <c r="AM42" s="626"/>
      <c r="AN42" s="626"/>
      <c r="AO42" s="626"/>
      <c r="AP42" s="626"/>
      <c r="AQ42" s="626"/>
      <c r="AR42" s="626"/>
      <c r="AS42" s="626"/>
      <c r="AT42" s="626"/>
    </row>
    <row r="43" spans="1:46">
      <c r="A43" s="769"/>
      <c r="B43" s="1334" t="s">
        <v>739</v>
      </c>
      <c r="C43" s="1335"/>
      <c r="D43" s="1335"/>
      <c r="E43" s="1316" t="s">
        <v>691</v>
      </c>
      <c r="F43" s="1317"/>
      <c r="G43" s="1317"/>
      <c r="H43" s="1318" t="s">
        <v>692</v>
      </c>
      <c r="I43" s="1319"/>
      <c r="J43" s="1318" t="s">
        <v>693</v>
      </c>
      <c r="K43" s="1319"/>
      <c r="L43" s="1318" t="s">
        <v>693</v>
      </c>
      <c r="M43" s="1319"/>
      <c r="N43" s="1319"/>
      <c r="O43" s="771"/>
      <c r="P43" s="771"/>
      <c r="Q43" s="771"/>
      <c r="R43" s="767"/>
      <c r="S43" s="768"/>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row>
    <row r="44" spans="1:46">
      <c r="A44" s="769"/>
      <c r="B44" s="1334" t="s">
        <v>740</v>
      </c>
      <c r="C44" s="1335"/>
      <c r="D44" s="1335"/>
      <c r="E44" s="1316" t="s">
        <v>691</v>
      </c>
      <c r="F44" s="1316"/>
      <c r="G44" s="1316"/>
      <c r="H44" s="1318" t="s">
        <v>693</v>
      </c>
      <c r="I44" s="1319"/>
      <c r="J44" s="1318" t="s">
        <v>693</v>
      </c>
      <c r="K44" s="1319"/>
      <c r="L44" s="1318" t="s">
        <v>693</v>
      </c>
      <c r="M44" s="1319"/>
      <c r="N44" s="1319"/>
      <c r="O44" s="771"/>
      <c r="P44" s="771"/>
      <c r="Q44" s="771"/>
      <c r="R44" s="767"/>
      <c r="S44" s="768"/>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row>
    <row r="45" spans="1:46">
      <c r="A45" s="769"/>
      <c r="B45" s="1334" t="s">
        <v>694</v>
      </c>
      <c r="C45" s="1335"/>
      <c r="D45" s="1335"/>
      <c r="E45" s="1316" t="s">
        <v>691</v>
      </c>
      <c r="F45" s="1317"/>
      <c r="G45" s="1317"/>
      <c r="H45" s="1318" t="s">
        <v>692</v>
      </c>
      <c r="I45" s="1319"/>
      <c r="J45" s="1318" t="s">
        <v>693</v>
      </c>
      <c r="K45" s="1319"/>
      <c r="L45" s="1318" t="s">
        <v>693</v>
      </c>
      <c r="M45" s="1319"/>
      <c r="N45" s="1319"/>
      <c r="O45" s="771"/>
      <c r="P45" s="771"/>
      <c r="Q45" s="771"/>
      <c r="R45" s="767"/>
      <c r="S45" s="768"/>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row>
    <row r="46" spans="1:46">
      <c r="A46" s="769"/>
      <c r="B46" s="1332" t="s">
        <v>695</v>
      </c>
      <c r="C46" s="1333"/>
      <c r="D46" s="1333"/>
      <c r="E46" s="1316" t="s">
        <v>691</v>
      </c>
      <c r="F46" s="1317"/>
      <c r="G46" s="1317"/>
      <c r="H46" s="1318" t="s">
        <v>692</v>
      </c>
      <c r="I46" s="1319"/>
      <c r="J46" s="1318" t="s">
        <v>693</v>
      </c>
      <c r="K46" s="1319"/>
      <c r="L46" s="1318" t="s">
        <v>692</v>
      </c>
      <c r="M46" s="1319"/>
      <c r="N46" s="1319"/>
      <c r="O46" s="771"/>
      <c r="P46" s="771"/>
      <c r="Q46" s="771"/>
      <c r="R46" s="767"/>
      <c r="S46" s="768"/>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row>
    <row r="47" spans="1:46">
      <c r="A47" s="769"/>
      <c r="B47" s="1335" t="s">
        <v>696</v>
      </c>
      <c r="C47" s="1335"/>
      <c r="D47" s="1335"/>
      <c r="E47" s="1316" t="s">
        <v>691</v>
      </c>
      <c r="F47" s="1317"/>
      <c r="G47" s="1317"/>
      <c r="H47" s="1318" t="s">
        <v>692</v>
      </c>
      <c r="I47" s="1319"/>
      <c r="J47" s="1318" t="s">
        <v>693</v>
      </c>
      <c r="K47" s="1319"/>
      <c r="L47" s="1318" t="s">
        <v>693</v>
      </c>
      <c r="M47" s="1319"/>
      <c r="N47" s="1319"/>
      <c r="O47" s="771"/>
      <c r="P47" s="771"/>
      <c r="Q47" s="771"/>
      <c r="R47" s="767"/>
      <c r="S47" s="768"/>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row>
    <row r="48" spans="1:46">
      <c r="A48" s="769"/>
      <c r="B48" s="1335" t="s">
        <v>697</v>
      </c>
      <c r="C48" s="1335"/>
      <c r="D48" s="1335"/>
      <c r="E48" s="1316" t="s">
        <v>691</v>
      </c>
      <c r="F48" s="1317"/>
      <c r="G48" s="1317"/>
      <c r="H48" s="1318" t="s">
        <v>692</v>
      </c>
      <c r="I48" s="1319"/>
      <c r="J48" s="1318" t="s">
        <v>693</v>
      </c>
      <c r="K48" s="1319"/>
      <c r="L48" s="1318" t="s">
        <v>693</v>
      </c>
      <c r="M48" s="1319"/>
      <c r="N48" s="1319"/>
      <c r="O48" s="771"/>
      <c r="P48" s="771"/>
      <c r="Q48" s="771"/>
      <c r="R48" s="767"/>
      <c r="S48" s="768"/>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row>
    <row r="49" spans="1:46">
      <c r="A49" s="769"/>
      <c r="B49" s="1335" t="s">
        <v>698</v>
      </c>
      <c r="C49" s="1335"/>
      <c r="D49" s="1335"/>
      <c r="E49" s="1316" t="s">
        <v>691</v>
      </c>
      <c r="F49" s="1317"/>
      <c r="G49" s="1317"/>
      <c r="H49" s="1318" t="s">
        <v>692</v>
      </c>
      <c r="I49" s="1319"/>
      <c r="J49" s="1318" t="s">
        <v>693</v>
      </c>
      <c r="K49" s="1319"/>
      <c r="L49" s="1318" t="s">
        <v>693</v>
      </c>
      <c r="M49" s="1319"/>
      <c r="N49" s="1319"/>
      <c r="O49" s="771"/>
      <c r="P49" s="771"/>
      <c r="Q49" s="771"/>
      <c r="R49" s="767"/>
      <c r="S49" s="768"/>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row>
    <row r="50" spans="1:46">
      <c r="A50" s="769"/>
      <c r="B50" s="1335" t="s">
        <v>699</v>
      </c>
      <c r="C50" s="1335"/>
      <c r="D50" s="1335"/>
      <c r="E50" s="1316" t="s">
        <v>691</v>
      </c>
      <c r="F50" s="1317"/>
      <c r="G50" s="1317"/>
      <c r="H50" s="1318" t="s">
        <v>692</v>
      </c>
      <c r="I50" s="1319"/>
      <c r="J50" s="1318" t="s">
        <v>693</v>
      </c>
      <c r="K50" s="1319"/>
      <c r="L50" s="1318" t="s">
        <v>692</v>
      </c>
      <c r="M50" s="1319"/>
      <c r="N50" s="1319"/>
      <c r="O50" s="771"/>
      <c r="P50" s="771"/>
      <c r="Q50" s="771"/>
      <c r="R50" s="767"/>
      <c r="S50" s="768"/>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row>
    <row r="51" spans="1:46">
      <c r="A51" s="769"/>
      <c r="B51" s="771"/>
      <c r="C51" s="771"/>
      <c r="D51" s="771"/>
      <c r="E51" s="772"/>
      <c r="F51" s="771"/>
      <c r="G51" s="771"/>
      <c r="H51" s="771"/>
      <c r="I51" s="771"/>
      <c r="J51" s="771"/>
      <c r="K51" s="771"/>
      <c r="L51" s="771"/>
      <c r="M51" s="771"/>
      <c r="N51" s="771"/>
      <c r="O51" s="771"/>
      <c r="P51" s="771"/>
      <c r="Q51" s="771"/>
      <c r="R51" s="767"/>
      <c r="S51" s="768"/>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row>
    <row r="52" spans="1:46" ht="12.75" customHeight="1">
      <c r="A52" s="769"/>
      <c r="B52" s="1336" t="s">
        <v>700</v>
      </c>
      <c r="C52" s="1336"/>
      <c r="D52" s="1336"/>
      <c r="E52" s="1337" t="str">
        <f>IF(COUNTIF($E$34:$G$50,"No")&gt;0,"No compliance shown","Yes")</f>
        <v>No compliance shown</v>
      </c>
      <c r="F52" s="1338"/>
      <c r="G52" s="1338"/>
      <c r="H52" s="771"/>
      <c r="I52" s="771"/>
      <c r="J52" s="771"/>
      <c r="K52" s="771"/>
      <c r="L52" s="771"/>
      <c r="M52" s="771"/>
      <c r="N52" s="771"/>
      <c r="O52" s="771"/>
      <c r="P52" s="771"/>
      <c r="Q52" s="771"/>
      <c r="R52" s="767"/>
      <c r="S52" s="768"/>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row>
    <row r="53" spans="1:46">
      <c r="A53" s="769"/>
      <c r="B53" s="1336"/>
      <c r="C53" s="1336"/>
      <c r="D53" s="1336"/>
      <c r="E53" s="1338"/>
      <c r="F53" s="1338"/>
      <c r="G53" s="1338"/>
      <c r="H53" s="771"/>
      <c r="I53" s="771"/>
      <c r="J53" s="771"/>
      <c r="K53" s="771"/>
      <c r="L53" s="771"/>
      <c r="M53" s="771"/>
      <c r="N53" s="771"/>
      <c r="O53" s="771"/>
      <c r="P53" s="771"/>
      <c r="Q53" s="771"/>
      <c r="R53" s="767"/>
      <c r="S53" s="768"/>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row>
    <row r="54" spans="1:46">
      <c r="A54" s="769"/>
      <c r="B54" s="773"/>
      <c r="C54" s="773"/>
      <c r="D54" s="773"/>
      <c r="E54" s="774"/>
      <c r="F54" s="774"/>
      <c r="G54" s="774"/>
      <c r="H54" s="771"/>
      <c r="I54" s="771"/>
      <c r="J54" s="771"/>
      <c r="K54" s="771"/>
      <c r="L54" s="771"/>
      <c r="M54" s="771"/>
      <c r="N54" s="771"/>
      <c r="O54" s="771"/>
      <c r="P54" s="771"/>
      <c r="Q54" s="771"/>
      <c r="R54" s="767"/>
      <c r="S54" s="768"/>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row>
    <row r="55" spans="1:46">
      <c r="A55" s="771"/>
      <c r="B55" s="775" t="s">
        <v>750</v>
      </c>
      <c r="C55" s="776"/>
      <c r="D55" s="776"/>
      <c r="E55" s="776"/>
      <c r="F55" s="776"/>
      <c r="G55" s="776"/>
      <c r="H55" s="776"/>
      <c r="I55" s="776"/>
      <c r="J55" s="776"/>
      <c r="K55" s="776"/>
      <c r="L55" s="776"/>
      <c r="M55" s="776"/>
      <c r="N55" s="776"/>
      <c r="O55" s="776"/>
      <c r="P55" s="776"/>
      <c r="Q55" s="776"/>
      <c r="R55" s="767"/>
      <c r="S55" s="768"/>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row>
    <row r="56" spans="1:46">
      <c r="A56" s="777"/>
      <c r="B56" s="778"/>
      <c r="C56" s="779"/>
      <c r="D56" s="779"/>
      <c r="E56" s="780"/>
      <c r="F56" s="781"/>
      <c r="G56" s="781"/>
      <c r="H56" s="778"/>
      <c r="I56" s="778"/>
      <c r="J56" s="778"/>
      <c r="K56" s="778"/>
      <c r="L56" s="778"/>
      <c r="M56" s="778"/>
      <c r="N56" s="778"/>
      <c r="O56" s="778"/>
      <c r="P56" s="778"/>
      <c r="Q56" s="778"/>
      <c r="R56" s="782"/>
      <c r="S56" s="783"/>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row>
    <row r="57" spans="1:46">
      <c r="A57" s="628"/>
      <c r="B57" s="627"/>
      <c r="C57" s="627"/>
      <c r="D57" s="627"/>
      <c r="E57" s="627"/>
      <c r="F57" s="627"/>
      <c r="G57" s="627"/>
      <c r="H57" s="627"/>
      <c r="I57" s="627"/>
      <c r="J57" s="627"/>
      <c r="K57" s="627"/>
      <c r="L57" s="627"/>
      <c r="M57" s="627"/>
      <c r="N57" s="627"/>
      <c r="O57" s="627"/>
      <c r="P57" s="627"/>
      <c r="Q57" s="627"/>
      <c r="R57" s="627"/>
      <c r="S57" s="627"/>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row>
    <row r="58" spans="1:46">
      <c r="A58" s="286"/>
      <c r="B58" s="287"/>
      <c r="C58" s="287"/>
      <c r="D58" s="287"/>
      <c r="E58" s="287"/>
      <c r="F58" s="287"/>
      <c r="G58" s="287"/>
      <c r="H58" s="287"/>
      <c r="I58" s="287"/>
      <c r="J58" s="287"/>
      <c r="K58" s="287"/>
      <c r="L58" s="287"/>
      <c r="M58" s="287"/>
      <c r="N58" s="287"/>
      <c r="O58" s="287"/>
      <c r="P58" s="287"/>
      <c r="Q58" s="287"/>
      <c r="R58" s="287"/>
      <c r="S58" s="288"/>
      <c r="T58" s="45"/>
      <c r="U58" s="65"/>
      <c r="V58" s="65"/>
      <c r="W58" s="65"/>
      <c r="X58" s="65"/>
      <c r="Y58" s="65"/>
      <c r="Z58" s="65"/>
      <c r="AA58" s="65"/>
      <c r="AB58" s="65"/>
      <c r="AC58" s="65"/>
      <c r="AD58" s="65"/>
      <c r="AE58" s="65"/>
      <c r="AF58" s="65"/>
      <c r="AG58" s="65"/>
      <c r="AH58" s="65"/>
      <c r="AI58" s="65"/>
      <c r="AJ58" s="65"/>
      <c r="AK58" s="65"/>
      <c r="AL58" s="275"/>
      <c r="AM58" s="626"/>
      <c r="AN58" s="626"/>
      <c r="AO58" s="626"/>
      <c r="AP58" s="626"/>
      <c r="AQ58" s="626"/>
      <c r="AR58" s="626"/>
      <c r="AS58" s="626"/>
      <c r="AT58" s="626"/>
    </row>
    <row r="59" spans="1:46">
      <c r="A59" s="286"/>
      <c r="B59" s="287"/>
      <c r="C59" s="287"/>
      <c r="D59" s="287"/>
      <c r="E59" s="287"/>
      <c r="F59" s="287"/>
      <c r="G59" s="287"/>
      <c r="H59" s="287"/>
      <c r="I59" s="287"/>
      <c r="J59" s="287"/>
      <c r="K59" s="287"/>
      <c r="L59" s="287"/>
      <c r="M59" s="287"/>
      <c r="N59" s="287"/>
      <c r="O59" s="287"/>
      <c r="P59" s="287"/>
      <c r="Q59" s="287"/>
      <c r="R59" s="287"/>
      <c r="S59" s="288"/>
      <c r="T59" s="45"/>
      <c r="U59" s="65"/>
      <c r="V59" s="65"/>
      <c r="W59" s="65"/>
      <c r="X59" s="65"/>
      <c r="Y59" s="65"/>
      <c r="Z59" s="65"/>
      <c r="AA59" s="65"/>
      <c r="AB59" s="65"/>
      <c r="AC59" s="65"/>
      <c r="AD59" s="65"/>
      <c r="AE59" s="65"/>
      <c r="AF59" s="65"/>
      <c r="AG59" s="65"/>
      <c r="AH59" s="65"/>
      <c r="AI59" s="65"/>
      <c r="AJ59" s="65"/>
      <c r="AK59" s="65"/>
      <c r="AL59" s="275"/>
      <c r="AM59" s="626"/>
      <c r="AN59" s="626"/>
      <c r="AO59" s="626"/>
      <c r="AP59" s="626"/>
      <c r="AQ59" s="626"/>
      <c r="AR59" s="626"/>
      <c r="AS59" s="626"/>
      <c r="AT59" s="626"/>
    </row>
    <row r="60" spans="1:46">
      <c r="A60" s="286"/>
      <c r="B60" s="287"/>
      <c r="C60" s="287"/>
      <c r="D60" s="287"/>
      <c r="E60" s="287"/>
      <c r="F60" s="287"/>
      <c r="G60" s="287"/>
      <c r="H60" s="287"/>
      <c r="I60" s="287"/>
      <c r="J60" s="287"/>
      <c r="K60" s="287"/>
      <c r="L60" s="287"/>
      <c r="M60" s="287"/>
      <c r="N60" s="287"/>
      <c r="O60" s="287"/>
      <c r="P60" s="287"/>
      <c r="Q60" s="287"/>
      <c r="R60" s="287"/>
      <c r="S60" s="288"/>
      <c r="T60" s="45"/>
      <c r="U60" s="65"/>
      <c r="V60" s="65"/>
      <c r="W60" s="65"/>
      <c r="X60" s="65"/>
      <c r="Y60" s="65"/>
      <c r="Z60" s="65"/>
      <c r="AA60" s="65"/>
      <c r="AB60" s="65"/>
      <c r="AC60" s="65"/>
      <c r="AD60" s="65"/>
      <c r="AE60" s="65"/>
      <c r="AF60" s="65"/>
      <c r="AG60" s="65"/>
      <c r="AH60" s="65"/>
      <c r="AI60" s="65"/>
      <c r="AJ60" s="65"/>
      <c r="AK60" s="65"/>
      <c r="AL60" s="275"/>
      <c r="AM60" s="626"/>
      <c r="AN60" s="626"/>
      <c r="AO60" s="626"/>
      <c r="AP60" s="626"/>
      <c r="AQ60" s="626"/>
      <c r="AR60" s="626"/>
      <c r="AS60" s="626"/>
      <c r="AT60" s="626"/>
    </row>
    <row r="61" spans="1:46">
      <c r="A61" s="286"/>
      <c r="B61" s="287"/>
      <c r="C61" s="287"/>
      <c r="D61" s="287"/>
      <c r="E61" s="287"/>
      <c r="F61" s="287"/>
      <c r="G61" s="287"/>
      <c r="H61" s="287"/>
      <c r="I61" s="287"/>
      <c r="J61" s="287"/>
      <c r="K61" s="287"/>
      <c r="L61" s="287"/>
      <c r="M61" s="287"/>
      <c r="N61" s="287"/>
      <c r="O61" s="287"/>
      <c r="P61" s="287"/>
      <c r="Q61" s="287"/>
      <c r="R61" s="287"/>
      <c r="S61" s="288"/>
      <c r="T61" s="45"/>
      <c r="U61" s="65"/>
      <c r="V61" s="65"/>
      <c r="W61" s="65"/>
      <c r="X61" s="65"/>
      <c r="Y61" s="65"/>
      <c r="Z61" s="65"/>
      <c r="AA61" s="65"/>
      <c r="AB61" s="65"/>
      <c r="AC61" s="65"/>
      <c r="AD61" s="65"/>
      <c r="AE61" s="65"/>
      <c r="AF61" s="65"/>
      <c r="AG61" s="65"/>
      <c r="AH61" s="65"/>
      <c r="AI61" s="65"/>
      <c r="AJ61" s="65"/>
      <c r="AK61" s="65"/>
      <c r="AL61" s="275"/>
      <c r="AM61" s="626"/>
      <c r="AN61" s="626"/>
      <c r="AO61" s="626"/>
      <c r="AP61" s="626"/>
      <c r="AQ61" s="626"/>
      <c r="AR61" s="626"/>
      <c r="AS61" s="626"/>
      <c r="AT61" s="626"/>
    </row>
    <row r="62" spans="1:46">
      <c r="A62" s="286"/>
      <c r="B62" s="287"/>
      <c r="C62" s="287"/>
      <c r="D62" s="287"/>
      <c r="E62" s="287"/>
      <c r="F62" s="287"/>
      <c r="G62" s="287"/>
      <c r="H62" s="287"/>
      <c r="I62" s="287"/>
      <c r="J62" s="287"/>
      <c r="K62" s="287"/>
      <c r="L62" s="287"/>
      <c r="M62" s="287"/>
      <c r="N62" s="287"/>
      <c r="O62" s="287"/>
      <c r="P62" s="287"/>
      <c r="Q62" s="287"/>
      <c r="R62" s="287"/>
      <c r="S62" s="288"/>
      <c r="T62" s="45"/>
      <c r="U62" s="65"/>
      <c r="V62" s="65"/>
      <c r="W62" s="65"/>
      <c r="X62" s="65"/>
      <c r="Y62" s="65"/>
      <c r="Z62" s="65"/>
      <c r="AA62" s="65"/>
      <c r="AB62" s="65"/>
      <c r="AC62" s="65"/>
      <c r="AD62" s="65"/>
      <c r="AE62" s="65"/>
      <c r="AF62" s="65"/>
      <c r="AG62" s="65"/>
      <c r="AH62" s="65"/>
      <c r="AI62" s="65"/>
      <c r="AJ62" s="65"/>
      <c r="AK62" s="65"/>
      <c r="AL62" s="275"/>
      <c r="AM62" s="626"/>
      <c r="AN62" s="626"/>
      <c r="AO62" s="626"/>
      <c r="AP62" s="626"/>
      <c r="AQ62" s="626"/>
      <c r="AR62" s="626"/>
      <c r="AS62" s="626"/>
      <c r="AT62" s="626"/>
    </row>
    <row r="63" spans="1:46">
      <c r="A63" s="286"/>
      <c r="B63" s="287"/>
      <c r="C63" s="287"/>
      <c r="D63" s="287"/>
      <c r="E63" s="287"/>
      <c r="F63" s="287"/>
      <c r="G63" s="287"/>
      <c r="H63" s="287"/>
      <c r="I63" s="287"/>
      <c r="J63" s="287"/>
      <c r="K63" s="287"/>
      <c r="L63" s="287"/>
      <c r="M63" s="287"/>
      <c r="N63" s="287"/>
      <c r="O63" s="287"/>
      <c r="P63" s="287"/>
      <c r="Q63" s="287"/>
      <c r="R63" s="287"/>
      <c r="S63" s="288"/>
      <c r="T63" s="45"/>
      <c r="U63" s="65"/>
      <c r="V63" s="65"/>
      <c r="W63" s="65"/>
      <c r="X63" s="65"/>
      <c r="Y63" s="65"/>
      <c r="Z63" s="65"/>
      <c r="AA63" s="65"/>
      <c r="AB63" s="65"/>
      <c r="AC63" s="65"/>
      <c r="AD63" s="65"/>
      <c r="AE63" s="65"/>
      <c r="AF63" s="65"/>
      <c r="AG63" s="65"/>
      <c r="AH63" s="65"/>
      <c r="AI63" s="65"/>
      <c r="AJ63" s="65"/>
      <c r="AK63" s="65"/>
      <c r="AL63" s="275"/>
      <c r="AM63" s="626"/>
      <c r="AN63" s="626"/>
      <c r="AO63" s="626"/>
      <c r="AP63" s="626"/>
      <c r="AQ63" s="626"/>
      <c r="AR63" s="626"/>
      <c r="AS63" s="626"/>
      <c r="AT63" s="626"/>
    </row>
    <row r="64" spans="1:46">
      <c r="A64" s="286"/>
      <c r="B64" s="287"/>
      <c r="C64" s="287"/>
      <c r="D64" s="287"/>
      <c r="E64" s="287"/>
      <c r="F64" s="287"/>
      <c r="G64" s="287"/>
      <c r="H64" s="287"/>
      <c r="I64" s="287"/>
      <c r="J64" s="287"/>
      <c r="K64" s="287"/>
      <c r="L64" s="287"/>
      <c r="M64" s="287"/>
      <c r="N64" s="287"/>
      <c r="O64" s="287"/>
      <c r="P64" s="287"/>
      <c r="Q64" s="287"/>
      <c r="R64" s="287"/>
      <c r="S64" s="288"/>
      <c r="T64" s="45"/>
      <c r="U64" s="65"/>
      <c r="V64" s="65"/>
      <c r="W64" s="65"/>
      <c r="X64" s="65"/>
      <c r="Y64" s="65"/>
      <c r="Z64" s="65"/>
      <c r="AA64" s="65"/>
      <c r="AB64" s="65"/>
      <c r="AC64" s="65"/>
      <c r="AD64" s="65"/>
      <c r="AE64" s="65"/>
      <c r="AF64" s="65"/>
      <c r="AG64" s="65"/>
      <c r="AH64" s="65"/>
      <c r="AI64" s="65"/>
      <c r="AJ64" s="65"/>
      <c r="AK64" s="65"/>
      <c r="AL64" s="275"/>
      <c r="AM64" s="626"/>
      <c r="AN64" s="626"/>
      <c r="AO64" s="626"/>
      <c r="AP64" s="626"/>
      <c r="AQ64" s="626"/>
      <c r="AR64" s="626"/>
      <c r="AS64" s="626"/>
      <c r="AT64" s="626"/>
    </row>
    <row r="65" spans="1:46">
      <c r="A65" s="286"/>
      <c r="B65" s="287"/>
      <c r="C65" s="287"/>
      <c r="D65" s="287"/>
      <c r="E65" s="287"/>
      <c r="F65" s="287"/>
      <c r="G65" s="287"/>
      <c r="H65" s="287"/>
      <c r="I65" s="287"/>
      <c r="J65" s="287"/>
      <c r="K65" s="287"/>
      <c r="L65" s="287"/>
      <c r="M65" s="287"/>
      <c r="N65" s="287"/>
      <c r="O65" s="287"/>
      <c r="P65" s="287"/>
      <c r="Q65" s="287"/>
      <c r="R65" s="287"/>
      <c r="S65" s="288"/>
      <c r="T65" s="45"/>
      <c r="U65" s="65"/>
      <c r="V65" s="65"/>
      <c r="W65" s="65"/>
      <c r="X65" s="65"/>
      <c r="Y65" s="65"/>
      <c r="Z65" s="65"/>
      <c r="AA65" s="65"/>
      <c r="AB65" s="65"/>
      <c r="AC65" s="65"/>
      <c r="AD65" s="65"/>
      <c r="AE65" s="65"/>
      <c r="AF65" s="65"/>
      <c r="AG65" s="65"/>
      <c r="AH65" s="65"/>
      <c r="AI65" s="65"/>
      <c r="AJ65" s="65"/>
      <c r="AK65" s="65"/>
      <c r="AL65" s="275"/>
      <c r="AM65" s="626"/>
      <c r="AN65" s="626"/>
      <c r="AO65" s="626"/>
      <c r="AP65" s="626"/>
      <c r="AQ65" s="626"/>
      <c r="AR65" s="626"/>
      <c r="AS65" s="626"/>
      <c r="AT65" s="626"/>
    </row>
    <row r="66" spans="1:46">
      <c r="A66" s="286"/>
      <c r="B66" s="287"/>
      <c r="C66" s="287"/>
      <c r="D66" s="287"/>
      <c r="E66" s="287"/>
      <c r="F66" s="287"/>
      <c r="G66" s="287"/>
      <c r="H66" s="287"/>
      <c r="I66" s="287"/>
      <c r="J66" s="287"/>
      <c r="K66" s="287"/>
      <c r="L66" s="287"/>
      <c r="M66" s="287"/>
      <c r="N66" s="287"/>
      <c r="O66" s="287"/>
      <c r="P66" s="287"/>
      <c r="Q66" s="287"/>
      <c r="R66" s="287"/>
      <c r="S66" s="288"/>
      <c r="T66" s="45"/>
      <c r="U66" s="65"/>
      <c r="V66" s="65"/>
      <c r="W66" s="65"/>
      <c r="X66" s="65"/>
      <c r="Y66" s="65"/>
      <c r="Z66" s="65"/>
      <c r="AA66" s="65"/>
      <c r="AB66" s="65"/>
      <c r="AC66" s="65"/>
      <c r="AD66" s="65"/>
      <c r="AE66" s="65"/>
      <c r="AF66" s="65"/>
      <c r="AG66" s="65"/>
      <c r="AH66" s="65"/>
      <c r="AI66" s="65"/>
      <c r="AJ66" s="65"/>
      <c r="AK66" s="65"/>
      <c r="AL66" s="275"/>
      <c r="AM66" s="626"/>
      <c r="AN66" s="626"/>
      <c r="AO66" s="626"/>
      <c r="AP66" s="626"/>
      <c r="AQ66" s="626"/>
      <c r="AR66" s="626"/>
      <c r="AS66" s="626"/>
      <c r="AT66" s="626"/>
    </row>
    <row r="67" spans="1:46">
      <c r="A67" s="286"/>
      <c r="B67" s="287"/>
      <c r="C67" s="287"/>
      <c r="D67" s="287"/>
      <c r="E67" s="287"/>
      <c r="F67" s="287"/>
      <c r="G67" s="287"/>
      <c r="H67" s="287"/>
      <c r="I67" s="287"/>
      <c r="J67" s="287"/>
      <c r="K67" s="287"/>
      <c r="L67" s="287"/>
      <c r="M67" s="287"/>
      <c r="N67" s="287"/>
      <c r="O67" s="287"/>
      <c r="P67" s="287"/>
      <c r="Q67" s="287"/>
      <c r="R67" s="287"/>
      <c r="S67" s="288"/>
      <c r="T67" s="45"/>
      <c r="U67" s="65"/>
      <c r="V67" s="65"/>
      <c r="W67" s="65"/>
      <c r="X67" s="65"/>
      <c r="Y67" s="65"/>
      <c r="Z67" s="65"/>
      <c r="AA67" s="65"/>
      <c r="AB67" s="65"/>
      <c r="AC67" s="65"/>
      <c r="AD67" s="65"/>
      <c r="AE67" s="65"/>
      <c r="AF67" s="65"/>
      <c r="AG67" s="65"/>
      <c r="AH67" s="65"/>
      <c r="AI67" s="65"/>
      <c r="AJ67" s="65"/>
      <c r="AK67" s="65"/>
      <c r="AL67" s="275"/>
      <c r="AM67" s="626"/>
      <c r="AN67" s="626"/>
      <c r="AO67" s="626"/>
      <c r="AP67" s="626"/>
      <c r="AQ67" s="626"/>
      <c r="AR67" s="626"/>
      <c r="AS67" s="626"/>
      <c r="AT67" s="626"/>
    </row>
    <row r="68" spans="1:46">
      <c r="A68" s="286"/>
      <c r="B68" s="287"/>
      <c r="C68" s="287"/>
      <c r="D68" s="287"/>
      <c r="E68" s="287"/>
      <c r="F68" s="287"/>
      <c r="G68" s="287"/>
      <c r="H68" s="287"/>
      <c r="I68" s="287"/>
      <c r="J68" s="287"/>
      <c r="K68" s="287"/>
      <c r="L68" s="287"/>
      <c r="M68" s="287"/>
      <c r="N68" s="287"/>
      <c r="O68" s="287"/>
      <c r="P68" s="287"/>
      <c r="Q68" s="287"/>
      <c r="R68" s="287"/>
      <c r="S68" s="288"/>
      <c r="T68" s="45"/>
      <c r="U68" s="65"/>
      <c r="V68" s="65"/>
      <c r="W68" s="65"/>
      <c r="X68" s="65"/>
      <c r="Y68" s="65"/>
      <c r="Z68" s="65"/>
      <c r="AA68" s="65"/>
      <c r="AB68" s="65"/>
      <c r="AC68" s="65"/>
      <c r="AD68" s="65"/>
      <c r="AE68" s="65"/>
      <c r="AF68" s="65"/>
      <c r="AG68" s="65"/>
      <c r="AH68" s="65"/>
      <c r="AI68" s="65"/>
      <c r="AJ68" s="65"/>
      <c r="AK68" s="65"/>
      <c r="AL68" s="275"/>
      <c r="AM68" s="626"/>
      <c r="AN68" s="626"/>
      <c r="AO68" s="626"/>
      <c r="AP68" s="626"/>
      <c r="AQ68" s="626"/>
      <c r="AR68" s="626"/>
      <c r="AS68" s="626"/>
      <c r="AT68" s="626"/>
    </row>
    <row r="69" spans="1:46">
      <c r="A69" s="286"/>
      <c r="B69" s="287"/>
      <c r="C69" s="287"/>
      <c r="D69" s="287"/>
      <c r="E69" s="287"/>
      <c r="F69" s="287"/>
      <c r="G69" s="287"/>
      <c r="H69" s="287"/>
      <c r="I69" s="287"/>
      <c r="J69" s="287"/>
      <c r="K69" s="287"/>
      <c r="L69" s="287"/>
      <c r="M69" s="287"/>
      <c r="N69" s="287"/>
      <c r="O69" s="287"/>
      <c r="P69" s="287"/>
      <c r="Q69" s="287"/>
      <c r="R69" s="287"/>
      <c r="S69" s="288"/>
      <c r="T69" s="45"/>
      <c r="U69" s="65"/>
      <c r="V69" s="65"/>
      <c r="W69" s="65"/>
      <c r="X69" s="65"/>
      <c r="Y69" s="65"/>
      <c r="Z69" s="65"/>
      <c r="AA69" s="65"/>
      <c r="AB69" s="65"/>
      <c r="AC69" s="65"/>
      <c r="AD69" s="65"/>
      <c r="AE69" s="65"/>
      <c r="AF69" s="65"/>
      <c r="AG69" s="65"/>
      <c r="AH69" s="65"/>
      <c r="AI69" s="65"/>
      <c r="AJ69" s="65"/>
      <c r="AK69" s="65"/>
      <c r="AL69" s="275"/>
      <c r="AM69" s="626"/>
      <c r="AN69" s="626"/>
      <c r="AO69" s="626"/>
      <c r="AP69" s="626"/>
      <c r="AQ69" s="626"/>
      <c r="AR69" s="626"/>
      <c r="AS69" s="626"/>
      <c r="AT69" s="626"/>
    </row>
    <row r="70" spans="1:46">
      <c r="A70" s="286"/>
      <c r="B70" s="287"/>
      <c r="C70" s="287"/>
      <c r="D70" s="287"/>
      <c r="E70" s="287"/>
      <c r="F70" s="287"/>
      <c r="G70" s="287"/>
      <c r="H70" s="287"/>
      <c r="I70" s="287"/>
      <c r="J70" s="287"/>
      <c r="K70" s="287"/>
      <c r="L70" s="287"/>
      <c r="M70" s="287"/>
      <c r="N70" s="287"/>
      <c r="O70" s="287"/>
      <c r="P70" s="287"/>
      <c r="Q70" s="287"/>
      <c r="R70" s="287"/>
      <c r="S70" s="288"/>
      <c r="T70" s="45"/>
      <c r="U70" s="65"/>
      <c r="V70" s="65"/>
      <c r="W70" s="65"/>
      <c r="X70" s="65"/>
      <c r="Y70" s="65"/>
      <c r="Z70" s="65"/>
      <c r="AA70" s="65"/>
      <c r="AB70" s="65"/>
      <c r="AC70" s="65"/>
      <c r="AD70" s="65"/>
      <c r="AE70" s="65"/>
      <c r="AF70" s="65"/>
      <c r="AG70" s="65"/>
      <c r="AH70" s="65"/>
      <c r="AI70" s="65"/>
      <c r="AJ70" s="65"/>
      <c r="AK70" s="65"/>
      <c r="AL70" s="275"/>
      <c r="AM70" s="626"/>
      <c r="AN70" s="626"/>
      <c r="AO70" s="626"/>
      <c r="AP70" s="626"/>
      <c r="AQ70" s="626"/>
      <c r="AR70" s="626"/>
      <c r="AS70" s="626"/>
      <c r="AT70" s="626"/>
    </row>
    <row r="71" spans="1:46">
      <c r="A71" s="286"/>
      <c r="B71" s="287"/>
      <c r="C71" s="287"/>
      <c r="D71" s="287"/>
      <c r="E71" s="287"/>
      <c r="F71" s="287"/>
      <c r="G71" s="287"/>
      <c r="H71" s="287"/>
      <c r="I71" s="287"/>
      <c r="J71" s="287"/>
      <c r="K71" s="287"/>
      <c r="L71" s="287"/>
      <c r="M71" s="287"/>
      <c r="N71" s="287"/>
      <c r="O71" s="287"/>
      <c r="P71" s="287"/>
      <c r="Q71" s="287"/>
      <c r="R71" s="287"/>
      <c r="S71" s="288"/>
      <c r="T71" s="45"/>
      <c r="U71" s="65"/>
      <c r="V71" s="65"/>
      <c r="W71" s="65"/>
      <c r="X71" s="65"/>
      <c r="Y71" s="65"/>
      <c r="Z71" s="65"/>
      <c r="AA71" s="65"/>
      <c r="AB71" s="65"/>
      <c r="AC71" s="65"/>
      <c r="AD71" s="65"/>
      <c r="AE71" s="65"/>
      <c r="AF71" s="65"/>
      <c r="AG71" s="65"/>
      <c r="AH71" s="65"/>
      <c r="AI71" s="65"/>
      <c r="AJ71" s="65"/>
      <c r="AK71" s="65"/>
      <c r="AL71" s="275"/>
      <c r="AM71" s="626"/>
      <c r="AN71" s="626"/>
      <c r="AO71" s="626"/>
      <c r="AP71" s="626"/>
      <c r="AQ71" s="626"/>
      <c r="AR71" s="626"/>
      <c r="AS71" s="626"/>
      <c r="AT71" s="626"/>
    </row>
    <row r="72" spans="1:46">
      <c r="A72" s="286"/>
      <c r="B72" s="287"/>
      <c r="C72" s="287"/>
      <c r="D72" s="287"/>
      <c r="E72" s="287"/>
      <c r="F72" s="287"/>
      <c r="G72" s="287"/>
      <c r="H72" s="287"/>
      <c r="I72" s="287"/>
      <c r="J72" s="287"/>
      <c r="K72" s="287"/>
      <c r="L72" s="287"/>
      <c r="M72" s="287"/>
      <c r="N72" s="287"/>
      <c r="O72" s="287"/>
      <c r="P72" s="287"/>
      <c r="Q72" s="287"/>
      <c r="R72" s="287"/>
      <c r="S72" s="288"/>
      <c r="T72" s="45"/>
      <c r="U72" s="65"/>
      <c r="V72" s="65"/>
      <c r="W72" s="65"/>
      <c r="X72" s="65"/>
      <c r="Y72" s="65"/>
      <c r="Z72" s="65"/>
      <c r="AA72" s="65"/>
      <c r="AB72" s="65"/>
      <c r="AC72" s="65"/>
      <c r="AD72" s="65"/>
      <c r="AE72" s="65"/>
      <c r="AF72" s="65"/>
      <c r="AG72" s="65"/>
      <c r="AH72" s="65"/>
      <c r="AI72" s="65"/>
      <c r="AJ72" s="65"/>
      <c r="AK72" s="65"/>
      <c r="AL72" s="275"/>
      <c r="AM72" s="626"/>
      <c r="AN72" s="626"/>
      <c r="AO72" s="626"/>
      <c r="AP72" s="626"/>
      <c r="AQ72" s="626"/>
      <c r="AR72" s="626"/>
      <c r="AS72" s="626"/>
      <c r="AT72" s="626"/>
    </row>
    <row r="73" spans="1:46">
      <c r="A73" s="286"/>
      <c r="B73" s="287"/>
      <c r="C73" s="287"/>
      <c r="D73" s="287"/>
      <c r="E73" s="287"/>
      <c r="F73" s="287"/>
      <c r="G73" s="287"/>
      <c r="H73" s="287"/>
      <c r="I73" s="287"/>
      <c r="J73" s="287"/>
      <c r="K73" s="287"/>
      <c r="L73" s="287"/>
      <c r="M73" s="287"/>
      <c r="N73" s="287"/>
      <c r="O73" s="287"/>
      <c r="P73" s="287"/>
      <c r="Q73" s="287"/>
      <c r="R73" s="287"/>
      <c r="S73" s="288"/>
      <c r="T73" s="45"/>
      <c r="U73" s="65"/>
      <c r="V73" s="65"/>
      <c r="W73" s="65"/>
      <c r="X73" s="65"/>
      <c r="Y73" s="65"/>
      <c r="Z73" s="65"/>
      <c r="AA73" s="65"/>
      <c r="AB73" s="65"/>
      <c r="AC73" s="65"/>
      <c r="AD73" s="65"/>
      <c r="AE73" s="65"/>
      <c r="AF73" s="65"/>
      <c r="AG73" s="65"/>
      <c r="AH73" s="65"/>
      <c r="AI73" s="65"/>
      <c r="AJ73" s="65"/>
      <c r="AK73" s="65"/>
      <c r="AL73" s="275"/>
      <c r="AM73" s="626"/>
      <c r="AN73" s="626"/>
      <c r="AO73" s="626"/>
      <c r="AP73" s="626"/>
      <c r="AQ73" s="626"/>
      <c r="AR73" s="626"/>
      <c r="AS73" s="626"/>
      <c r="AT73" s="626"/>
    </row>
    <row r="74" spans="1:46">
      <c r="A74" s="286"/>
      <c r="B74" s="287"/>
      <c r="C74" s="287"/>
      <c r="D74" s="287"/>
      <c r="E74" s="287"/>
      <c r="F74" s="287"/>
      <c r="G74" s="287"/>
      <c r="H74" s="287"/>
      <c r="I74" s="287"/>
      <c r="J74" s="287"/>
      <c r="K74" s="287"/>
      <c r="L74" s="287"/>
      <c r="M74" s="287"/>
      <c r="N74" s="287"/>
      <c r="O74" s="287"/>
      <c r="P74" s="287"/>
      <c r="Q74" s="287"/>
      <c r="R74" s="287"/>
      <c r="S74" s="288"/>
      <c r="T74" s="45"/>
      <c r="U74" s="65"/>
      <c r="V74" s="65"/>
      <c r="W74" s="65"/>
      <c r="X74" s="65"/>
      <c r="Y74" s="65"/>
      <c r="Z74" s="65"/>
      <c r="AA74" s="65"/>
      <c r="AB74" s="65"/>
      <c r="AC74" s="65"/>
      <c r="AD74" s="65"/>
      <c r="AE74" s="65"/>
      <c r="AF74" s="65"/>
      <c r="AG74" s="65"/>
      <c r="AH74" s="65"/>
      <c r="AI74" s="65"/>
      <c r="AJ74" s="65"/>
      <c r="AK74" s="65"/>
      <c r="AL74" s="275"/>
      <c r="AM74" s="626"/>
      <c r="AN74" s="626"/>
      <c r="AO74" s="626"/>
      <c r="AP74" s="626"/>
      <c r="AQ74" s="626"/>
      <c r="AR74" s="626"/>
      <c r="AS74" s="626"/>
      <c r="AT74" s="626"/>
    </row>
    <row r="75" spans="1:46">
      <c r="A75" s="286"/>
      <c r="B75" s="287"/>
      <c r="C75" s="287"/>
      <c r="D75" s="287"/>
      <c r="E75" s="287"/>
      <c r="F75" s="287"/>
      <c r="G75" s="287"/>
      <c r="H75" s="287"/>
      <c r="I75" s="287"/>
      <c r="J75" s="287"/>
      <c r="K75" s="287"/>
      <c r="L75" s="287"/>
      <c r="M75" s="287"/>
      <c r="N75" s="287"/>
      <c r="O75" s="287"/>
      <c r="P75" s="287"/>
      <c r="Q75" s="287"/>
      <c r="R75" s="287"/>
      <c r="S75" s="288"/>
      <c r="T75" s="45"/>
      <c r="U75" s="65"/>
      <c r="V75" s="65"/>
      <c r="W75" s="65"/>
      <c r="X75" s="65"/>
      <c r="Y75" s="65"/>
      <c r="Z75" s="65"/>
      <c r="AA75" s="65"/>
      <c r="AB75" s="65"/>
      <c r="AC75" s="65"/>
      <c r="AD75" s="65"/>
      <c r="AE75" s="65"/>
      <c r="AF75" s="65"/>
      <c r="AG75" s="65"/>
      <c r="AH75" s="65"/>
      <c r="AI75" s="65"/>
      <c r="AJ75" s="65"/>
      <c r="AK75" s="65"/>
      <c r="AL75" s="275"/>
      <c r="AM75" s="626"/>
      <c r="AN75" s="626"/>
      <c r="AO75" s="626"/>
      <c r="AP75" s="626"/>
      <c r="AQ75" s="626"/>
      <c r="AR75" s="626"/>
      <c r="AS75" s="626"/>
      <c r="AT75" s="626"/>
    </row>
    <row r="76" spans="1:46">
      <c r="A76" s="286"/>
      <c r="B76" s="287"/>
      <c r="C76" s="287"/>
      <c r="D76" s="287"/>
      <c r="E76" s="287"/>
      <c r="F76" s="287"/>
      <c r="G76" s="287"/>
      <c r="H76" s="287"/>
      <c r="I76" s="287"/>
      <c r="J76" s="287"/>
      <c r="K76" s="287"/>
      <c r="L76" s="287"/>
      <c r="M76" s="287"/>
      <c r="N76" s="287"/>
      <c r="O76" s="287"/>
      <c r="P76" s="287"/>
      <c r="Q76" s="287"/>
      <c r="R76" s="287"/>
      <c r="S76" s="288"/>
      <c r="T76" s="45"/>
      <c r="U76" s="65"/>
      <c r="V76" s="65"/>
      <c r="W76" s="65"/>
      <c r="X76" s="65"/>
      <c r="Y76" s="65"/>
      <c r="Z76" s="65"/>
      <c r="AA76" s="65"/>
      <c r="AB76" s="65"/>
      <c r="AC76" s="65"/>
      <c r="AD76" s="65"/>
      <c r="AE76" s="65"/>
      <c r="AF76" s="65"/>
      <c r="AG76" s="65"/>
      <c r="AH76" s="65"/>
      <c r="AI76" s="65"/>
      <c r="AJ76" s="65"/>
      <c r="AK76" s="65"/>
      <c r="AL76" s="275"/>
      <c r="AM76" s="626"/>
      <c r="AN76" s="626"/>
      <c r="AO76" s="626"/>
      <c r="AP76" s="626"/>
      <c r="AQ76" s="626"/>
      <c r="AR76" s="626"/>
      <c r="AS76" s="626"/>
      <c r="AT76" s="626"/>
    </row>
    <row r="77" spans="1:46">
      <c r="A77" s="286"/>
      <c r="B77" s="287"/>
      <c r="C77" s="287"/>
      <c r="D77" s="287"/>
      <c r="E77" s="287"/>
      <c r="F77" s="287"/>
      <c r="G77" s="287"/>
      <c r="H77" s="287"/>
      <c r="I77" s="287"/>
      <c r="J77" s="287"/>
      <c r="K77" s="287"/>
      <c r="L77" s="287"/>
      <c r="M77" s="287"/>
      <c r="N77" s="287"/>
      <c r="O77" s="287"/>
      <c r="P77" s="287"/>
      <c r="Q77" s="287"/>
      <c r="R77" s="287"/>
      <c r="S77" s="288"/>
      <c r="T77" s="45"/>
      <c r="U77" s="65"/>
      <c r="V77" s="65"/>
      <c r="W77" s="65"/>
      <c r="X77" s="65"/>
      <c r="Y77" s="65"/>
      <c r="Z77" s="65"/>
      <c r="AA77" s="65"/>
      <c r="AB77" s="65"/>
      <c r="AC77" s="65"/>
      <c r="AD77" s="65"/>
      <c r="AE77" s="65"/>
      <c r="AF77" s="65"/>
      <c r="AG77" s="65"/>
      <c r="AH77" s="65"/>
      <c r="AI77" s="65"/>
      <c r="AJ77" s="65"/>
      <c r="AK77" s="65"/>
      <c r="AL77" s="275"/>
      <c r="AM77" s="626"/>
      <c r="AN77" s="626"/>
      <c r="AO77" s="626"/>
      <c r="AP77" s="626"/>
      <c r="AQ77" s="626"/>
      <c r="AR77" s="626"/>
      <c r="AS77" s="626"/>
      <c r="AT77" s="626"/>
    </row>
    <row r="78" spans="1:46">
      <c r="A78" s="286"/>
      <c r="B78" s="287"/>
      <c r="C78" s="287"/>
      <c r="D78" s="287"/>
      <c r="E78" s="287"/>
      <c r="F78" s="287"/>
      <c r="G78" s="287"/>
      <c r="H78" s="287"/>
      <c r="I78" s="287"/>
      <c r="J78" s="287"/>
      <c r="K78" s="287"/>
      <c r="L78" s="287"/>
      <c r="M78" s="287"/>
      <c r="N78" s="287"/>
      <c r="O78" s="287"/>
      <c r="P78" s="287"/>
      <c r="Q78" s="287"/>
      <c r="R78" s="287"/>
      <c r="S78" s="288"/>
      <c r="T78" s="45"/>
      <c r="U78" s="65"/>
      <c r="V78" s="65"/>
      <c r="W78" s="65"/>
      <c r="X78" s="65"/>
      <c r="Y78" s="65"/>
      <c r="Z78" s="65"/>
      <c r="AA78" s="65"/>
      <c r="AB78" s="65"/>
      <c r="AC78" s="65"/>
      <c r="AD78" s="65"/>
      <c r="AE78" s="65"/>
      <c r="AF78" s="65"/>
      <c r="AG78" s="65"/>
      <c r="AH78" s="65"/>
      <c r="AI78" s="65"/>
      <c r="AJ78" s="65"/>
      <c r="AK78" s="65"/>
      <c r="AL78" s="275"/>
      <c r="AM78" s="626"/>
      <c r="AN78" s="626"/>
      <c r="AO78" s="626"/>
      <c r="AP78" s="626"/>
      <c r="AQ78" s="626"/>
      <c r="AR78" s="626"/>
      <c r="AS78" s="626"/>
      <c r="AT78" s="626"/>
    </row>
    <row r="79" spans="1:46">
      <c r="A79" s="286"/>
      <c r="B79" s="287"/>
      <c r="C79" s="287"/>
      <c r="D79" s="287"/>
      <c r="E79" s="287"/>
      <c r="F79" s="287"/>
      <c r="G79" s="287"/>
      <c r="H79" s="287"/>
      <c r="I79" s="287"/>
      <c r="J79" s="287"/>
      <c r="K79" s="287"/>
      <c r="L79" s="287"/>
      <c r="M79" s="287"/>
      <c r="N79" s="287"/>
      <c r="O79" s="287"/>
      <c r="P79" s="287"/>
      <c r="Q79" s="287"/>
      <c r="R79" s="287"/>
      <c r="S79" s="288"/>
      <c r="T79" s="45"/>
      <c r="U79" s="65"/>
      <c r="V79" s="65"/>
      <c r="W79" s="65"/>
      <c r="X79" s="65"/>
      <c r="Y79" s="65"/>
      <c r="Z79" s="65"/>
      <c r="AA79" s="65"/>
      <c r="AB79" s="65"/>
      <c r="AC79" s="65"/>
      <c r="AD79" s="65"/>
      <c r="AE79" s="65"/>
      <c r="AF79" s="65"/>
      <c r="AG79" s="65"/>
      <c r="AH79" s="65"/>
      <c r="AI79" s="65"/>
      <c r="AJ79" s="65"/>
      <c r="AK79" s="65"/>
      <c r="AL79" s="275"/>
      <c r="AM79" s="626"/>
      <c r="AN79" s="626"/>
      <c r="AO79" s="626"/>
      <c r="AP79" s="626"/>
      <c r="AQ79" s="626"/>
      <c r="AR79" s="626"/>
      <c r="AS79" s="626"/>
      <c r="AT79" s="626"/>
    </row>
    <row r="80" spans="1:46">
      <c r="A80" s="286"/>
      <c r="B80" s="287"/>
      <c r="C80" s="287"/>
      <c r="D80" s="287"/>
      <c r="E80" s="287"/>
      <c r="F80" s="287"/>
      <c r="G80" s="287"/>
      <c r="H80" s="287"/>
      <c r="I80" s="287"/>
      <c r="J80" s="287"/>
      <c r="K80" s="287"/>
      <c r="L80" s="287"/>
      <c r="M80" s="287"/>
      <c r="N80" s="287"/>
      <c r="O80" s="287"/>
      <c r="P80" s="287"/>
      <c r="Q80" s="287"/>
      <c r="R80" s="287"/>
      <c r="S80" s="288"/>
      <c r="T80" s="45"/>
      <c r="U80" s="65"/>
      <c r="V80" s="65"/>
      <c r="W80" s="65"/>
      <c r="X80" s="65"/>
      <c r="Y80" s="65"/>
      <c r="Z80" s="65"/>
      <c r="AA80" s="65"/>
      <c r="AB80" s="65"/>
      <c r="AC80" s="65"/>
      <c r="AD80" s="65"/>
      <c r="AE80" s="65"/>
      <c r="AF80" s="65"/>
      <c r="AG80" s="65"/>
      <c r="AH80" s="65"/>
      <c r="AI80" s="65"/>
      <c r="AJ80" s="65"/>
      <c r="AK80" s="65"/>
      <c r="AL80" s="275"/>
      <c r="AM80" s="626"/>
      <c r="AN80" s="626"/>
      <c r="AO80" s="626"/>
      <c r="AP80" s="626"/>
      <c r="AQ80" s="626"/>
      <c r="AR80" s="626"/>
      <c r="AS80" s="626"/>
      <c r="AT80" s="626"/>
    </row>
    <row r="81" spans="1:46">
      <c r="A81" s="286"/>
      <c r="B81" s="287"/>
      <c r="C81" s="287"/>
      <c r="D81" s="287"/>
      <c r="E81" s="287"/>
      <c r="F81" s="287"/>
      <c r="G81" s="287"/>
      <c r="H81" s="287"/>
      <c r="I81" s="287"/>
      <c r="J81" s="287"/>
      <c r="K81" s="287"/>
      <c r="L81" s="287"/>
      <c r="M81" s="287"/>
      <c r="N81" s="287"/>
      <c r="O81" s="287"/>
      <c r="P81" s="287"/>
      <c r="Q81" s="287"/>
      <c r="R81" s="287"/>
      <c r="S81" s="288"/>
      <c r="T81" s="45"/>
      <c r="U81" s="65"/>
      <c r="V81" s="65"/>
      <c r="W81" s="65"/>
      <c r="X81" s="65"/>
      <c r="Y81" s="65"/>
      <c r="Z81" s="65"/>
      <c r="AA81" s="65"/>
      <c r="AB81" s="65"/>
      <c r="AC81" s="65"/>
      <c r="AD81" s="65"/>
      <c r="AE81" s="65"/>
      <c r="AF81" s="65"/>
      <c r="AG81" s="65"/>
      <c r="AH81" s="65"/>
      <c r="AI81" s="65"/>
      <c r="AJ81" s="65"/>
      <c r="AK81" s="65"/>
      <c r="AL81" s="275"/>
      <c r="AM81" s="626"/>
      <c r="AN81" s="626"/>
      <c r="AO81" s="626"/>
      <c r="AP81" s="626"/>
      <c r="AQ81" s="626"/>
      <c r="AR81" s="626"/>
      <c r="AS81" s="626"/>
      <c r="AT81" s="626"/>
    </row>
    <row r="82" spans="1:46">
      <c r="A82" s="286"/>
      <c r="B82" s="287"/>
      <c r="C82" s="287"/>
      <c r="D82" s="287"/>
      <c r="E82" s="287"/>
      <c r="F82" s="287"/>
      <c r="G82" s="287"/>
      <c r="H82" s="287"/>
      <c r="I82" s="287"/>
      <c r="J82" s="287"/>
      <c r="K82" s="287"/>
      <c r="L82" s="287"/>
      <c r="M82" s="287"/>
      <c r="N82" s="287"/>
      <c r="O82" s="287"/>
      <c r="P82" s="287"/>
      <c r="Q82" s="287"/>
      <c r="R82" s="287"/>
      <c r="S82" s="288"/>
      <c r="T82" s="45"/>
      <c r="U82" s="65"/>
      <c r="V82" s="65"/>
      <c r="W82" s="65"/>
      <c r="X82" s="65"/>
      <c r="Y82" s="65"/>
      <c r="Z82" s="65"/>
      <c r="AA82" s="65"/>
      <c r="AB82" s="65"/>
      <c r="AC82" s="65"/>
      <c r="AD82" s="65"/>
      <c r="AE82" s="65"/>
      <c r="AF82" s="65"/>
      <c r="AG82" s="65"/>
      <c r="AH82" s="65"/>
      <c r="AI82" s="65"/>
      <c r="AJ82" s="65"/>
      <c r="AK82" s="65"/>
      <c r="AL82" s="275"/>
      <c r="AM82" s="626"/>
      <c r="AN82" s="626"/>
      <c r="AO82" s="626"/>
      <c r="AP82" s="626"/>
      <c r="AQ82" s="626"/>
      <c r="AR82" s="626"/>
      <c r="AS82" s="626"/>
      <c r="AT82" s="626"/>
    </row>
    <row r="83" spans="1:46">
      <c r="A83" s="286"/>
      <c r="B83" s="287"/>
      <c r="C83" s="287"/>
      <c r="D83" s="287"/>
      <c r="E83" s="287"/>
      <c r="F83" s="287"/>
      <c r="G83" s="287"/>
      <c r="H83" s="287"/>
      <c r="I83" s="287"/>
      <c r="J83" s="287"/>
      <c r="K83" s="287"/>
      <c r="L83" s="287"/>
      <c r="M83" s="287"/>
      <c r="N83" s="287"/>
      <c r="O83" s="287"/>
      <c r="P83" s="287"/>
      <c r="Q83" s="287"/>
      <c r="R83" s="287"/>
      <c r="S83" s="288"/>
      <c r="T83" s="45"/>
      <c r="U83" s="65"/>
      <c r="V83" s="65"/>
      <c r="W83" s="65"/>
      <c r="X83" s="65"/>
      <c r="Y83" s="65"/>
      <c r="Z83" s="65"/>
      <c r="AA83" s="65"/>
      <c r="AB83" s="65"/>
      <c r="AC83" s="65"/>
      <c r="AD83" s="65"/>
      <c r="AE83" s="65"/>
      <c r="AF83" s="65"/>
      <c r="AG83" s="65"/>
      <c r="AH83" s="65"/>
      <c r="AI83" s="65"/>
      <c r="AJ83" s="65"/>
      <c r="AK83" s="65"/>
      <c r="AL83" s="275"/>
      <c r="AM83" s="626"/>
      <c r="AN83" s="626"/>
      <c r="AO83" s="626"/>
      <c r="AP83" s="626"/>
      <c r="AQ83" s="626"/>
      <c r="AR83" s="626"/>
      <c r="AS83" s="626"/>
      <c r="AT83" s="626"/>
    </row>
    <row r="84" spans="1:46">
      <c r="A84" s="286"/>
      <c r="B84" s="287"/>
      <c r="C84" s="287"/>
      <c r="D84" s="287"/>
      <c r="E84" s="287"/>
      <c r="F84" s="287"/>
      <c r="G84" s="287"/>
      <c r="H84" s="287"/>
      <c r="I84" s="287"/>
      <c r="J84" s="287"/>
      <c r="K84" s="287"/>
      <c r="L84" s="287"/>
      <c r="M84" s="287"/>
      <c r="N84" s="287"/>
      <c r="O84" s="287"/>
      <c r="P84" s="287"/>
      <c r="Q84" s="287"/>
      <c r="R84" s="287"/>
      <c r="S84" s="288"/>
      <c r="T84" s="45"/>
      <c r="U84" s="65"/>
      <c r="V84" s="65"/>
      <c r="W84" s="65"/>
      <c r="X84" s="65"/>
      <c r="Y84" s="65"/>
      <c r="Z84" s="65"/>
      <c r="AA84" s="65"/>
      <c r="AB84" s="65"/>
      <c r="AC84" s="65"/>
      <c r="AD84" s="65"/>
      <c r="AE84" s="65"/>
      <c r="AF84" s="65"/>
      <c r="AG84" s="65"/>
      <c r="AH84" s="65"/>
      <c r="AI84" s="65"/>
      <c r="AJ84" s="65"/>
      <c r="AK84" s="65"/>
      <c r="AL84" s="275"/>
      <c r="AM84" s="626"/>
      <c r="AN84" s="626"/>
      <c r="AO84" s="626"/>
      <c r="AP84" s="626"/>
      <c r="AQ84" s="626"/>
      <c r="AR84" s="626"/>
      <c r="AS84" s="626"/>
      <c r="AT84" s="626"/>
    </row>
    <row r="85" spans="1:46">
      <c r="A85" s="286"/>
      <c r="B85" s="287"/>
      <c r="C85" s="287"/>
      <c r="D85" s="287"/>
      <c r="E85" s="287"/>
      <c r="F85" s="287"/>
      <c r="G85" s="287"/>
      <c r="H85" s="287"/>
      <c r="I85" s="287"/>
      <c r="J85" s="287"/>
      <c r="K85" s="287"/>
      <c r="L85" s="287"/>
      <c r="M85" s="287"/>
      <c r="N85" s="287"/>
      <c r="O85" s="287"/>
      <c r="P85" s="287"/>
      <c r="Q85" s="287"/>
      <c r="R85" s="287"/>
      <c r="S85" s="288"/>
      <c r="T85" s="45"/>
      <c r="U85" s="65"/>
      <c r="V85" s="65"/>
      <c r="W85" s="65"/>
      <c r="X85" s="65"/>
      <c r="Y85" s="65"/>
      <c r="Z85" s="65"/>
      <c r="AA85" s="65"/>
      <c r="AB85" s="65"/>
      <c r="AC85" s="65"/>
      <c r="AD85" s="65"/>
      <c r="AE85" s="65"/>
      <c r="AF85" s="65"/>
      <c r="AG85" s="65"/>
      <c r="AH85" s="65"/>
      <c r="AI85" s="65"/>
      <c r="AJ85" s="65"/>
      <c r="AK85" s="65"/>
      <c r="AL85" s="275"/>
      <c r="AM85" s="626"/>
      <c r="AN85" s="626"/>
      <c r="AO85" s="626"/>
      <c r="AP85" s="626"/>
      <c r="AQ85" s="626"/>
      <c r="AR85" s="626"/>
      <c r="AS85" s="626"/>
      <c r="AT85" s="626"/>
    </row>
    <row r="86" spans="1:46">
      <c r="A86" s="286"/>
      <c r="B86" s="287"/>
      <c r="C86" s="287"/>
      <c r="D86" s="287"/>
      <c r="E86" s="287"/>
      <c r="F86" s="287"/>
      <c r="G86" s="287"/>
      <c r="H86" s="287"/>
      <c r="I86" s="287"/>
      <c r="J86" s="287"/>
      <c r="K86" s="287"/>
      <c r="L86" s="287"/>
      <c r="M86" s="287"/>
      <c r="N86" s="287"/>
      <c r="O86" s="287"/>
      <c r="P86" s="287"/>
      <c r="Q86" s="287"/>
      <c r="R86" s="287"/>
      <c r="S86" s="288"/>
      <c r="T86" s="45"/>
      <c r="U86" s="65"/>
      <c r="V86" s="65"/>
      <c r="W86" s="65"/>
      <c r="X86" s="65"/>
      <c r="Y86" s="65"/>
      <c r="Z86" s="65"/>
      <c r="AA86" s="65"/>
      <c r="AB86" s="65"/>
      <c r="AC86" s="65"/>
      <c r="AD86" s="65"/>
      <c r="AE86" s="65"/>
      <c r="AF86" s="65"/>
      <c r="AG86" s="65"/>
      <c r="AH86" s="65"/>
      <c r="AI86" s="65"/>
      <c r="AJ86" s="65"/>
      <c r="AK86" s="65"/>
      <c r="AL86" s="275"/>
      <c r="AM86" s="626"/>
      <c r="AN86" s="626"/>
      <c r="AO86" s="626"/>
      <c r="AP86" s="626"/>
      <c r="AQ86" s="626"/>
      <c r="AR86" s="626"/>
      <c r="AS86" s="626"/>
      <c r="AT86" s="626"/>
    </row>
    <row r="87" spans="1:46">
      <c r="A87" s="286"/>
      <c r="B87" s="287"/>
      <c r="C87" s="287"/>
      <c r="D87" s="287"/>
      <c r="E87" s="287"/>
      <c r="F87" s="287"/>
      <c r="G87" s="287"/>
      <c r="H87" s="287"/>
      <c r="I87" s="287"/>
      <c r="J87" s="287"/>
      <c r="K87" s="287"/>
      <c r="L87" s="287"/>
      <c r="M87" s="287"/>
      <c r="N87" s="287"/>
      <c r="O87" s="287"/>
      <c r="P87" s="287"/>
      <c r="Q87" s="287"/>
      <c r="R87" s="287"/>
      <c r="S87" s="288"/>
      <c r="T87" s="45"/>
      <c r="U87" s="65"/>
      <c r="V87" s="65"/>
      <c r="W87" s="65"/>
      <c r="X87" s="65"/>
      <c r="Y87" s="65"/>
      <c r="Z87" s="65"/>
      <c r="AA87" s="65"/>
      <c r="AB87" s="65"/>
      <c r="AC87" s="65"/>
      <c r="AD87" s="65"/>
      <c r="AE87" s="65"/>
      <c r="AF87" s="65"/>
      <c r="AG87" s="65"/>
      <c r="AH87" s="65"/>
      <c r="AI87" s="65"/>
      <c r="AJ87" s="65"/>
      <c r="AK87" s="65"/>
      <c r="AL87" s="275"/>
      <c r="AM87" s="626"/>
      <c r="AN87" s="626"/>
      <c r="AO87" s="626"/>
      <c r="AP87" s="626"/>
      <c r="AQ87" s="626"/>
      <c r="AR87" s="626"/>
      <c r="AS87" s="626"/>
      <c r="AT87" s="626"/>
    </row>
    <row r="88" spans="1:46">
      <c r="A88" s="286"/>
      <c r="B88" s="287"/>
      <c r="C88" s="287"/>
      <c r="D88" s="287"/>
      <c r="E88" s="287"/>
      <c r="F88" s="287"/>
      <c r="G88" s="287"/>
      <c r="H88" s="287"/>
      <c r="I88" s="287"/>
      <c r="J88" s="287"/>
      <c r="K88" s="287"/>
      <c r="L88" s="287"/>
      <c r="M88" s="287"/>
      <c r="N88" s="287"/>
      <c r="O88" s="287"/>
      <c r="P88" s="287"/>
      <c r="Q88" s="287"/>
      <c r="R88" s="287"/>
      <c r="S88" s="288"/>
      <c r="T88" s="45"/>
      <c r="U88" s="65"/>
      <c r="V88" s="65"/>
      <c r="W88" s="65"/>
      <c r="X88" s="65"/>
      <c r="Y88" s="65"/>
      <c r="Z88" s="65"/>
      <c r="AA88" s="65"/>
      <c r="AB88" s="65"/>
      <c r="AC88" s="65"/>
      <c r="AD88" s="65"/>
      <c r="AE88" s="65"/>
      <c r="AF88" s="65"/>
      <c r="AG88" s="65"/>
      <c r="AH88" s="65"/>
      <c r="AI88" s="65"/>
      <c r="AJ88" s="65"/>
      <c r="AK88" s="65"/>
      <c r="AL88" s="275"/>
      <c r="AM88" s="626"/>
      <c r="AN88" s="626"/>
      <c r="AO88" s="626"/>
      <c r="AP88" s="626"/>
      <c r="AQ88" s="626"/>
      <c r="AR88" s="626"/>
      <c r="AS88" s="626"/>
      <c r="AT88" s="626"/>
    </row>
    <row r="89" spans="1:46">
      <c r="A89" s="286"/>
      <c r="B89" s="287"/>
      <c r="C89" s="287"/>
      <c r="D89" s="287"/>
      <c r="E89" s="287"/>
      <c r="F89" s="287"/>
      <c r="G89" s="287"/>
      <c r="H89" s="287"/>
      <c r="I89" s="287"/>
      <c r="J89" s="287"/>
      <c r="K89" s="287"/>
      <c r="L89" s="287"/>
      <c r="M89" s="287"/>
      <c r="N89" s="287"/>
      <c r="O89" s="287"/>
      <c r="P89" s="287"/>
      <c r="Q89" s="287"/>
      <c r="R89" s="287"/>
      <c r="S89" s="288"/>
      <c r="T89" s="45"/>
      <c r="U89" s="65"/>
      <c r="V89" s="65"/>
      <c r="W89" s="65"/>
      <c r="X89" s="65"/>
      <c r="Y89" s="65"/>
      <c r="Z89" s="65"/>
      <c r="AA89" s="65"/>
      <c r="AB89" s="65"/>
      <c r="AC89" s="65"/>
      <c r="AD89" s="65"/>
      <c r="AE89" s="65"/>
      <c r="AF89" s="65"/>
      <c r="AG89" s="65"/>
      <c r="AH89" s="65"/>
      <c r="AI89" s="65"/>
      <c r="AJ89" s="65"/>
      <c r="AK89" s="65"/>
      <c r="AL89" s="275"/>
      <c r="AM89" s="626"/>
      <c r="AN89" s="626"/>
      <c r="AO89" s="626"/>
      <c r="AP89" s="626"/>
      <c r="AQ89" s="626"/>
      <c r="AR89" s="626"/>
      <c r="AS89" s="626"/>
      <c r="AT89" s="626"/>
    </row>
    <row r="90" spans="1:46">
      <c r="A90" s="286"/>
      <c r="B90" s="287"/>
      <c r="C90" s="287"/>
      <c r="D90" s="287"/>
      <c r="E90" s="287"/>
      <c r="F90" s="287"/>
      <c r="G90" s="287"/>
      <c r="H90" s="287"/>
      <c r="I90" s="287"/>
      <c r="J90" s="287"/>
      <c r="K90" s="287"/>
      <c r="L90" s="287"/>
      <c r="M90" s="287"/>
      <c r="N90" s="287"/>
      <c r="O90" s="287"/>
      <c r="P90" s="287"/>
      <c r="Q90" s="287"/>
      <c r="R90" s="287"/>
      <c r="S90" s="288"/>
      <c r="T90" s="45"/>
      <c r="U90" s="65"/>
      <c r="V90" s="65"/>
      <c r="W90" s="65"/>
      <c r="X90" s="65"/>
      <c r="Y90" s="65"/>
      <c r="Z90" s="65"/>
      <c r="AA90" s="65"/>
      <c r="AB90" s="65"/>
      <c r="AC90" s="65"/>
      <c r="AD90" s="65"/>
      <c r="AE90" s="65"/>
      <c r="AF90" s="65"/>
      <c r="AG90" s="65"/>
      <c r="AH90" s="65"/>
      <c r="AI90" s="65"/>
      <c r="AJ90" s="65"/>
      <c r="AK90" s="65"/>
      <c r="AL90" s="275"/>
      <c r="AM90" s="626"/>
      <c r="AN90" s="626"/>
      <c r="AO90" s="626"/>
      <c r="AP90" s="626"/>
      <c r="AQ90" s="626"/>
      <c r="AR90" s="626"/>
      <c r="AS90" s="626"/>
      <c r="AT90" s="626"/>
    </row>
    <row r="91" spans="1:46">
      <c r="A91" s="286"/>
      <c r="B91" s="287"/>
      <c r="C91" s="287"/>
      <c r="D91" s="287"/>
      <c r="E91" s="287"/>
      <c r="F91" s="287"/>
      <c r="G91" s="287"/>
      <c r="H91" s="287"/>
      <c r="I91" s="287"/>
      <c r="J91" s="287"/>
      <c r="K91" s="287"/>
      <c r="L91" s="287"/>
      <c r="M91" s="287"/>
      <c r="N91" s="287"/>
      <c r="O91" s="287"/>
      <c r="P91" s="287"/>
      <c r="Q91" s="287"/>
      <c r="R91" s="287"/>
      <c r="S91" s="288"/>
      <c r="T91" s="45"/>
      <c r="U91" s="65"/>
      <c r="V91" s="65"/>
      <c r="W91" s="65"/>
      <c r="X91" s="65"/>
      <c r="Y91" s="65"/>
      <c r="Z91" s="65"/>
      <c r="AA91" s="65"/>
      <c r="AB91" s="65"/>
      <c r="AC91" s="65"/>
      <c r="AD91" s="65"/>
      <c r="AE91" s="65"/>
      <c r="AF91" s="65"/>
      <c r="AG91" s="65"/>
      <c r="AH91" s="65"/>
      <c r="AI91" s="65"/>
      <c r="AJ91" s="65"/>
      <c r="AK91" s="65"/>
      <c r="AL91" s="275"/>
      <c r="AM91" s="626"/>
      <c r="AN91" s="626"/>
      <c r="AO91" s="626"/>
      <c r="AP91" s="626"/>
      <c r="AQ91" s="626"/>
      <c r="AR91" s="626"/>
      <c r="AS91" s="626"/>
      <c r="AT91" s="626"/>
    </row>
    <row r="92" spans="1:46">
      <c r="A92" s="286"/>
      <c r="B92" s="287"/>
      <c r="C92" s="287"/>
      <c r="D92" s="287"/>
      <c r="E92" s="287"/>
      <c r="F92" s="287"/>
      <c r="G92" s="287"/>
      <c r="H92" s="287"/>
      <c r="I92" s="287"/>
      <c r="J92" s="287"/>
      <c r="K92" s="287"/>
      <c r="L92" s="287"/>
      <c r="M92" s="287"/>
      <c r="N92" s="287"/>
      <c r="O92" s="287"/>
      <c r="P92" s="287"/>
      <c r="Q92" s="287"/>
      <c r="R92" s="287"/>
      <c r="S92" s="288"/>
      <c r="T92" s="45"/>
      <c r="U92" s="65"/>
      <c r="V92" s="65"/>
      <c r="W92" s="65"/>
      <c r="X92" s="65"/>
      <c r="Y92" s="65"/>
      <c r="Z92" s="65"/>
      <c r="AA92" s="65"/>
      <c r="AB92" s="65"/>
      <c r="AC92" s="65"/>
      <c r="AD92" s="65"/>
      <c r="AE92" s="65"/>
      <c r="AF92" s="65"/>
      <c r="AG92" s="65"/>
      <c r="AH92" s="65"/>
      <c r="AI92" s="65"/>
      <c r="AJ92" s="65"/>
      <c r="AK92" s="65"/>
      <c r="AL92" s="275"/>
      <c r="AM92" s="626"/>
      <c r="AN92" s="626"/>
      <c r="AO92" s="626"/>
      <c r="AP92" s="626"/>
      <c r="AQ92" s="626"/>
      <c r="AR92" s="626"/>
      <c r="AS92" s="626"/>
      <c r="AT92" s="626"/>
    </row>
    <row r="93" spans="1:46">
      <c r="A93" s="286"/>
      <c r="B93" s="287"/>
      <c r="C93" s="287"/>
      <c r="D93" s="287"/>
      <c r="E93" s="287"/>
      <c r="F93" s="287"/>
      <c r="G93" s="287"/>
      <c r="H93" s="287"/>
      <c r="I93" s="287"/>
      <c r="J93" s="287"/>
      <c r="K93" s="287"/>
      <c r="L93" s="287"/>
      <c r="M93" s="287"/>
      <c r="N93" s="287"/>
      <c r="O93" s="287"/>
      <c r="P93" s="287"/>
      <c r="Q93" s="287"/>
      <c r="R93" s="287"/>
      <c r="S93" s="288"/>
      <c r="T93" s="45"/>
      <c r="U93" s="65"/>
      <c r="V93" s="65"/>
      <c r="W93" s="65"/>
      <c r="X93" s="65"/>
      <c r="Y93" s="65"/>
      <c r="Z93" s="65"/>
      <c r="AA93" s="65"/>
      <c r="AB93" s="65"/>
      <c r="AC93" s="65"/>
      <c r="AD93" s="65"/>
      <c r="AE93" s="65"/>
      <c r="AF93" s="65"/>
      <c r="AG93" s="65"/>
      <c r="AH93" s="65"/>
      <c r="AI93" s="65"/>
      <c r="AJ93" s="65"/>
      <c r="AK93" s="65"/>
      <c r="AL93" s="275"/>
      <c r="AM93" s="626"/>
      <c r="AN93" s="626"/>
      <c r="AO93" s="626"/>
      <c r="AP93" s="626"/>
      <c r="AQ93" s="626"/>
      <c r="AR93" s="626"/>
      <c r="AS93" s="626"/>
      <c r="AT93" s="626"/>
    </row>
    <row r="94" spans="1:46">
      <c r="A94" s="286"/>
      <c r="B94" s="287"/>
      <c r="C94" s="287"/>
      <c r="D94" s="287"/>
      <c r="E94" s="287"/>
      <c r="F94" s="287"/>
      <c r="G94" s="287"/>
      <c r="H94" s="287"/>
      <c r="I94" s="287"/>
      <c r="J94" s="287"/>
      <c r="K94" s="287"/>
      <c r="L94" s="287"/>
      <c r="M94" s="287"/>
      <c r="N94" s="287"/>
      <c r="O94" s="287"/>
      <c r="P94" s="287"/>
      <c r="Q94" s="287"/>
      <c r="R94" s="287"/>
      <c r="S94" s="288"/>
      <c r="T94" s="45"/>
      <c r="U94" s="65"/>
      <c r="V94" s="65"/>
      <c r="W94" s="65"/>
      <c r="X94" s="65"/>
      <c r="Y94" s="65"/>
      <c r="Z94" s="65"/>
      <c r="AA94" s="65"/>
      <c r="AB94" s="65"/>
      <c r="AC94" s="65"/>
      <c r="AD94" s="65"/>
      <c r="AE94" s="65"/>
      <c r="AF94" s="65"/>
      <c r="AG94" s="65"/>
      <c r="AH94" s="65"/>
      <c r="AI94" s="65"/>
      <c r="AJ94" s="65"/>
      <c r="AK94" s="65"/>
      <c r="AL94" s="275"/>
      <c r="AM94" s="626"/>
      <c r="AN94" s="626"/>
      <c r="AO94" s="626"/>
      <c r="AP94" s="626"/>
      <c r="AQ94" s="626"/>
      <c r="AR94" s="626"/>
      <c r="AS94" s="626"/>
      <c r="AT94" s="626"/>
    </row>
    <row r="95" spans="1:46">
      <c r="A95" s="286"/>
      <c r="B95" s="287"/>
      <c r="C95" s="287"/>
      <c r="D95" s="287"/>
      <c r="E95" s="287"/>
      <c r="F95" s="287"/>
      <c r="G95" s="287"/>
      <c r="H95" s="287"/>
      <c r="I95" s="287"/>
      <c r="J95" s="287"/>
      <c r="K95" s="287"/>
      <c r="L95" s="287"/>
      <c r="M95" s="287"/>
      <c r="N95" s="287"/>
      <c r="O95" s="287"/>
      <c r="P95" s="287"/>
      <c r="Q95" s="287"/>
      <c r="R95" s="287"/>
      <c r="S95" s="288"/>
      <c r="T95" s="45"/>
      <c r="U95" s="65"/>
      <c r="V95" s="65"/>
      <c r="W95" s="65"/>
      <c r="X95" s="65"/>
      <c r="Y95" s="65"/>
      <c r="Z95" s="65"/>
      <c r="AA95" s="65"/>
      <c r="AB95" s="65"/>
      <c r="AC95" s="65"/>
      <c r="AD95" s="65"/>
      <c r="AE95" s="65"/>
      <c r="AF95" s="65"/>
      <c r="AG95" s="65"/>
      <c r="AH95" s="65"/>
      <c r="AI95" s="65"/>
      <c r="AJ95" s="65"/>
      <c r="AK95" s="65"/>
      <c r="AL95" s="275"/>
      <c r="AM95" s="626"/>
      <c r="AN95" s="626"/>
      <c r="AO95" s="626"/>
      <c r="AP95" s="626"/>
      <c r="AQ95" s="626"/>
      <c r="AR95" s="626"/>
      <c r="AS95" s="626"/>
      <c r="AT95" s="626"/>
    </row>
    <row r="96" spans="1:46">
      <c r="A96" s="286"/>
      <c r="B96" s="287"/>
      <c r="C96" s="287"/>
      <c r="D96" s="287"/>
      <c r="E96" s="287"/>
      <c r="F96" s="287"/>
      <c r="G96" s="287"/>
      <c r="H96" s="287"/>
      <c r="I96" s="287"/>
      <c r="J96" s="287"/>
      <c r="K96" s="287"/>
      <c r="L96" s="287"/>
      <c r="M96" s="287"/>
      <c r="N96" s="287"/>
      <c r="O96" s="287"/>
      <c r="P96" s="287"/>
      <c r="Q96" s="287"/>
      <c r="R96" s="287"/>
      <c r="S96" s="288"/>
      <c r="T96" s="45"/>
      <c r="U96" s="65"/>
      <c r="V96" s="65"/>
      <c r="W96" s="65"/>
      <c r="X96" s="65"/>
      <c r="Y96" s="65"/>
      <c r="Z96" s="65"/>
      <c r="AA96" s="65"/>
      <c r="AB96" s="65"/>
      <c r="AC96" s="65"/>
      <c r="AD96" s="65"/>
      <c r="AE96" s="65"/>
      <c r="AF96" s="65"/>
      <c r="AG96" s="65"/>
      <c r="AH96" s="65"/>
      <c r="AI96" s="65"/>
      <c r="AJ96" s="65"/>
      <c r="AK96" s="65"/>
      <c r="AL96" s="275"/>
      <c r="AM96" s="626"/>
      <c r="AN96" s="626"/>
      <c r="AO96" s="626"/>
      <c r="AP96" s="626"/>
      <c r="AQ96" s="626"/>
      <c r="AR96" s="626"/>
      <c r="AS96" s="626"/>
      <c r="AT96" s="626"/>
    </row>
    <row r="97" spans="1:46">
      <c r="A97" s="286"/>
      <c r="B97" s="287"/>
      <c r="C97" s="287"/>
      <c r="D97" s="287"/>
      <c r="E97" s="287"/>
      <c r="F97" s="287"/>
      <c r="G97" s="287"/>
      <c r="H97" s="287"/>
      <c r="I97" s="287"/>
      <c r="J97" s="287"/>
      <c r="K97" s="287"/>
      <c r="L97" s="287"/>
      <c r="M97" s="287"/>
      <c r="N97" s="287"/>
      <c r="O97" s="287"/>
      <c r="P97" s="287"/>
      <c r="Q97" s="287"/>
      <c r="R97" s="287"/>
      <c r="S97" s="288"/>
      <c r="T97" s="45"/>
      <c r="U97" s="65"/>
      <c r="V97" s="65"/>
      <c r="W97" s="65"/>
      <c r="X97" s="65"/>
      <c r="Y97" s="65"/>
      <c r="Z97" s="65"/>
      <c r="AA97" s="65"/>
      <c r="AB97" s="65"/>
      <c r="AC97" s="65"/>
      <c r="AD97" s="65"/>
      <c r="AE97" s="65"/>
      <c r="AF97" s="65"/>
      <c r="AG97" s="65"/>
      <c r="AH97" s="65"/>
      <c r="AI97" s="65"/>
      <c r="AJ97" s="65"/>
      <c r="AK97" s="65"/>
      <c r="AL97" s="275"/>
      <c r="AM97" s="626"/>
      <c r="AN97" s="626"/>
      <c r="AO97" s="626"/>
      <c r="AP97" s="626"/>
      <c r="AQ97" s="626"/>
      <c r="AR97" s="626"/>
      <c r="AS97" s="626"/>
      <c r="AT97" s="626"/>
    </row>
    <row r="98" spans="1:46">
      <c r="A98" s="286"/>
      <c r="B98" s="287"/>
      <c r="C98" s="287"/>
      <c r="D98" s="287"/>
      <c r="E98" s="287"/>
      <c r="F98" s="287"/>
      <c r="G98" s="287"/>
      <c r="H98" s="287"/>
      <c r="I98" s="287"/>
      <c r="J98" s="287"/>
      <c r="K98" s="287"/>
      <c r="L98" s="287"/>
      <c r="M98" s="287"/>
      <c r="N98" s="287"/>
      <c r="O98" s="287"/>
      <c r="P98" s="287"/>
      <c r="Q98" s="287"/>
      <c r="R98" s="287"/>
      <c r="S98" s="288"/>
      <c r="T98" s="45"/>
      <c r="U98" s="65"/>
      <c r="V98" s="65"/>
      <c r="W98" s="65"/>
      <c r="X98" s="65"/>
      <c r="Y98" s="65"/>
      <c r="Z98" s="65"/>
      <c r="AA98" s="65"/>
      <c r="AB98" s="65"/>
      <c r="AC98" s="65"/>
      <c r="AD98" s="65"/>
      <c r="AE98" s="65"/>
      <c r="AF98" s="65"/>
      <c r="AG98" s="65"/>
      <c r="AH98" s="65"/>
      <c r="AI98" s="65"/>
      <c r="AJ98" s="65"/>
      <c r="AK98" s="65"/>
      <c r="AL98" s="275"/>
      <c r="AM98" s="626"/>
      <c r="AN98" s="626"/>
      <c r="AO98" s="626"/>
      <c r="AP98" s="626"/>
      <c r="AQ98" s="626"/>
      <c r="AR98" s="626"/>
      <c r="AS98" s="626"/>
      <c r="AT98" s="626"/>
    </row>
    <row r="99" spans="1:46">
      <c r="A99" s="286"/>
      <c r="B99" s="287"/>
      <c r="C99" s="287"/>
      <c r="D99" s="287"/>
      <c r="E99" s="287"/>
      <c r="F99" s="287"/>
      <c r="G99" s="287"/>
      <c r="H99" s="287"/>
      <c r="I99" s="287"/>
      <c r="J99" s="287"/>
      <c r="K99" s="287"/>
      <c r="L99" s="287"/>
      <c r="M99" s="287"/>
      <c r="N99" s="287"/>
      <c r="O99" s="287"/>
      <c r="P99" s="287"/>
      <c r="Q99" s="287"/>
      <c r="R99" s="287"/>
      <c r="S99" s="288"/>
      <c r="T99" s="45"/>
      <c r="U99" s="65"/>
      <c r="V99" s="65"/>
      <c r="W99" s="65"/>
      <c r="X99" s="65"/>
      <c r="Y99" s="65"/>
      <c r="Z99" s="65"/>
      <c r="AA99" s="65"/>
      <c r="AB99" s="65"/>
      <c r="AC99" s="65"/>
      <c r="AD99" s="65"/>
      <c r="AE99" s="65"/>
      <c r="AF99" s="65"/>
      <c r="AG99" s="65"/>
      <c r="AH99" s="65"/>
      <c r="AI99" s="65"/>
      <c r="AJ99" s="65"/>
      <c r="AK99" s="65"/>
      <c r="AL99" s="275"/>
      <c r="AM99" s="626"/>
      <c r="AN99" s="626"/>
      <c r="AO99" s="626"/>
      <c r="AP99" s="626"/>
      <c r="AQ99" s="626"/>
      <c r="AR99" s="626"/>
      <c r="AS99" s="626"/>
      <c r="AT99" s="626"/>
    </row>
    <row r="100" spans="1:46">
      <c r="A100" s="286"/>
      <c r="B100" s="287"/>
      <c r="C100" s="287"/>
      <c r="D100" s="287"/>
      <c r="E100" s="287"/>
      <c r="F100" s="287"/>
      <c r="G100" s="287"/>
      <c r="H100" s="287"/>
      <c r="I100" s="287"/>
      <c r="J100" s="287"/>
      <c r="K100" s="287"/>
      <c r="L100" s="287"/>
      <c r="M100" s="287"/>
      <c r="N100" s="287"/>
      <c r="O100" s="287"/>
      <c r="P100" s="287"/>
      <c r="Q100" s="287"/>
      <c r="R100" s="287"/>
      <c r="S100" s="288"/>
      <c r="T100" s="45"/>
      <c r="U100" s="65"/>
      <c r="V100" s="65"/>
      <c r="W100" s="65"/>
      <c r="X100" s="65"/>
      <c r="Y100" s="65"/>
      <c r="Z100" s="65"/>
      <c r="AA100" s="65"/>
      <c r="AB100" s="65"/>
      <c r="AC100" s="65"/>
      <c r="AD100" s="65"/>
      <c r="AE100" s="65"/>
      <c r="AF100" s="65"/>
      <c r="AG100" s="65"/>
      <c r="AH100" s="65"/>
      <c r="AI100" s="65"/>
      <c r="AJ100" s="65"/>
      <c r="AK100" s="65"/>
      <c r="AL100" s="275"/>
      <c r="AM100" s="626"/>
      <c r="AN100" s="626"/>
      <c r="AO100" s="626"/>
      <c r="AP100" s="626"/>
      <c r="AQ100" s="626"/>
      <c r="AR100" s="626"/>
      <c r="AS100" s="626"/>
      <c r="AT100" s="626"/>
    </row>
    <row r="101" spans="1:46">
      <c r="A101" s="286"/>
      <c r="B101" s="287"/>
      <c r="C101" s="287"/>
      <c r="D101" s="287"/>
      <c r="E101" s="287"/>
      <c r="F101" s="287"/>
      <c r="G101" s="287"/>
      <c r="H101" s="287"/>
      <c r="I101" s="287"/>
      <c r="J101" s="287"/>
      <c r="K101" s="287"/>
      <c r="L101" s="287"/>
      <c r="M101" s="287"/>
      <c r="N101" s="287"/>
      <c r="O101" s="287"/>
      <c r="P101" s="287"/>
      <c r="Q101" s="287"/>
      <c r="R101" s="287"/>
      <c r="S101" s="288"/>
      <c r="T101" s="45"/>
      <c r="U101" s="65"/>
      <c r="V101" s="65"/>
      <c r="W101" s="65"/>
      <c r="X101" s="65"/>
      <c r="Y101" s="65"/>
      <c r="Z101" s="65"/>
      <c r="AA101" s="65"/>
      <c r="AB101" s="65"/>
      <c r="AC101" s="65"/>
      <c r="AD101" s="65"/>
      <c r="AE101" s="65"/>
      <c r="AF101" s="65"/>
      <c r="AG101" s="65"/>
      <c r="AH101" s="65"/>
      <c r="AI101" s="65"/>
      <c r="AJ101" s="65"/>
      <c r="AK101" s="65"/>
      <c r="AL101" s="275"/>
      <c r="AM101" s="626"/>
      <c r="AN101" s="626"/>
      <c r="AO101" s="626"/>
      <c r="AP101" s="626"/>
      <c r="AQ101" s="626"/>
      <c r="AR101" s="626"/>
      <c r="AS101" s="626"/>
      <c r="AT101" s="626"/>
    </row>
    <row r="102" spans="1:46">
      <c r="A102" s="286"/>
      <c r="B102" s="287"/>
      <c r="C102" s="287"/>
      <c r="D102" s="287"/>
      <c r="E102" s="287"/>
      <c r="F102" s="287"/>
      <c r="G102" s="287"/>
      <c r="H102" s="287"/>
      <c r="I102" s="287"/>
      <c r="J102" s="287"/>
      <c r="K102" s="287"/>
      <c r="L102" s="287"/>
      <c r="M102" s="287"/>
      <c r="N102" s="287"/>
      <c r="O102" s="287"/>
      <c r="P102" s="287"/>
      <c r="Q102" s="287"/>
      <c r="R102" s="287"/>
      <c r="S102" s="288"/>
      <c r="T102" s="45"/>
      <c r="U102" s="65"/>
      <c r="V102" s="65"/>
      <c r="W102" s="65"/>
      <c r="X102" s="65"/>
      <c r="Y102" s="65"/>
      <c r="Z102" s="65"/>
      <c r="AA102" s="65"/>
      <c r="AB102" s="65"/>
      <c r="AC102" s="65"/>
      <c r="AD102" s="65"/>
      <c r="AE102" s="65"/>
      <c r="AF102" s="65"/>
      <c r="AG102" s="65"/>
      <c r="AH102" s="65"/>
      <c r="AI102" s="65"/>
      <c r="AJ102" s="65"/>
      <c r="AK102" s="65"/>
      <c r="AL102" s="275"/>
      <c r="AM102" s="626"/>
      <c r="AN102" s="626"/>
      <c r="AO102" s="626"/>
      <c r="AP102" s="626"/>
      <c r="AQ102" s="626"/>
      <c r="AR102" s="626"/>
      <c r="AS102" s="626"/>
      <c r="AT102" s="626"/>
    </row>
    <row r="103" spans="1:46">
      <c r="A103" s="286"/>
      <c r="B103" s="287"/>
      <c r="C103" s="287"/>
      <c r="D103" s="287"/>
      <c r="E103" s="287"/>
      <c r="F103" s="287"/>
      <c r="G103" s="287"/>
      <c r="H103" s="287"/>
      <c r="I103" s="287"/>
      <c r="J103" s="287"/>
      <c r="K103" s="287"/>
      <c r="L103" s="287"/>
      <c r="M103" s="287"/>
      <c r="N103" s="287"/>
      <c r="O103" s="287"/>
      <c r="P103" s="287"/>
      <c r="Q103" s="287"/>
      <c r="R103" s="287"/>
      <c r="S103" s="288"/>
      <c r="T103" s="45"/>
      <c r="U103" s="65"/>
      <c r="V103" s="65"/>
      <c r="W103" s="65"/>
      <c r="X103" s="65"/>
      <c r="Y103" s="65"/>
      <c r="Z103" s="65"/>
      <c r="AA103" s="65"/>
      <c r="AB103" s="65"/>
      <c r="AC103" s="65"/>
      <c r="AD103" s="65"/>
      <c r="AE103" s="65"/>
      <c r="AF103" s="65"/>
      <c r="AG103" s="65"/>
      <c r="AH103" s="65"/>
      <c r="AI103" s="65"/>
      <c r="AJ103" s="65"/>
      <c r="AK103" s="65"/>
      <c r="AL103" s="275"/>
      <c r="AM103" s="626"/>
      <c r="AN103" s="626"/>
      <c r="AO103" s="626"/>
      <c r="AP103" s="626"/>
      <c r="AQ103" s="626"/>
      <c r="AR103" s="626"/>
      <c r="AS103" s="626"/>
      <c r="AT103" s="626"/>
    </row>
    <row r="104" spans="1:46">
      <c r="A104" s="286"/>
      <c r="B104" s="287"/>
      <c r="C104" s="287"/>
      <c r="D104" s="287"/>
      <c r="E104" s="287"/>
      <c r="F104" s="287"/>
      <c r="G104" s="287"/>
      <c r="H104" s="287"/>
      <c r="I104" s="287"/>
      <c r="J104" s="287"/>
      <c r="K104" s="287"/>
      <c r="L104" s="287"/>
      <c r="M104" s="287"/>
      <c r="N104" s="287"/>
      <c r="O104" s="287"/>
      <c r="P104" s="287"/>
      <c r="Q104" s="287"/>
      <c r="R104" s="287"/>
      <c r="S104" s="288"/>
      <c r="T104" s="45"/>
      <c r="U104" s="65"/>
      <c r="V104" s="65"/>
      <c r="W104" s="65"/>
      <c r="X104" s="65"/>
      <c r="Y104" s="65"/>
      <c r="Z104" s="65"/>
      <c r="AA104" s="65"/>
      <c r="AB104" s="65"/>
      <c r="AC104" s="65"/>
      <c r="AD104" s="65"/>
      <c r="AE104" s="65"/>
      <c r="AF104" s="65"/>
      <c r="AG104" s="65"/>
      <c r="AH104" s="65"/>
      <c r="AI104" s="65"/>
      <c r="AJ104" s="65"/>
      <c r="AK104" s="65"/>
      <c r="AL104" s="275"/>
      <c r="AM104" s="626"/>
      <c r="AN104" s="626"/>
      <c r="AO104" s="626"/>
      <c r="AP104" s="626"/>
      <c r="AQ104" s="626"/>
      <c r="AR104" s="626"/>
      <c r="AS104" s="626"/>
      <c r="AT104" s="626"/>
    </row>
    <row r="105" spans="1:46">
      <c r="A105" s="286"/>
      <c r="B105" s="287"/>
      <c r="C105" s="287"/>
      <c r="D105" s="287"/>
      <c r="E105" s="287"/>
      <c r="F105" s="287"/>
      <c r="G105" s="287"/>
      <c r="H105" s="287"/>
      <c r="I105" s="287"/>
      <c r="J105" s="287"/>
      <c r="K105" s="287"/>
      <c r="L105" s="287"/>
      <c r="M105" s="287"/>
      <c r="N105" s="287"/>
      <c r="O105" s="287"/>
      <c r="P105" s="287"/>
      <c r="Q105" s="287"/>
      <c r="R105" s="287"/>
      <c r="S105" s="288"/>
      <c r="T105" s="45"/>
      <c r="U105" s="65"/>
      <c r="V105" s="65"/>
      <c r="W105" s="65"/>
      <c r="X105" s="65"/>
      <c r="Y105" s="65"/>
      <c r="Z105" s="65"/>
      <c r="AA105" s="65"/>
      <c r="AB105" s="65"/>
      <c r="AC105" s="65"/>
      <c r="AD105" s="65"/>
      <c r="AE105" s="65"/>
      <c r="AF105" s="65"/>
      <c r="AG105" s="65"/>
      <c r="AH105" s="65"/>
      <c r="AI105" s="65"/>
      <c r="AJ105" s="65"/>
      <c r="AK105" s="65"/>
      <c r="AL105" s="275"/>
      <c r="AM105" s="626"/>
      <c r="AN105" s="626"/>
      <c r="AO105" s="626"/>
      <c r="AP105" s="626"/>
      <c r="AQ105" s="626"/>
      <c r="AR105" s="626"/>
      <c r="AS105" s="626"/>
      <c r="AT105" s="626"/>
    </row>
    <row r="106" spans="1:46">
      <c r="A106" s="286"/>
      <c r="B106" s="287"/>
      <c r="C106" s="287"/>
      <c r="D106" s="287"/>
      <c r="E106" s="287"/>
      <c r="F106" s="287"/>
      <c r="G106" s="287"/>
      <c r="H106" s="287"/>
      <c r="I106" s="287"/>
      <c r="J106" s="287"/>
      <c r="K106" s="287"/>
      <c r="L106" s="287"/>
      <c r="M106" s="287"/>
      <c r="N106" s="287"/>
      <c r="O106" s="287"/>
      <c r="P106" s="287"/>
      <c r="Q106" s="287"/>
      <c r="R106" s="287"/>
      <c r="S106" s="288"/>
      <c r="T106" s="45"/>
      <c r="U106" s="65"/>
      <c r="V106" s="65"/>
      <c r="W106" s="65"/>
      <c r="X106" s="65"/>
      <c r="Y106" s="65"/>
      <c r="Z106" s="65"/>
      <c r="AA106" s="65"/>
      <c r="AB106" s="65"/>
      <c r="AC106" s="65"/>
      <c r="AD106" s="65"/>
      <c r="AE106" s="65"/>
      <c r="AF106" s="65"/>
      <c r="AG106" s="65"/>
      <c r="AH106" s="65"/>
      <c r="AI106" s="65"/>
      <c r="AJ106" s="65"/>
      <c r="AK106" s="65"/>
      <c r="AL106" s="275"/>
      <c r="AM106" s="626"/>
      <c r="AN106" s="626"/>
      <c r="AO106" s="626"/>
      <c r="AP106" s="626"/>
      <c r="AQ106" s="626"/>
      <c r="AR106" s="626"/>
      <c r="AS106" s="626"/>
      <c r="AT106" s="626"/>
    </row>
    <row r="107" spans="1:46">
      <c r="A107" s="286"/>
      <c r="B107" s="287"/>
      <c r="C107" s="287"/>
      <c r="D107" s="287"/>
      <c r="E107" s="287"/>
      <c r="F107" s="287"/>
      <c r="G107" s="287"/>
      <c r="H107" s="287"/>
      <c r="I107" s="287"/>
      <c r="J107" s="287"/>
      <c r="K107" s="287"/>
      <c r="L107" s="287"/>
      <c r="M107" s="287"/>
      <c r="N107" s="287"/>
      <c r="O107" s="287"/>
      <c r="P107" s="287"/>
      <c r="Q107" s="287"/>
      <c r="R107" s="287"/>
      <c r="S107" s="288"/>
      <c r="T107" s="45"/>
      <c r="U107" s="65"/>
      <c r="V107" s="65"/>
      <c r="W107" s="65"/>
      <c r="X107" s="65"/>
      <c r="Y107" s="65"/>
      <c r="Z107" s="65"/>
      <c r="AA107" s="65"/>
      <c r="AB107" s="65"/>
      <c r="AC107" s="65"/>
      <c r="AD107" s="65"/>
      <c r="AE107" s="65"/>
      <c r="AF107" s="65"/>
      <c r="AG107" s="65"/>
      <c r="AH107" s="65"/>
      <c r="AI107" s="65"/>
      <c r="AJ107" s="65"/>
      <c r="AK107" s="65"/>
      <c r="AL107" s="275"/>
      <c r="AM107" s="626"/>
      <c r="AN107" s="626"/>
      <c r="AO107" s="626"/>
      <c r="AP107" s="626"/>
      <c r="AQ107" s="626"/>
      <c r="AR107" s="626"/>
      <c r="AS107" s="626"/>
      <c r="AT107" s="626"/>
    </row>
    <row r="108" spans="1:46">
      <c r="A108" s="286"/>
      <c r="B108" s="287"/>
      <c r="C108" s="287"/>
      <c r="D108" s="287"/>
      <c r="E108" s="287"/>
      <c r="F108" s="287"/>
      <c r="G108" s="287"/>
      <c r="H108" s="287"/>
      <c r="I108" s="287"/>
      <c r="J108" s="287"/>
      <c r="K108" s="287"/>
      <c r="L108" s="287"/>
      <c r="M108" s="287"/>
      <c r="N108" s="287"/>
      <c r="O108" s="287"/>
      <c r="P108" s="287"/>
      <c r="Q108" s="287"/>
      <c r="R108" s="287"/>
      <c r="S108" s="288"/>
      <c r="T108" s="45"/>
      <c r="U108" s="65"/>
      <c r="V108" s="65"/>
      <c r="W108" s="65"/>
      <c r="X108" s="65"/>
      <c r="Y108" s="65"/>
      <c r="Z108" s="65"/>
      <c r="AA108" s="65"/>
      <c r="AB108" s="65"/>
      <c r="AC108" s="65"/>
      <c r="AD108" s="65"/>
      <c r="AE108" s="65"/>
      <c r="AF108" s="65"/>
      <c r="AG108" s="65"/>
      <c r="AH108" s="65"/>
      <c r="AI108" s="65"/>
      <c r="AJ108" s="65"/>
      <c r="AK108" s="65"/>
      <c r="AL108" s="275"/>
      <c r="AM108" s="626"/>
      <c r="AN108" s="626"/>
      <c r="AO108" s="626"/>
      <c r="AP108" s="626"/>
      <c r="AQ108" s="626"/>
      <c r="AR108" s="626"/>
      <c r="AS108" s="626"/>
      <c r="AT108" s="626"/>
    </row>
    <row r="109" spans="1:46">
      <c r="A109" s="286"/>
      <c r="B109" s="287"/>
      <c r="C109" s="287"/>
      <c r="D109" s="287"/>
      <c r="E109" s="287"/>
      <c r="F109" s="287"/>
      <c r="G109" s="287"/>
      <c r="H109" s="287"/>
      <c r="I109" s="287"/>
      <c r="J109" s="287"/>
      <c r="K109" s="287"/>
      <c r="L109" s="287"/>
      <c r="M109" s="287"/>
      <c r="N109" s="287"/>
      <c r="O109" s="287"/>
      <c r="P109" s="287"/>
      <c r="Q109" s="287"/>
      <c r="R109" s="287"/>
      <c r="S109" s="288"/>
      <c r="T109" s="45"/>
      <c r="U109" s="65"/>
      <c r="V109" s="65"/>
      <c r="W109" s="65"/>
      <c r="X109" s="65"/>
      <c r="Y109" s="65"/>
      <c r="Z109" s="65"/>
      <c r="AA109" s="65"/>
      <c r="AB109" s="65"/>
      <c r="AC109" s="65"/>
      <c r="AD109" s="65"/>
      <c r="AE109" s="65"/>
      <c r="AF109" s="65"/>
      <c r="AG109" s="65"/>
      <c r="AH109" s="65"/>
      <c r="AI109" s="65"/>
      <c r="AJ109" s="65"/>
      <c r="AK109" s="65"/>
      <c r="AL109" s="275"/>
      <c r="AM109" s="626"/>
      <c r="AN109" s="626"/>
      <c r="AO109" s="626"/>
      <c r="AP109" s="626"/>
      <c r="AQ109" s="626"/>
      <c r="AR109" s="626"/>
      <c r="AS109" s="626"/>
      <c r="AT109" s="626"/>
    </row>
    <row r="110" spans="1:46">
      <c r="A110" s="286"/>
      <c r="B110" s="287"/>
      <c r="C110" s="287"/>
      <c r="D110" s="287"/>
      <c r="E110" s="287"/>
      <c r="F110" s="287"/>
      <c r="G110" s="287"/>
      <c r="H110" s="287"/>
      <c r="I110" s="287"/>
      <c r="J110" s="287"/>
      <c r="K110" s="287"/>
      <c r="L110" s="287"/>
      <c r="M110" s="287"/>
      <c r="N110" s="287"/>
      <c r="O110" s="287"/>
      <c r="P110" s="287"/>
      <c r="Q110" s="287"/>
      <c r="R110" s="287"/>
      <c r="S110" s="288"/>
      <c r="T110" s="45"/>
      <c r="U110" s="65"/>
      <c r="V110" s="65"/>
      <c r="W110" s="65"/>
      <c r="X110" s="65"/>
      <c r="Y110" s="65"/>
      <c r="Z110" s="65"/>
      <c r="AA110" s="65"/>
      <c r="AB110" s="65"/>
      <c r="AC110" s="65"/>
      <c r="AD110" s="65"/>
      <c r="AE110" s="65"/>
      <c r="AF110" s="65"/>
      <c r="AG110" s="65"/>
      <c r="AH110" s="65"/>
      <c r="AI110" s="65"/>
      <c r="AJ110" s="65"/>
      <c r="AK110" s="65"/>
      <c r="AL110" s="275"/>
      <c r="AM110" s="626"/>
      <c r="AN110" s="626"/>
      <c r="AO110" s="626"/>
      <c r="AP110" s="626"/>
      <c r="AQ110" s="626"/>
      <c r="AR110" s="626"/>
      <c r="AS110" s="626"/>
      <c r="AT110" s="626"/>
    </row>
  </sheetData>
  <sheetProtection algorithmName="SHA-512" hashValue="x2JsNcbRewpJPS47mCos4ZmsAcLeX8UtLzhAxZ5U4PxlM/eWKL+dC2baBpk4ObyZefhEozvt2S1JoAh2p1ZvCw==" saltValue="uyc/xPexk6u8lil1Bbe6Bg==" spinCount="100000" sheet="1" scenarios="1"/>
  <mergeCells count="120">
    <mergeCell ref="J48:K48"/>
    <mergeCell ref="L48:N48"/>
    <mergeCell ref="E49:G49"/>
    <mergeCell ref="H49:I49"/>
    <mergeCell ref="J49:K49"/>
    <mergeCell ref="L49:N49"/>
    <mergeCell ref="L46:N46"/>
    <mergeCell ref="E47:G47"/>
    <mergeCell ref="H47:I47"/>
    <mergeCell ref="J47:K47"/>
    <mergeCell ref="L47:N47"/>
    <mergeCell ref="B52:D53"/>
    <mergeCell ref="B41:D41"/>
    <mergeCell ref="B42:D42"/>
    <mergeCell ref="B43:D43"/>
    <mergeCell ref="B44:D44"/>
    <mergeCell ref="B45:D45"/>
    <mergeCell ref="B38:D38"/>
    <mergeCell ref="E38:G38"/>
    <mergeCell ref="H38:I38"/>
    <mergeCell ref="E52:G53"/>
    <mergeCell ref="E44:G44"/>
    <mergeCell ref="H44:I44"/>
    <mergeCell ref="A1:S1"/>
    <mergeCell ref="B32:D33"/>
    <mergeCell ref="E50:G50"/>
    <mergeCell ref="H50:I50"/>
    <mergeCell ref="J50:K50"/>
    <mergeCell ref="L50:N50"/>
    <mergeCell ref="E46:G46"/>
    <mergeCell ref="H46:I46"/>
    <mergeCell ref="J46:K46"/>
    <mergeCell ref="B46:D46"/>
    <mergeCell ref="B34:D34"/>
    <mergeCell ref="B35:D35"/>
    <mergeCell ref="B36:D36"/>
    <mergeCell ref="B37:D37"/>
    <mergeCell ref="B39:D39"/>
    <mergeCell ref="B40:D40"/>
    <mergeCell ref="B47:D47"/>
    <mergeCell ref="B50:D50"/>
    <mergeCell ref="B49:D49"/>
    <mergeCell ref="B48:D48"/>
    <mergeCell ref="J38:K38"/>
    <mergeCell ref="L38:N38"/>
    <mergeCell ref="E48:G48"/>
    <mergeCell ref="H48:I48"/>
    <mergeCell ref="J44:K44"/>
    <mergeCell ref="L44:N44"/>
    <mergeCell ref="E45:G45"/>
    <mergeCell ref="H45:I45"/>
    <mergeCell ref="J45:K45"/>
    <mergeCell ref="L45:N45"/>
    <mergeCell ref="E42:G42"/>
    <mergeCell ref="H42:I42"/>
    <mergeCell ref="J42:K42"/>
    <mergeCell ref="L42:N42"/>
    <mergeCell ref="E43:G43"/>
    <mergeCell ref="H43:I43"/>
    <mergeCell ref="J43:K43"/>
    <mergeCell ref="L43:N43"/>
    <mergeCell ref="E35:G35"/>
    <mergeCell ref="H35:I35"/>
    <mergeCell ref="J35:K35"/>
    <mergeCell ref="L35:N35"/>
    <mergeCell ref="E40:G40"/>
    <mergeCell ref="H40:I40"/>
    <mergeCell ref="J40:K40"/>
    <mergeCell ref="L40:N40"/>
    <mergeCell ref="E41:G41"/>
    <mergeCell ref="H41:I41"/>
    <mergeCell ref="J41:K41"/>
    <mergeCell ref="L41:N41"/>
    <mergeCell ref="E36:G36"/>
    <mergeCell ref="H36:I36"/>
    <mergeCell ref="J36:K36"/>
    <mergeCell ref="L36:N36"/>
    <mergeCell ref="E37:G37"/>
    <mergeCell ref="H37:I37"/>
    <mergeCell ref="J37:K37"/>
    <mergeCell ref="L37:N37"/>
    <mergeCell ref="E39:G39"/>
    <mergeCell ref="H39:I39"/>
    <mergeCell ref="J39:K39"/>
    <mergeCell ref="L39:N39"/>
    <mergeCell ref="O3:S3"/>
    <mergeCell ref="E32:G33"/>
    <mergeCell ref="H32:I33"/>
    <mergeCell ref="J32:K33"/>
    <mergeCell ref="L32:N33"/>
    <mergeCell ref="E34:G34"/>
    <mergeCell ref="H34:I34"/>
    <mergeCell ref="J34:K34"/>
    <mergeCell ref="L34:N34"/>
    <mergeCell ref="B30:R30"/>
    <mergeCell ref="B29:R29"/>
    <mergeCell ref="H25:I25"/>
    <mergeCell ref="H26:I26"/>
    <mergeCell ref="H27:I27"/>
    <mergeCell ref="H28:I28"/>
    <mergeCell ref="H7:I7"/>
    <mergeCell ref="D3:J3"/>
    <mergeCell ref="A5:S6"/>
    <mergeCell ref="H24:I24"/>
    <mergeCell ref="H14:I14"/>
    <mergeCell ref="H18:I18"/>
    <mergeCell ref="H19:I19"/>
    <mergeCell ref="H20:I20"/>
    <mergeCell ref="H21:I21"/>
    <mergeCell ref="H15:I15"/>
    <mergeCell ref="H23:I23"/>
    <mergeCell ref="H17:I17"/>
    <mergeCell ref="H22:I22"/>
    <mergeCell ref="H11:I11"/>
    <mergeCell ref="H8:I8"/>
    <mergeCell ref="H9:I9"/>
    <mergeCell ref="H16:I16"/>
    <mergeCell ref="H10:I10"/>
    <mergeCell ref="H13:I13"/>
    <mergeCell ref="H12:I12"/>
  </mergeCells>
  <phoneticPr fontId="0" type="noConversion"/>
  <conditionalFormatting sqref="H8:I8">
    <cfRule type="expression" dxfId="158" priority="55" stopIfTrue="1">
      <formula>H7="other"</formula>
    </cfRule>
    <cfRule type="expression" dxfId="157" priority="56" stopIfTrue="1">
      <formula>AND(H7="aluminium",H8&lt;3.2)</formula>
    </cfRule>
    <cfRule type="expression" dxfId="156" priority="57" stopIfTrue="1">
      <formula>AND(H7="aluminium",H8&gt;=3.2)</formula>
    </cfRule>
    <cfRule type="expression" dxfId="155" priority="58" stopIfTrue="1">
      <formula>AND(H7="steel",H8&lt;1.25)</formula>
    </cfRule>
    <cfRule type="expression" dxfId="154" priority="59" stopIfTrue="1">
      <formula>AND(H7="steel",H8&gt;=1.25)</formula>
    </cfRule>
  </conditionalFormatting>
  <conditionalFormatting sqref="H11:I11">
    <cfRule type="expression" dxfId="153" priority="50" stopIfTrue="1">
      <formula>H10="other"</formula>
    </cfRule>
    <cfRule type="expression" dxfId="152" priority="51" stopIfTrue="1">
      <formula>AND(H10="aluminium",H11&lt;2.3)</formula>
    </cfRule>
    <cfRule type="expression" dxfId="151" priority="52" stopIfTrue="1">
      <formula>AND(H10="aluminium",H11&gt;=2.3)</formula>
    </cfRule>
    <cfRule type="expression" dxfId="150" priority="53" stopIfTrue="1">
      <formula>AND(H10="steel",H11&lt;0.9)</formula>
    </cfRule>
    <cfRule type="expression" dxfId="149" priority="54" stopIfTrue="1">
      <formula>AND(H10="steel",H11&gt;=0.9)</formula>
    </cfRule>
  </conditionalFormatting>
  <conditionalFormatting sqref="H14:I14">
    <cfRule type="expression" dxfId="148" priority="45" stopIfTrue="1">
      <formula>H13="other"</formula>
    </cfRule>
    <cfRule type="expression" dxfId="147" priority="46" stopIfTrue="1">
      <formula>AND(H13="aluminium",H14&lt;2.3)</formula>
    </cfRule>
    <cfRule type="expression" dxfId="146" priority="47" stopIfTrue="1">
      <formula>AND(H13="aluminium",H14&gt;=2.3)</formula>
    </cfRule>
    <cfRule type="expression" dxfId="145" priority="48" stopIfTrue="1">
      <formula>AND(H13="steel",H14&lt;0.9)</formula>
    </cfRule>
    <cfRule type="expression" dxfId="144" priority="49" stopIfTrue="1">
      <formula>AND(H13="steel",H14&gt;=0.9)</formula>
    </cfRule>
  </conditionalFormatting>
  <conditionalFormatting sqref="H17:I17">
    <cfRule type="expression" dxfId="143" priority="40" stopIfTrue="1">
      <formula>H16="other"</formula>
    </cfRule>
    <cfRule type="expression" dxfId="142" priority="41" stopIfTrue="1">
      <formula>AND(H16="aluminium",H17&lt;2.3)</formula>
    </cfRule>
    <cfRule type="expression" dxfId="141" priority="42" stopIfTrue="1">
      <formula>AND(H16="aluminium",H17&gt;=2.3)</formula>
    </cfRule>
    <cfRule type="expression" dxfId="140" priority="43" stopIfTrue="1">
      <formula>AND(H16="steel",H17&lt;0.9)</formula>
    </cfRule>
    <cfRule type="expression" dxfId="139" priority="44" stopIfTrue="1">
      <formula>AND(H16="steel",H17&gt;=0.9)</formula>
    </cfRule>
  </conditionalFormatting>
  <conditionalFormatting sqref="H15:I15">
    <cfRule type="expression" dxfId="138" priority="38" stopIfTrue="1">
      <formula>H15&gt;=0.75*H12</formula>
    </cfRule>
    <cfRule type="expression" dxfId="137" priority="39" stopIfTrue="1">
      <formula>H15&lt;0.75*H12</formula>
    </cfRule>
  </conditionalFormatting>
  <conditionalFormatting sqref="E35 E37 E40 E42:E44">
    <cfRule type="cellIs" dxfId="136" priority="37" operator="equal">
      <formula>" "</formula>
    </cfRule>
  </conditionalFormatting>
  <conditionalFormatting sqref="E34:E37 E39:E43">
    <cfRule type="cellIs" dxfId="135" priority="36" operator="equal">
      <formula>" "</formula>
    </cfRule>
  </conditionalFormatting>
  <conditionalFormatting sqref="E34:G37 E39:G44">
    <cfRule type="cellIs" dxfId="134" priority="33" stopIfTrue="1" operator="equal">
      <formula>"Yes"</formula>
    </cfRule>
    <cfRule type="cellIs" dxfId="133" priority="34" stopIfTrue="1" operator="equal">
      <formula>"n.a."</formula>
    </cfRule>
    <cfRule type="cellIs" dxfId="132" priority="35" stopIfTrue="1" operator="equal">
      <formula>"No"</formula>
    </cfRule>
  </conditionalFormatting>
  <conditionalFormatting sqref="E52">
    <cfRule type="expression" dxfId="131" priority="31" stopIfTrue="1">
      <formula>IF(COUNTIF($E$34:$G$50,"No")&gt;0,TRUE,FALSE)</formula>
    </cfRule>
    <cfRule type="expression" dxfId="130" priority="32" stopIfTrue="1">
      <formula>IF(COUNTIF($E$34:$G$50,"No")=0,TRUE,FALSE)</formula>
    </cfRule>
  </conditionalFormatting>
  <conditionalFormatting sqref="E45">
    <cfRule type="cellIs" dxfId="129" priority="29" operator="equal">
      <formula>" "</formula>
    </cfRule>
  </conditionalFormatting>
  <conditionalFormatting sqref="E45:G45">
    <cfRule type="cellIs" dxfId="128" priority="26" stopIfTrue="1" operator="equal">
      <formula>"Yes"</formula>
    </cfRule>
    <cfRule type="cellIs" dxfId="127" priority="27" stopIfTrue="1" operator="equal">
      <formula>"n.a."</formula>
    </cfRule>
    <cfRule type="cellIs" dxfId="126" priority="28" stopIfTrue="1" operator="equal">
      <formula>"No"</formula>
    </cfRule>
  </conditionalFormatting>
  <conditionalFormatting sqref="E45">
    <cfRule type="cellIs" dxfId="125" priority="30" operator="equal">
      <formula>" "</formula>
    </cfRule>
  </conditionalFormatting>
  <conditionalFormatting sqref="E50:G50">
    <cfRule type="cellIs" dxfId="124" priority="6" stopIfTrue="1" operator="equal">
      <formula>"Yes"</formula>
    </cfRule>
    <cfRule type="cellIs" dxfId="123" priority="7" stopIfTrue="1" operator="equal">
      <formula>"n.a."</formula>
    </cfRule>
    <cfRule type="cellIs" dxfId="122" priority="8" stopIfTrue="1" operator="equal">
      <formula>"No"</formula>
    </cfRule>
  </conditionalFormatting>
  <conditionalFormatting sqref="E46">
    <cfRule type="cellIs" dxfId="121" priority="25" operator="equal">
      <formula>" "</formula>
    </cfRule>
  </conditionalFormatting>
  <conditionalFormatting sqref="E46:G46">
    <cfRule type="cellIs" dxfId="120" priority="22" stopIfTrue="1" operator="equal">
      <formula>"Yes"</formula>
    </cfRule>
    <cfRule type="cellIs" dxfId="119" priority="23" stopIfTrue="1" operator="equal">
      <formula>"n.a."</formula>
    </cfRule>
    <cfRule type="cellIs" dxfId="118" priority="24" stopIfTrue="1" operator="equal">
      <formula>"No"</formula>
    </cfRule>
  </conditionalFormatting>
  <conditionalFormatting sqref="E47">
    <cfRule type="cellIs" dxfId="117" priority="21" operator="equal">
      <formula>" "</formula>
    </cfRule>
  </conditionalFormatting>
  <conditionalFormatting sqref="E47:G47">
    <cfRule type="cellIs" dxfId="116" priority="18" stopIfTrue="1" operator="equal">
      <formula>"Yes"</formula>
    </cfRule>
    <cfRule type="cellIs" dxfId="115" priority="19" stopIfTrue="1" operator="equal">
      <formula>"n.a."</formula>
    </cfRule>
    <cfRule type="cellIs" dxfId="114" priority="20" stopIfTrue="1" operator="equal">
      <formula>"No"</formula>
    </cfRule>
  </conditionalFormatting>
  <conditionalFormatting sqref="E48">
    <cfRule type="cellIs" dxfId="113" priority="17" operator="equal">
      <formula>" "</formula>
    </cfRule>
  </conditionalFormatting>
  <conditionalFormatting sqref="E48:G48">
    <cfRule type="cellIs" dxfId="112" priority="14" stopIfTrue="1" operator="equal">
      <formula>"Yes"</formula>
    </cfRule>
    <cfRule type="cellIs" dxfId="111" priority="15" stopIfTrue="1" operator="equal">
      <formula>"n.a."</formula>
    </cfRule>
    <cfRule type="cellIs" dxfId="110" priority="16" stopIfTrue="1" operator="equal">
      <formula>"No"</formula>
    </cfRule>
  </conditionalFormatting>
  <conditionalFormatting sqref="E49">
    <cfRule type="cellIs" dxfId="109" priority="13" operator="equal">
      <formula>" "</formula>
    </cfRule>
  </conditionalFormatting>
  <conditionalFormatting sqref="E49:G49">
    <cfRule type="cellIs" dxfId="108" priority="10" stopIfTrue="1" operator="equal">
      <formula>"Yes"</formula>
    </cfRule>
    <cfRule type="cellIs" dxfId="107" priority="11" stopIfTrue="1" operator="equal">
      <formula>"n.a."</formula>
    </cfRule>
    <cfRule type="cellIs" dxfId="106" priority="12" stopIfTrue="1" operator="equal">
      <formula>"No"</formula>
    </cfRule>
  </conditionalFormatting>
  <conditionalFormatting sqref="E50">
    <cfRule type="cellIs" dxfId="105" priority="9" operator="equal">
      <formula>" "</formula>
    </cfRule>
  </conditionalFormatting>
  <conditionalFormatting sqref="E38">
    <cfRule type="cellIs" dxfId="104" priority="5" operator="equal">
      <formula>" "</formula>
    </cfRule>
  </conditionalFormatting>
  <conditionalFormatting sqref="E38">
    <cfRule type="cellIs" dxfId="103" priority="4" operator="equal">
      <formula>" "</formula>
    </cfRule>
  </conditionalFormatting>
  <conditionalFormatting sqref="E38:G38">
    <cfRule type="cellIs" dxfId="102" priority="1" stopIfTrue="1" operator="equal">
      <formula>"Yes"</formula>
    </cfRule>
    <cfRule type="cellIs" dxfId="101" priority="2" stopIfTrue="1" operator="equal">
      <formula>"n.a."</formula>
    </cfRule>
    <cfRule type="cellIs" dxfId="100" priority="3" stopIfTrue="1" operator="equal">
      <formula>"No"</formula>
    </cfRule>
  </conditionalFormatting>
  <dataValidations count="4">
    <dataValidation type="list" allowBlank="1" showInputMessage="1" showErrorMessage="1" sqref="H13 H7 H10 H16" xr:uid="{00000000-0002-0000-1D00-000000000000}">
      <formula1>"Steel, Aluminium, Other"</formula1>
    </dataValidation>
    <dataValidation type="list" allowBlank="1" showInputMessage="1" showErrorMessage="1" sqref="H19:I28" xr:uid="{00000000-0002-0000-1D00-000001000000}">
      <formula1>"N/A,0-8,8-12"</formula1>
    </dataValidation>
    <dataValidation type="list" allowBlank="1" showInputMessage="1" showErrorMessage="1" sqref="E42:G42 E44:G44 E37:G37" xr:uid="{00000000-0002-0000-1D00-000002000000}">
      <formula1>"No, Yes, n.a."</formula1>
    </dataValidation>
    <dataValidation type="list" allowBlank="1" showInputMessage="1" showErrorMessage="1" sqref="E45:G50 E43:G43 E34:G36 E38:G41" xr:uid="{00000000-0002-0000-1D00-000003000000}">
      <formula1>"No, Yes"</formula1>
    </dataValidation>
  </dataValidations>
  <hyperlinks>
    <hyperlink ref="M15" location="'Cover Sheet'!A1" display="BACK to COVER SHEET" xr:uid="{00000000-0004-0000-1D00-000000000000}"/>
    <hyperlink ref="M15:Q15" location="'Cover Sheet'!A1" display="BACK to COVER SHEET" xr:uid="{00000000-0004-0000-1D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4">
    <tabColor rgb="FFFFFF66"/>
  </sheetPr>
  <dimension ref="A1:AJ130"/>
  <sheetViews>
    <sheetView showGridLines="0" view="pageBreakPreview" zoomScaleNormal="100" zoomScaleSheetLayoutView="100" workbookViewId="0">
      <selection sqref="A1:R1"/>
    </sheetView>
  </sheetViews>
  <sheetFormatPr defaultColWidth="11.42578125" defaultRowHeight="12.75"/>
  <cols>
    <col min="1" max="26" width="5" style="302" customWidth="1"/>
    <col min="27" max="27" width="6.42578125" style="302" customWidth="1"/>
    <col min="28" max="28" width="6.7109375" style="302" customWidth="1"/>
    <col min="29" max="29" width="6.140625" style="302" customWidth="1"/>
    <col min="30" max="30" width="6.7109375" style="302" customWidth="1"/>
    <col min="31" max="31" width="6.85546875" style="302" customWidth="1"/>
    <col min="32" max="32" width="6" style="302" customWidth="1"/>
    <col min="33" max="35" width="5" style="302" customWidth="1"/>
    <col min="36" max="16384" width="11.42578125" style="302"/>
  </cols>
  <sheetData>
    <row r="1" spans="1:36" ht="14.25" customHeight="1">
      <c r="A1" s="1341" t="s">
        <v>701</v>
      </c>
      <c r="B1" s="1342"/>
      <c r="C1" s="1342"/>
      <c r="D1" s="1342"/>
      <c r="E1" s="1342"/>
      <c r="F1" s="1342"/>
      <c r="G1" s="1342"/>
      <c r="H1" s="1342"/>
      <c r="I1" s="1342"/>
      <c r="J1" s="1342"/>
      <c r="K1" s="1342"/>
      <c r="L1" s="1342"/>
      <c r="M1" s="1342"/>
      <c r="N1" s="1342"/>
      <c r="O1" s="1342"/>
      <c r="P1" s="1342"/>
      <c r="Q1" s="1342"/>
      <c r="R1" s="1343"/>
      <c r="S1" s="629"/>
      <c r="T1" s="629"/>
      <c r="U1" s="629"/>
      <c r="V1" s="629"/>
      <c r="W1" s="629"/>
      <c r="X1" s="629"/>
      <c r="Y1" s="629"/>
      <c r="Z1" s="629"/>
      <c r="AA1" s="629"/>
      <c r="AB1" s="629"/>
      <c r="AC1" s="629"/>
      <c r="AD1" s="629"/>
      <c r="AE1" s="629"/>
      <c r="AF1" s="629"/>
      <c r="AG1" s="629"/>
      <c r="AH1" s="629"/>
      <c r="AI1" s="629"/>
      <c r="AJ1" s="630"/>
    </row>
    <row r="2" spans="1:36">
      <c r="A2" s="790"/>
      <c r="B2" s="184"/>
      <c r="C2" s="184"/>
      <c r="D2" s="184"/>
      <c r="E2" s="184"/>
      <c r="F2" s="184"/>
      <c r="G2" s="184"/>
      <c r="H2" s="184"/>
      <c r="I2" s="184"/>
      <c r="J2" s="184"/>
      <c r="K2" s="184"/>
      <c r="L2" s="184"/>
      <c r="M2" s="184"/>
      <c r="N2" s="184"/>
      <c r="O2" s="184"/>
      <c r="P2" s="184"/>
      <c r="Q2" s="184"/>
      <c r="R2" s="792"/>
      <c r="S2" s="631"/>
      <c r="T2" s="631"/>
      <c r="U2" s="631"/>
      <c r="V2" s="631"/>
      <c r="W2" s="631"/>
      <c r="X2" s="631"/>
      <c r="Y2" s="631"/>
      <c r="Z2" s="631"/>
      <c r="AA2" s="631"/>
      <c r="AB2" s="631"/>
      <c r="AC2" s="631"/>
      <c r="AD2" s="631"/>
      <c r="AE2" s="631"/>
      <c r="AF2" s="631"/>
      <c r="AG2" s="631"/>
      <c r="AH2" s="631"/>
      <c r="AI2" s="632"/>
    </row>
    <row r="3" spans="1:36">
      <c r="A3" s="790" t="s">
        <v>57</v>
      </c>
      <c r="B3" s="184"/>
      <c r="C3" s="184"/>
      <c r="D3" s="1344" t="str">
        <f>IF('Cover Sheet'!D14:J14&gt;0,'Cover Sheet'!D14:J14,"")</f>
        <v/>
      </c>
      <c r="E3" s="1344"/>
      <c r="F3" s="1344"/>
      <c r="G3" s="1344"/>
      <c r="H3" s="1344"/>
      <c r="I3" s="1344"/>
      <c r="J3" s="1344"/>
      <c r="K3" s="184" t="s">
        <v>58</v>
      </c>
      <c r="L3" s="184"/>
      <c r="M3" s="184"/>
      <c r="N3" s="184"/>
      <c r="O3" s="1344" t="str">
        <f>IF('Cover Sheet'!O14:S14&gt;0,'Cover Sheet'!O14:S14,"")</f>
        <v/>
      </c>
      <c r="P3" s="1344"/>
      <c r="Q3" s="1344"/>
      <c r="R3" s="1345"/>
      <c r="S3" s="631"/>
      <c r="T3" s="631"/>
      <c r="U3" s="631"/>
      <c r="V3" s="631"/>
      <c r="W3" s="631"/>
      <c r="X3" s="631"/>
      <c r="Y3" s="631"/>
      <c r="Z3" s="631"/>
      <c r="AA3" s="631"/>
      <c r="AB3" s="631"/>
      <c r="AC3" s="631"/>
      <c r="AD3" s="631"/>
      <c r="AE3" s="631"/>
      <c r="AF3" s="631"/>
      <c r="AG3" s="631"/>
      <c r="AH3" s="631"/>
      <c r="AI3" s="633"/>
    </row>
    <row r="4" spans="1:36">
      <c r="A4" s="790"/>
      <c r="B4" s="184"/>
      <c r="C4" s="184"/>
      <c r="D4" s="802"/>
      <c r="E4" s="802"/>
      <c r="F4" s="802"/>
      <c r="G4" s="802"/>
      <c r="H4" s="802"/>
      <c r="I4" s="802"/>
      <c r="J4" s="802"/>
      <c r="K4" s="184"/>
      <c r="L4" s="184"/>
      <c r="M4" s="184"/>
      <c r="N4" s="184"/>
      <c r="O4" s="802"/>
      <c r="P4" s="802"/>
      <c r="Q4" s="802"/>
      <c r="R4" s="803"/>
      <c r="S4" s="631"/>
      <c r="T4" s="631"/>
      <c r="U4" s="631"/>
      <c r="V4" s="631"/>
      <c r="W4" s="631"/>
      <c r="X4" s="631"/>
      <c r="Y4" s="631"/>
      <c r="Z4" s="631"/>
      <c r="AA4" s="631"/>
      <c r="AB4" s="631"/>
      <c r="AC4" s="631"/>
      <c r="AD4" s="631"/>
      <c r="AE4" s="631"/>
      <c r="AF4" s="631"/>
      <c r="AG4" s="631"/>
      <c r="AH4" s="631"/>
      <c r="AI4" s="634"/>
    </row>
    <row r="5" spans="1:36" ht="12.75" customHeight="1">
      <c r="A5" s="1346" t="s">
        <v>751</v>
      </c>
      <c r="B5" s="1347"/>
      <c r="C5" s="1347"/>
      <c r="D5" s="1347"/>
      <c r="E5" s="1347"/>
      <c r="F5" s="1347"/>
      <c r="G5" s="1347"/>
      <c r="H5" s="1347"/>
      <c r="I5" s="1347"/>
      <c r="J5" s="1347"/>
      <c r="K5" s="1347"/>
      <c r="L5" s="1347"/>
      <c r="M5" s="1347"/>
      <c r="N5" s="1347"/>
      <c r="O5" s="1347"/>
      <c r="P5" s="1347"/>
      <c r="Q5" s="1347"/>
      <c r="R5" s="1348"/>
      <c r="S5" s="635"/>
      <c r="T5" s="631"/>
      <c r="U5" s="631"/>
      <c r="V5" s="631"/>
      <c r="W5" s="631"/>
      <c r="X5" s="631"/>
      <c r="Y5" s="631"/>
      <c r="Z5" s="631"/>
      <c r="AA5" s="631"/>
      <c r="AB5" s="631"/>
      <c r="AC5" s="631"/>
      <c r="AD5" s="631"/>
      <c r="AE5" s="631"/>
      <c r="AF5" s="631"/>
      <c r="AG5" s="631"/>
      <c r="AH5" s="631"/>
      <c r="AI5" s="633"/>
    </row>
    <row r="6" spans="1:36">
      <c r="A6" s="1349"/>
      <c r="B6" s="1350"/>
      <c r="C6" s="1350"/>
      <c r="D6" s="1350"/>
      <c r="E6" s="1350"/>
      <c r="F6" s="1350"/>
      <c r="G6" s="1350"/>
      <c r="H6" s="1350"/>
      <c r="I6" s="1350"/>
      <c r="J6" s="1350"/>
      <c r="K6" s="1350"/>
      <c r="L6" s="1350"/>
      <c r="M6" s="1350"/>
      <c r="N6" s="1350"/>
      <c r="O6" s="1350"/>
      <c r="P6" s="1350"/>
      <c r="Q6" s="1350"/>
      <c r="R6" s="1351"/>
      <c r="S6" s="635"/>
      <c r="T6" s="631"/>
      <c r="U6" s="633"/>
      <c r="V6" s="633"/>
      <c r="W6" s="633"/>
      <c r="X6" s="633"/>
      <c r="Y6" s="633"/>
      <c r="Z6" s="633"/>
      <c r="AA6" s="633"/>
      <c r="AB6" s="633"/>
      <c r="AC6" s="633"/>
      <c r="AD6" s="633"/>
      <c r="AE6" s="633"/>
      <c r="AF6" s="633"/>
      <c r="AG6" s="633"/>
      <c r="AH6" s="633"/>
      <c r="AI6" s="633"/>
    </row>
    <row r="7" spans="1:36" ht="12.75" customHeight="1">
      <c r="A7" s="787"/>
      <c r="B7" s="788"/>
      <c r="C7" s="788"/>
      <c r="D7" s="788"/>
      <c r="E7" s="184"/>
      <c r="F7" s="184"/>
      <c r="G7" s="184"/>
      <c r="H7" s="1339"/>
      <c r="I7" s="1339"/>
      <c r="J7" s="776" t="str">
        <f>IF(H8="other","Elaborate on cell type","")</f>
        <v/>
      </c>
      <c r="K7" s="776"/>
      <c r="L7" s="776"/>
      <c r="M7" s="788"/>
      <c r="N7" s="788"/>
      <c r="O7" s="788"/>
      <c r="P7" s="788"/>
      <c r="Q7" s="788"/>
      <c r="R7" s="789"/>
      <c r="S7" s="636"/>
      <c r="T7" s="637"/>
      <c r="U7" s="637"/>
      <c r="V7" s="637"/>
      <c r="W7" s="637"/>
      <c r="X7" s="637"/>
      <c r="Y7" s="637"/>
      <c r="Z7" s="637"/>
      <c r="AA7" s="637"/>
      <c r="AB7" s="637"/>
      <c r="AC7" s="637"/>
      <c r="AD7" s="637"/>
      <c r="AE7" s="637"/>
      <c r="AF7" s="637"/>
      <c r="AG7" s="637"/>
      <c r="AH7" s="637"/>
      <c r="AI7" s="633"/>
    </row>
    <row r="8" spans="1:36" ht="12.75" customHeight="1">
      <c r="A8" s="787"/>
      <c r="B8" s="1367" t="s">
        <v>702</v>
      </c>
      <c r="C8" s="1368"/>
      <c r="D8" s="1368"/>
      <c r="E8" s="1368"/>
      <c r="F8" s="1368"/>
      <c r="G8" s="1369"/>
      <c r="H8" s="1352" t="s">
        <v>703</v>
      </c>
      <c r="I8" s="1352"/>
      <c r="J8" s="787"/>
      <c r="K8" s="788"/>
      <c r="L8" s="240" t="s">
        <v>485</v>
      </c>
      <c r="M8" s="788"/>
      <c r="N8" s="788"/>
      <c r="O8" s="788"/>
      <c r="P8" s="788"/>
      <c r="Q8" s="788"/>
      <c r="R8" s="789"/>
      <c r="S8" s="636"/>
      <c r="T8" s="638"/>
      <c r="U8" s="637"/>
      <c r="V8" s="637"/>
      <c r="W8" s="637"/>
      <c r="X8" s="637"/>
      <c r="Y8" s="637"/>
      <c r="Z8" s="637"/>
      <c r="AA8" s="637"/>
      <c r="AB8" s="637"/>
      <c r="AC8" s="637"/>
      <c r="AD8" s="637"/>
      <c r="AE8" s="637"/>
      <c r="AF8" s="637"/>
      <c r="AG8" s="637"/>
      <c r="AH8" s="637"/>
      <c r="AI8" s="633"/>
    </row>
    <row r="9" spans="1:36" ht="12.75" customHeight="1">
      <c r="A9" s="787"/>
      <c r="B9" s="788"/>
      <c r="C9" s="788"/>
      <c r="D9" s="788"/>
      <c r="E9" s="184"/>
      <c r="F9" s="184"/>
      <c r="G9" s="184"/>
      <c r="H9" s="1339"/>
      <c r="I9" s="1339"/>
      <c r="J9" s="788"/>
      <c r="K9" s="788"/>
      <c r="L9" s="788"/>
      <c r="M9" s="788"/>
      <c r="N9" s="788"/>
      <c r="O9" s="788"/>
      <c r="P9" s="788"/>
      <c r="Q9" s="788"/>
      <c r="R9" s="789"/>
      <c r="S9" s="636"/>
      <c r="T9" s="638"/>
      <c r="U9" s="637"/>
      <c r="V9" s="637"/>
      <c r="W9" s="637"/>
      <c r="X9" s="637"/>
      <c r="Y9" s="637"/>
      <c r="Z9" s="637"/>
      <c r="AA9" s="637"/>
      <c r="AB9" s="637"/>
      <c r="AC9" s="637"/>
      <c r="AD9" s="637"/>
      <c r="AE9" s="637"/>
      <c r="AF9" s="637"/>
      <c r="AG9" s="637"/>
      <c r="AH9" s="637"/>
      <c r="AI9" s="633"/>
    </row>
    <row r="10" spans="1:36" ht="12.75" customHeight="1">
      <c r="A10" s="790"/>
      <c r="B10" s="1366" t="s">
        <v>686</v>
      </c>
      <c r="C10" s="1366"/>
      <c r="D10" s="1366"/>
      <c r="E10" s="1340" t="s">
        <v>687</v>
      </c>
      <c r="F10" s="1340"/>
      <c r="G10" s="1340"/>
      <c r="H10" s="1340" t="s">
        <v>688</v>
      </c>
      <c r="I10" s="1340"/>
      <c r="J10" s="1340" t="s">
        <v>689</v>
      </c>
      <c r="K10" s="1340"/>
      <c r="L10" s="1340" t="s">
        <v>690</v>
      </c>
      <c r="M10" s="1340"/>
      <c r="N10" s="1340"/>
      <c r="O10" s="1353"/>
      <c r="P10" s="1353"/>
      <c r="Q10" s="1353"/>
      <c r="R10" s="789"/>
      <c r="S10" s="636"/>
      <c r="T10" s="638"/>
      <c r="U10" s="637"/>
      <c r="V10" s="637"/>
      <c r="W10" s="637"/>
      <c r="X10" s="637"/>
      <c r="Y10" s="637"/>
      <c r="Z10" s="637"/>
      <c r="AA10" s="637"/>
      <c r="AB10" s="637"/>
      <c r="AC10" s="637"/>
      <c r="AD10" s="637"/>
      <c r="AE10" s="637"/>
      <c r="AF10" s="637"/>
      <c r="AG10" s="637"/>
      <c r="AH10" s="637"/>
      <c r="AI10" s="633"/>
    </row>
    <row r="11" spans="1:36" ht="12.75" customHeight="1">
      <c r="A11" s="790"/>
      <c r="B11" s="1366"/>
      <c r="C11" s="1366"/>
      <c r="D11" s="1366"/>
      <c r="E11" s="1340"/>
      <c r="F11" s="1340"/>
      <c r="G11" s="1340"/>
      <c r="H11" s="1340"/>
      <c r="I11" s="1340"/>
      <c r="J11" s="1340"/>
      <c r="K11" s="1340"/>
      <c r="L11" s="1340"/>
      <c r="M11" s="1340"/>
      <c r="N11" s="1340"/>
      <c r="O11" s="1353"/>
      <c r="P11" s="1353"/>
      <c r="Q11" s="1353"/>
      <c r="R11" s="789"/>
      <c r="S11" s="636"/>
      <c r="T11" s="638"/>
      <c r="U11" s="637"/>
      <c r="V11" s="637"/>
      <c r="W11" s="637"/>
      <c r="X11" s="637"/>
      <c r="Y11" s="637"/>
      <c r="Z11" s="637"/>
      <c r="AA11" s="637"/>
      <c r="AB11" s="637"/>
      <c r="AC11" s="637"/>
      <c r="AD11" s="637"/>
      <c r="AE11" s="637"/>
      <c r="AF11" s="637"/>
      <c r="AG11" s="637"/>
      <c r="AH11" s="637"/>
      <c r="AI11" s="633"/>
    </row>
    <row r="12" spans="1:36" ht="12.75" customHeight="1">
      <c r="A12" s="790"/>
      <c r="B12" s="1357" t="s">
        <v>738</v>
      </c>
      <c r="C12" s="1358"/>
      <c r="D12" s="1358"/>
      <c r="E12" s="1354" t="s">
        <v>691</v>
      </c>
      <c r="F12" s="1355"/>
      <c r="G12" s="1355"/>
      <c r="H12" s="1356" t="s">
        <v>692</v>
      </c>
      <c r="I12" s="1356"/>
      <c r="J12" s="1356" t="s">
        <v>693</v>
      </c>
      <c r="K12" s="1356"/>
      <c r="L12" s="1356" t="s">
        <v>693</v>
      </c>
      <c r="M12" s="1356"/>
      <c r="N12" s="1356"/>
      <c r="O12" s="184"/>
      <c r="P12" s="184"/>
      <c r="Q12" s="184"/>
      <c r="R12" s="789"/>
      <c r="S12" s="636"/>
      <c r="T12" s="631"/>
      <c r="U12" s="631"/>
      <c r="V12" s="631"/>
      <c r="W12" s="631"/>
      <c r="X12" s="631"/>
      <c r="Y12" s="631"/>
      <c r="Z12" s="631"/>
      <c r="AA12" s="631"/>
      <c r="AB12" s="631"/>
      <c r="AC12" s="631"/>
      <c r="AD12" s="631"/>
      <c r="AE12" s="631"/>
      <c r="AF12" s="631"/>
      <c r="AG12" s="631"/>
      <c r="AH12" s="631"/>
      <c r="AI12" s="633"/>
    </row>
    <row r="13" spans="1:36">
      <c r="A13" s="790"/>
      <c r="B13" s="1357" t="s">
        <v>741</v>
      </c>
      <c r="C13" s="1358"/>
      <c r="D13" s="1358"/>
      <c r="E13" s="1354" t="s">
        <v>691</v>
      </c>
      <c r="F13" s="1355"/>
      <c r="G13" s="1355"/>
      <c r="H13" s="1356" t="s">
        <v>693</v>
      </c>
      <c r="I13" s="1356"/>
      <c r="J13" s="1356" t="s">
        <v>693</v>
      </c>
      <c r="K13" s="1356"/>
      <c r="L13" s="1356" t="s">
        <v>693</v>
      </c>
      <c r="M13" s="1356"/>
      <c r="N13" s="1356"/>
      <c r="O13" s="184"/>
      <c r="P13" s="184"/>
      <c r="Q13" s="184"/>
      <c r="R13" s="789"/>
      <c r="S13" s="636"/>
      <c r="T13" s="631"/>
      <c r="U13" s="631"/>
      <c r="V13" s="631"/>
      <c r="W13" s="631"/>
      <c r="X13" s="631"/>
      <c r="Y13" s="631"/>
      <c r="Z13" s="631"/>
      <c r="AA13" s="631"/>
      <c r="AB13" s="631"/>
      <c r="AC13" s="631"/>
      <c r="AD13" s="631"/>
      <c r="AE13" s="631"/>
      <c r="AF13" s="631"/>
      <c r="AG13" s="631"/>
      <c r="AH13" s="631"/>
      <c r="AI13" s="633"/>
    </row>
    <row r="14" spans="1:36" ht="12.75" customHeight="1">
      <c r="A14" s="790"/>
      <c r="B14" s="1357" t="s">
        <v>746</v>
      </c>
      <c r="C14" s="1358"/>
      <c r="D14" s="1358"/>
      <c r="E14" s="1354" t="s">
        <v>691</v>
      </c>
      <c r="F14" s="1355"/>
      <c r="G14" s="1355"/>
      <c r="H14" s="1356" t="s">
        <v>692</v>
      </c>
      <c r="I14" s="1356"/>
      <c r="J14" s="1356" t="s">
        <v>693</v>
      </c>
      <c r="K14" s="1356"/>
      <c r="L14" s="1356" t="s">
        <v>692</v>
      </c>
      <c r="M14" s="1356"/>
      <c r="N14" s="1356"/>
      <c r="O14" s="184"/>
      <c r="P14" s="184"/>
      <c r="Q14" s="184"/>
      <c r="R14" s="789"/>
      <c r="S14" s="636"/>
      <c r="T14" s="631"/>
      <c r="U14" s="631"/>
      <c r="V14" s="631"/>
      <c r="W14" s="631"/>
      <c r="X14" s="631"/>
      <c r="Y14" s="631"/>
      <c r="Z14" s="631"/>
      <c r="AA14" s="631"/>
      <c r="AB14" s="631"/>
      <c r="AC14" s="631"/>
      <c r="AD14" s="631"/>
      <c r="AE14" s="631"/>
      <c r="AF14" s="631"/>
      <c r="AG14" s="631"/>
      <c r="AH14" s="631"/>
      <c r="AI14" s="633"/>
    </row>
    <row r="15" spans="1:36">
      <c r="A15" s="790"/>
      <c r="B15" s="1357" t="s">
        <v>749</v>
      </c>
      <c r="C15" s="1358"/>
      <c r="D15" s="1358"/>
      <c r="E15" s="1354" t="s">
        <v>691</v>
      </c>
      <c r="F15" s="1355"/>
      <c r="G15" s="1355"/>
      <c r="H15" s="1356" t="s">
        <v>692</v>
      </c>
      <c r="I15" s="1356"/>
      <c r="J15" s="1356" t="s">
        <v>693</v>
      </c>
      <c r="K15" s="1356"/>
      <c r="L15" s="1356" t="s">
        <v>693</v>
      </c>
      <c r="M15" s="1356"/>
      <c r="N15" s="1356"/>
      <c r="O15" s="184"/>
      <c r="P15" s="184"/>
      <c r="Q15" s="184"/>
      <c r="R15" s="789"/>
      <c r="S15" s="636"/>
      <c r="T15" s="631"/>
      <c r="U15" s="631"/>
      <c r="V15" s="631"/>
      <c r="W15" s="631"/>
      <c r="X15" s="631"/>
      <c r="Y15" s="631"/>
      <c r="Z15" s="631"/>
      <c r="AA15" s="631"/>
      <c r="AB15" s="631"/>
      <c r="AC15" s="631"/>
      <c r="AD15" s="631"/>
      <c r="AE15" s="631"/>
      <c r="AF15" s="631"/>
      <c r="AG15" s="631"/>
      <c r="AH15" s="631"/>
      <c r="AI15" s="631"/>
    </row>
    <row r="16" spans="1:36" ht="12.75" customHeight="1">
      <c r="A16" s="790"/>
      <c r="B16" s="1357" t="s">
        <v>747</v>
      </c>
      <c r="C16" s="1358"/>
      <c r="D16" s="1358"/>
      <c r="E16" s="1354" t="s">
        <v>691</v>
      </c>
      <c r="F16" s="1355"/>
      <c r="G16" s="1355"/>
      <c r="H16" s="1356" t="s">
        <v>693</v>
      </c>
      <c r="I16" s="1356"/>
      <c r="J16" s="1356" t="s">
        <v>693</v>
      </c>
      <c r="K16" s="1356"/>
      <c r="L16" s="1356" t="s">
        <v>693</v>
      </c>
      <c r="M16" s="1356"/>
      <c r="N16" s="1356"/>
      <c r="O16" s="184"/>
      <c r="P16" s="184"/>
      <c r="Q16" s="184"/>
      <c r="R16" s="789"/>
      <c r="S16" s="636"/>
      <c r="T16" s="631"/>
      <c r="U16" s="631"/>
      <c r="V16" s="631"/>
      <c r="W16" s="631"/>
      <c r="X16" s="631"/>
      <c r="Y16" s="631"/>
      <c r="Z16" s="631"/>
      <c r="AA16" s="631"/>
      <c r="AB16" s="631"/>
      <c r="AC16" s="631"/>
      <c r="AD16" s="631"/>
      <c r="AE16" s="631"/>
      <c r="AF16" s="631"/>
      <c r="AG16" s="631"/>
      <c r="AH16" s="631"/>
      <c r="AI16" s="633"/>
    </row>
    <row r="17" spans="1:35">
      <c r="A17" s="790"/>
      <c r="B17" s="1357" t="s">
        <v>752</v>
      </c>
      <c r="C17" s="1358"/>
      <c r="D17" s="1358"/>
      <c r="E17" s="1354" t="s">
        <v>691</v>
      </c>
      <c r="F17" s="1355"/>
      <c r="G17" s="1355"/>
      <c r="H17" s="1356" t="s">
        <v>692</v>
      </c>
      <c r="I17" s="1356"/>
      <c r="J17" s="1356" t="s">
        <v>693</v>
      </c>
      <c r="K17" s="1356"/>
      <c r="L17" s="1356" t="s">
        <v>693</v>
      </c>
      <c r="M17" s="1356"/>
      <c r="N17" s="1356"/>
      <c r="O17" s="184"/>
      <c r="P17" s="184"/>
      <c r="Q17" s="184"/>
      <c r="R17" s="789"/>
      <c r="S17" s="636"/>
      <c r="T17" s="631"/>
      <c r="U17" s="631"/>
      <c r="V17" s="631"/>
      <c r="W17" s="631"/>
      <c r="X17" s="631"/>
      <c r="Y17" s="631"/>
      <c r="Z17" s="631"/>
      <c r="AA17" s="631"/>
      <c r="AB17" s="631"/>
      <c r="AC17" s="631"/>
      <c r="AD17" s="631"/>
      <c r="AE17" s="631"/>
      <c r="AF17" s="631"/>
      <c r="AG17" s="631"/>
      <c r="AH17" s="631"/>
      <c r="AI17" s="631"/>
    </row>
    <row r="18" spans="1:35">
      <c r="A18" s="790"/>
      <c r="B18" s="1357" t="s">
        <v>740</v>
      </c>
      <c r="C18" s="1358"/>
      <c r="D18" s="1358"/>
      <c r="E18" s="1354" t="s">
        <v>691</v>
      </c>
      <c r="F18" s="1355"/>
      <c r="G18" s="1355"/>
      <c r="H18" s="1356" t="s">
        <v>693</v>
      </c>
      <c r="I18" s="1356"/>
      <c r="J18" s="1356" t="s">
        <v>693</v>
      </c>
      <c r="K18" s="1356"/>
      <c r="L18" s="1356" t="s">
        <v>693</v>
      </c>
      <c r="M18" s="1356"/>
      <c r="N18" s="1356"/>
      <c r="O18" s="184"/>
      <c r="P18" s="184"/>
      <c r="Q18" s="184"/>
      <c r="R18" s="789"/>
      <c r="S18" s="636"/>
      <c r="T18" s="631"/>
      <c r="U18" s="631"/>
      <c r="V18" s="631"/>
      <c r="W18" s="631"/>
      <c r="X18" s="631"/>
      <c r="Y18" s="631"/>
      <c r="Z18" s="631"/>
      <c r="AA18" s="631"/>
      <c r="AB18" s="631"/>
      <c r="AC18" s="631"/>
      <c r="AD18" s="631"/>
      <c r="AE18" s="631"/>
      <c r="AF18" s="631"/>
      <c r="AG18" s="631"/>
      <c r="AH18" s="631"/>
      <c r="AI18" s="633"/>
    </row>
    <row r="19" spans="1:35">
      <c r="A19" s="790"/>
      <c r="B19" s="1376" t="s">
        <v>704</v>
      </c>
      <c r="C19" s="1377"/>
      <c r="D19" s="1377"/>
      <c r="E19" s="1354" t="s">
        <v>691</v>
      </c>
      <c r="F19" s="1355"/>
      <c r="G19" s="1355"/>
      <c r="H19" s="1356" t="s">
        <v>692</v>
      </c>
      <c r="I19" s="1356"/>
      <c r="J19" s="1356" t="s">
        <v>693</v>
      </c>
      <c r="K19" s="1356"/>
      <c r="L19" s="1356" t="s">
        <v>692</v>
      </c>
      <c r="M19" s="1356"/>
      <c r="N19" s="1356"/>
      <c r="O19" s="184"/>
      <c r="P19" s="184"/>
      <c r="Q19" s="184"/>
      <c r="R19" s="789"/>
      <c r="S19" s="636"/>
      <c r="T19" s="631"/>
      <c r="U19" s="631"/>
      <c r="V19" s="631"/>
      <c r="W19" s="631"/>
      <c r="X19" s="631"/>
      <c r="Y19" s="631"/>
      <c r="Z19" s="631"/>
      <c r="AA19" s="631"/>
      <c r="AB19" s="631"/>
      <c r="AC19" s="631"/>
      <c r="AD19" s="631"/>
      <c r="AE19" s="631"/>
      <c r="AF19" s="631"/>
      <c r="AG19" s="631"/>
      <c r="AH19" s="631"/>
      <c r="AI19" s="631"/>
    </row>
    <row r="20" spans="1:35">
      <c r="A20" s="790"/>
      <c r="B20" s="1358" t="s">
        <v>705</v>
      </c>
      <c r="C20" s="1358"/>
      <c r="D20" s="1358"/>
      <c r="E20" s="1354" t="s">
        <v>691</v>
      </c>
      <c r="F20" s="1355"/>
      <c r="G20" s="1355"/>
      <c r="H20" s="1356" t="s">
        <v>692</v>
      </c>
      <c r="I20" s="1356"/>
      <c r="J20" s="1356" t="s">
        <v>693</v>
      </c>
      <c r="K20" s="1356"/>
      <c r="L20" s="1356" t="s">
        <v>693</v>
      </c>
      <c r="M20" s="1356"/>
      <c r="N20" s="1356"/>
      <c r="O20" s="184"/>
      <c r="P20" s="184"/>
      <c r="Q20" s="184"/>
      <c r="R20" s="789"/>
      <c r="S20" s="636"/>
      <c r="T20" s="631"/>
      <c r="U20" s="631"/>
      <c r="V20" s="631"/>
      <c r="W20" s="631"/>
      <c r="X20" s="631"/>
      <c r="Y20" s="631"/>
      <c r="Z20" s="631"/>
      <c r="AA20" s="631"/>
      <c r="AB20" s="631"/>
      <c r="AC20" s="631"/>
      <c r="AD20" s="631"/>
      <c r="AE20" s="631"/>
      <c r="AF20" s="631"/>
      <c r="AG20" s="631"/>
      <c r="AH20" s="631"/>
      <c r="AI20" s="631"/>
    </row>
    <row r="21" spans="1:35">
      <c r="A21" s="790"/>
      <c r="B21" s="184"/>
      <c r="C21" s="791"/>
      <c r="D21" s="791"/>
      <c r="E21" s="184"/>
      <c r="F21" s="184"/>
      <c r="G21" s="184"/>
      <c r="H21" s="184"/>
      <c r="I21" s="184"/>
      <c r="J21" s="184"/>
      <c r="K21" s="184"/>
      <c r="L21" s="184"/>
      <c r="M21" s="184"/>
      <c r="N21" s="792"/>
      <c r="O21" s="184"/>
      <c r="P21" s="184"/>
      <c r="Q21" s="184"/>
      <c r="R21" s="789"/>
      <c r="S21" s="636"/>
      <c r="T21" s="631"/>
      <c r="U21" s="631"/>
      <c r="V21" s="631"/>
      <c r="W21" s="631"/>
      <c r="X21" s="631"/>
      <c r="Y21" s="631"/>
      <c r="Z21" s="631"/>
      <c r="AA21" s="631"/>
      <c r="AB21" s="631"/>
      <c r="AC21" s="631"/>
      <c r="AD21" s="631"/>
      <c r="AE21" s="631"/>
      <c r="AF21" s="631"/>
      <c r="AG21" s="631"/>
      <c r="AH21" s="631"/>
      <c r="AI21" s="631"/>
    </row>
    <row r="22" spans="1:35" ht="12.75" customHeight="1">
      <c r="A22" s="790"/>
      <c r="B22" s="1359" t="s">
        <v>700</v>
      </c>
      <c r="C22" s="1359"/>
      <c r="D22" s="1359"/>
      <c r="E22" s="1359" t="str">
        <f>IF(COUNTIF($E$12:$G$20,"No")=0,"Compliance shown","No compliance shown")</f>
        <v>No compliance shown</v>
      </c>
      <c r="F22" s="1359"/>
      <c r="G22" s="1359"/>
      <c r="H22" s="184"/>
      <c r="I22" s="184"/>
      <c r="J22" s="184"/>
      <c r="K22" s="184"/>
      <c r="L22" s="184"/>
      <c r="M22" s="184"/>
      <c r="N22" s="792"/>
      <c r="O22" s="184"/>
      <c r="P22" s="184"/>
      <c r="Q22" s="184"/>
      <c r="R22" s="793"/>
      <c r="S22" s="639"/>
      <c r="T22" s="631"/>
      <c r="U22" s="631"/>
      <c r="V22" s="631"/>
      <c r="W22" s="631"/>
      <c r="X22" s="631"/>
      <c r="Y22" s="631"/>
      <c r="Z22" s="631"/>
      <c r="AA22" s="631"/>
      <c r="AB22" s="631"/>
      <c r="AC22" s="631"/>
      <c r="AD22" s="631"/>
      <c r="AE22" s="631"/>
      <c r="AF22" s="631"/>
      <c r="AG22" s="631"/>
      <c r="AH22" s="631"/>
      <c r="AI22" s="631"/>
    </row>
    <row r="23" spans="1:35">
      <c r="A23" s="790"/>
      <c r="B23" s="1359"/>
      <c r="C23" s="1359"/>
      <c r="D23" s="1359"/>
      <c r="E23" s="1359"/>
      <c r="F23" s="1359"/>
      <c r="G23" s="1359"/>
      <c r="H23" s="794"/>
      <c r="I23" s="794"/>
      <c r="J23" s="794"/>
      <c r="K23" s="794"/>
      <c r="L23" s="794"/>
      <c r="M23" s="794"/>
      <c r="N23" s="795"/>
      <c r="O23" s="184"/>
      <c r="P23" s="184"/>
      <c r="Q23" s="184"/>
      <c r="R23" s="793"/>
      <c r="S23" s="639"/>
      <c r="T23" s="631"/>
      <c r="U23" s="631"/>
      <c r="V23" s="631"/>
      <c r="W23" s="631"/>
      <c r="X23" s="631"/>
      <c r="Y23" s="631"/>
      <c r="Z23" s="631"/>
      <c r="AA23" s="631"/>
      <c r="AB23" s="631"/>
      <c r="AC23" s="631"/>
      <c r="AD23" s="631"/>
      <c r="AE23" s="631"/>
      <c r="AF23" s="631"/>
      <c r="AG23" s="631"/>
      <c r="AH23" s="631"/>
      <c r="AI23" s="631"/>
    </row>
    <row r="24" spans="1:35">
      <c r="A24" s="787"/>
      <c r="B24" s="788"/>
      <c r="C24" s="788"/>
      <c r="D24" s="788"/>
      <c r="E24" s="184"/>
      <c r="F24" s="184"/>
      <c r="G24" s="184"/>
      <c r="H24" s="1339"/>
      <c r="I24" s="1339"/>
      <c r="J24" s="776" t="str">
        <f>IF(H9="other","Proof of Equivalency Required","")</f>
        <v/>
      </c>
      <c r="K24" s="788"/>
      <c r="L24" s="788"/>
      <c r="M24" s="788"/>
      <c r="N24" s="788"/>
      <c r="O24" s="788"/>
      <c r="P24" s="776"/>
      <c r="Q24" s="776"/>
      <c r="R24" s="793"/>
      <c r="S24" s="639"/>
      <c r="T24" s="631"/>
      <c r="U24" s="631"/>
      <c r="V24" s="631"/>
      <c r="W24" s="631"/>
      <c r="X24" s="631"/>
      <c r="Y24" s="631"/>
      <c r="Z24" s="631"/>
      <c r="AA24" s="631"/>
      <c r="AB24" s="631"/>
      <c r="AC24" s="631"/>
      <c r="AD24" s="631"/>
      <c r="AE24" s="631"/>
      <c r="AF24" s="631"/>
      <c r="AG24" s="631"/>
      <c r="AH24" s="631"/>
      <c r="AI24" s="631"/>
    </row>
    <row r="25" spans="1:35">
      <c r="A25" s="787"/>
      <c r="B25" s="1373" t="s">
        <v>400</v>
      </c>
      <c r="C25" s="1374"/>
      <c r="D25" s="1374"/>
      <c r="E25" s="1374"/>
      <c r="F25" s="1374"/>
      <c r="G25" s="1375"/>
      <c r="H25" s="1361" t="s">
        <v>533</v>
      </c>
      <c r="I25" s="1360"/>
      <c r="J25" s="841" t="str">
        <f t="shared" ref="J25:J34" si="0">IF(H25="N/A","",IF(H25="0-8","2","3"))</f>
        <v>3</v>
      </c>
      <c r="K25" s="800" t="str">
        <f t="shared" ref="K25:K34" si="1">IF(NOT(H25="N/A"),"M6 fasteners required between vert. walls","")</f>
        <v>M6 fasteners required between vert. walls</v>
      </c>
      <c r="L25" s="800"/>
      <c r="M25" s="800"/>
      <c r="N25" s="800"/>
      <c r="O25" s="800"/>
      <c r="P25" s="800"/>
      <c r="Q25" s="801"/>
      <c r="R25" s="793"/>
      <c r="S25" s="640"/>
      <c r="T25" s="631"/>
      <c r="U25" s="631"/>
      <c r="V25" s="631"/>
      <c r="W25" s="631"/>
      <c r="X25" s="631"/>
      <c r="Y25" s="631"/>
      <c r="Z25" s="631"/>
      <c r="AA25" s="631"/>
      <c r="AB25" s="631"/>
      <c r="AC25" s="631"/>
      <c r="AD25" s="631"/>
      <c r="AE25" s="631"/>
      <c r="AF25" s="631"/>
      <c r="AG25" s="631"/>
      <c r="AH25" s="631"/>
      <c r="AI25" s="633"/>
    </row>
    <row r="26" spans="1:35">
      <c r="A26" s="787"/>
      <c r="B26" s="1362" t="s">
        <v>401</v>
      </c>
      <c r="C26" s="1363"/>
      <c r="D26" s="1363"/>
      <c r="E26" s="1363"/>
      <c r="F26" s="1363"/>
      <c r="G26" s="1364"/>
      <c r="H26" s="1361" t="s">
        <v>466</v>
      </c>
      <c r="I26" s="1360"/>
      <c r="J26" s="840" t="str">
        <f t="shared" si="0"/>
        <v>2</v>
      </c>
      <c r="K26" s="776" t="str">
        <f t="shared" si="1"/>
        <v>M6 fasteners required between vert. walls</v>
      </c>
      <c r="L26" s="776"/>
      <c r="M26" s="776"/>
      <c r="N26" s="776"/>
      <c r="O26" s="776"/>
      <c r="P26" s="776"/>
      <c r="Q26" s="793"/>
      <c r="R26" s="793"/>
      <c r="S26" s="640"/>
      <c r="T26" s="631"/>
      <c r="U26" s="631"/>
      <c r="V26" s="631"/>
      <c r="W26" s="631"/>
      <c r="X26" s="631"/>
      <c r="Y26" s="631"/>
      <c r="Z26" s="631"/>
      <c r="AA26" s="631"/>
      <c r="AB26" s="631"/>
      <c r="AC26" s="631"/>
      <c r="AD26" s="631"/>
      <c r="AE26" s="631"/>
      <c r="AF26" s="631"/>
      <c r="AG26" s="631"/>
      <c r="AH26" s="631"/>
      <c r="AI26" s="633"/>
    </row>
    <row r="27" spans="1:35">
      <c r="A27" s="787"/>
      <c r="B27" s="1362" t="s">
        <v>402</v>
      </c>
      <c r="C27" s="1363"/>
      <c r="D27" s="1363"/>
      <c r="E27" s="1363"/>
      <c r="F27" s="1363"/>
      <c r="G27" s="1364"/>
      <c r="H27" s="1361" t="s">
        <v>466</v>
      </c>
      <c r="I27" s="1360"/>
      <c r="J27" s="840" t="str">
        <f t="shared" si="0"/>
        <v>2</v>
      </c>
      <c r="K27" s="776" t="str">
        <f t="shared" si="1"/>
        <v>M6 fasteners required between vert. walls</v>
      </c>
      <c r="L27" s="776"/>
      <c r="M27" s="776"/>
      <c r="N27" s="776"/>
      <c r="O27" s="776"/>
      <c r="P27" s="776"/>
      <c r="Q27" s="793"/>
      <c r="R27" s="793"/>
      <c r="S27" s="640"/>
      <c r="T27" s="631"/>
      <c r="U27" s="631"/>
      <c r="V27" s="631"/>
      <c r="W27" s="631"/>
      <c r="X27" s="631"/>
      <c r="Y27" s="631"/>
      <c r="Z27" s="631"/>
      <c r="AA27" s="631"/>
      <c r="AB27" s="631"/>
      <c r="AC27" s="631"/>
      <c r="AD27" s="631"/>
      <c r="AE27" s="631"/>
      <c r="AF27" s="631"/>
      <c r="AG27" s="631"/>
      <c r="AH27" s="631"/>
      <c r="AI27" s="633"/>
    </row>
    <row r="28" spans="1:35">
      <c r="A28" s="787"/>
      <c r="B28" s="1362" t="s">
        <v>403</v>
      </c>
      <c r="C28" s="1363"/>
      <c r="D28" s="1363"/>
      <c r="E28" s="1363"/>
      <c r="F28" s="1363"/>
      <c r="G28" s="1364"/>
      <c r="H28" s="1361" t="s">
        <v>466</v>
      </c>
      <c r="I28" s="1360"/>
      <c r="J28" s="840" t="str">
        <f t="shared" si="0"/>
        <v>2</v>
      </c>
      <c r="K28" s="776" t="str">
        <f t="shared" si="1"/>
        <v>M6 fasteners required between vert. walls</v>
      </c>
      <c r="L28" s="776"/>
      <c r="M28" s="776"/>
      <c r="N28" s="776"/>
      <c r="O28" s="776"/>
      <c r="P28" s="776"/>
      <c r="Q28" s="793"/>
      <c r="R28" s="793"/>
      <c r="S28" s="640"/>
      <c r="T28" s="631"/>
      <c r="U28" s="631"/>
      <c r="V28" s="631"/>
      <c r="W28" s="631"/>
      <c r="X28" s="631"/>
      <c r="Y28" s="631"/>
      <c r="Z28" s="631"/>
      <c r="AA28" s="631"/>
      <c r="AB28" s="631"/>
      <c r="AC28" s="631"/>
      <c r="AD28" s="631"/>
      <c r="AE28" s="631"/>
      <c r="AF28" s="631"/>
      <c r="AG28" s="631"/>
      <c r="AH28" s="631"/>
      <c r="AI28" s="633"/>
    </row>
    <row r="29" spans="1:35">
      <c r="A29" s="787"/>
      <c r="B29" s="1362" t="s">
        <v>404</v>
      </c>
      <c r="C29" s="1363"/>
      <c r="D29" s="1363"/>
      <c r="E29" s="1363"/>
      <c r="F29" s="1363"/>
      <c r="G29" s="1364"/>
      <c r="H29" s="1361" t="s">
        <v>466</v>
      </c>
      <c r="I29" s="1360"/>
      <c r="J29" s="840" t="str">
        <f t="shared" si="0"/>
        <v>2</v>
      </c>
      <c r="K29" s="776" t="str">
        <f t="shared" si="1"/>
        <v>M6 fasteners required between vert. walls</v>
      </c>
      <c r="L29" s="776"/>
      <c r="M29" s="776"/>
      <c r="N29" s="776"/>
      <c r="O29" s="776"/>
      <c r="P29" s="776"/>
      <c r="Q29" s="793"/>
      <c r="R29" s="793"/>
      <c r="S29" s="640"/>
      <c r="T29" s="631"/>
      <c r="U29" s="631"/>
      <c r="V29" s="631"/>
      <c r="W29" s="631"/>
      <c r="X29" s="631"/>
      <c r="Y29" s="631"/>
      <c r="Z29" s="631"/>
      <c r="AA29" s="631"/>
      <c r="AB29" s="631"/>
      <c r="AC29" s="631"/>
      <c r="AD29" s="631"/>
      <c r="AE29" s="631"/>
      <c r="AF29" s="631"/>
      <c r="AG29" s="631"/>
      <c r="AH29" s="631"/>
      <c r="AI29" s="633"/>
    </row>
    <row r="30" spans="1:35">
      <c r="A30" s="787"/>
      <c r="B30" s="1362" t="s">
        <v>534</v>
      </c>
      <c r="C30" s="1363"/>
      <c r="D30" s="1363"/>
      <c r="E30" s="1363"/>
      <c r="F30" s="1363"/>
      <c r="G30" s="1364"/>
      <c r="H30" s="1360" t="s">
        <v>466</v>
      </c>
      <c r="I30" s="1360"/>
      <c r="J30" s="840" t="str">
        <f t="shared" ref="J30:J33" si="2">IF(H30="N/A","",IF(H30="0-8","2","3"))</f>
        <v>2</v>
      </c>
      <c r="K30" s="776" t="str">
        <f t="shared" ref="K30:K33" si="3">IF(NOT(H30="N/A"),"M6 fasteners required between vert. walls","")</f>
        <v>M6 fasteners required between vert. walls</v>
      </c>
      <c r="L30" s="776"/>
      <c r="M30" s="776"/>
      <c r="N30" s="776"/>
      <c r="O30" s="776"/>
      <c r="P30" s="776"/>
      <c r="Q30" s="793"/>
      <c r="R30" s="793"/>
      <c r="S30" s="640"/>
      <c r="T30" s="631"/>
      <c r="U30" s="631"/>
      <c r="V30" s="631"/>
      <c r="W30" s="631"/>
      <c r="X30" s="631"/>
      <c r="Y30" s="631"/>
      <c r="Z30" s="631"/>
      <c r="AA30" s="631"/>
      <c r="AB30" s="631"/>
      <c r="AC30" s="631"/>
      <c r="AD30" s="631"/>
      <c r="AE30" s="631"/>
      <c r="AF30" s="631"/>
      <c r="AG30" s="631"/>
      <c r="AH30" s="631"/>
      <c r="AI30" s="633"/>
    </row>
    <row r="31" spans="1:35">
      <c r="A31" s="787"/>
      <c r="B31" s="1365" t="s">
        <v>827</v>
      </c>
      <c r="C31" s="1363"/>
      <c r="D31" s="1363"/>
      <c r="E31" s="1363"/>
      <c r="F31" s="1363"/>
      <c r="G31" s="1364"/>
      <c r="H31" s="1360" t="s">
        <v>159</v>
      </c>
      <c r="I31" s="1360"/>
      <c r="J31" s="840" t="str">
        <f t="shared" si="2"/>
        <v/>
      </c>
      <c r="K31" s="776" t="str">
        <f t="shared" si="3"/>
        <v/>
      </c>
      <c r="L31" s="776"/>
      <c r="M31" s="776"/>
      <c r="N31" s="776"/>
      <c r="O31" s="776"/>
      <c r="P31" s="776"/>
      <c r="Q31" s="793"/>
      <c r="R31" s="793"/>
      <c r="S31" s="640"/>
      <c r="T31" s="631"/>
      <c r="U31" s="631"/>
      <c r="V31" s="631"/>
      <c r="W31" s="631"/>
      <c r="X31" s="631"/>
      <c r="Y31" s="631"/>
      <c r="Z31" s="631"/>
      <c r="AA31" s="631"/>
      <c r="AB31" s="631"/>
      <c r="AC31" s="631"/>
      <c r="AD31" s="631"/>
      <c r="AE31" s="631"/>
      <c r="AF31" s="631"/>
      <c r="AG31" s="631"/>
      <c r="AH31" s="631"/>
      <c r="AI31" s="633"/>
    </row>
    <row r="32" spans="1:35">
      <c r="A32" s="787"/>
      <c r="B32" s="1365" t="s">
        <v>828</v>
      </c>
      <c r="C32" s="1363"/>
      <c r="D32" s="1363"/>
      <c r="E32" s="1363"/>
      <c r="F32" s="1363"/>
      <c r="G32" s="1364"/>
      <c r="H32" s="1360" t="s">
        <v>159</v>
      </c>
      <c r="I32" s="1360"/>
      <c r="J32" s="840" t="str">
        <f t="shared" si="2"/>
        <v/>
      </c>
      <c r="K32" s="776" t="str">
        <f t="shared" si="3"/>
        <v/>
      </c>
      <c r="L32" s="776"/>
      <c r="M32" s="776"/>
      <c r="N32" s="776"/>
      <c r="O32" s="776"/>
      <c r="P32" s="776"/>
      <c r="Q32" s="793"/>
      <c r="R32" s="793"/>
      <c r="S32" s="640"/>
      <c r="T32" s="631"/>
      <c r="U32" s="631"/>
      <c r="V32" s="631"/>
      <c r="W32" s="631"/>
      <c r="X32" s="631"/>
      <c r="Y32" s="631"/>
      <c r="Z32" s="631"/>
      <c r="AA32" s="631"/>
      <c r="AB32" s="631"/>
      <c r="AC32" s="631"/>
      <c r="AD32" s="631"/>
      <c r="AE32" s="631"/>
      <c r="AF32" s="631"/>
      <c r="AG32" s="631"/>
      <c r="AH32" s="631"/>
      <c r="AI32" s="633"/>
    </row>
    <row r="33" spans="1:35">
      <c r="A33" s="787"/>
      <c r="B33" s="1365" t="s">
        <v>829</v>
      </c>
      <c r="C33" s="1363"/>
      <c r="D33" s="1363"/>
      <c r="E33" s="1363"/>
      <c r="F33" s="1363"/>
      <c r="G33" s="1364"/>
      <c r="H33" s="1360" t="s">
        <v>159</v>
      </c>
      <c r="I33" s="1360"/>
      <c r="J33" s="840" t="str">
        <f t="shared" si="2"/>
        <v/>
      </c>
      <c r="K33" s="776" t="str">
        <f t="shared" si="3"/>
        <v/>
      </c>
      <c r="L33" s="776"/>
      <c r="M33" s="776"/>
      <c r="N33" s="776"/>
      <c r="O33" s="776"/>
      <c r="P33" s="776"/>
      <c r="Q33" s="793"/>
      <c r="R33" s="793"/>
      <c r="S33" s="640"/>
      <c r="T33" s="631"/>
      <c r="U33" s="631"/>
      <c r="V33" s="631"/>
      <c r="W33" s="631"/>
      <c r="X33" s="631"/>
      <c r="Y33" s="631"/>
      <c r="Z33" s="631"/>
      <c r="AA33" s="631"/>
      <c r="AB33" s="631"/>
      <c r="AC33" s="631"/>
      <c r="AD33" s="631"/>
      <c r="AE33" s="631"/>
      <c r="AF33" s="631"/>
      <c r="AG33" s="631"/>
      <c r="AH33" s="631"/>
      <c r="AI33" s="633"/>
    </row>
    <row r="34" spans="1:35">
      <c r="A34" s="787"/>
      <c r="B34" s="1370" t="s">
        <v>830</v>
      </c>
      <c r="C34" s="1371"/>
      <c r="D34" s="1371"/>
      <c r="E34" s="1371"/>
      <c r="F34" s="1371"/>
      <c r="G34" s="1372"/>
      <c r="H34" s="1360" t="s">
        <v>159</v>
      </c>
      <c r="I34" s="1360"/>
      <c r="J34" s="839" t="str">
        <f t="shared" si="0"/>
        <v/>
      </c>
      <c r="K34" s="798" t="str">
        <f t="shared" si="1"/>
        <v/>
      </c>
      <c r="L34" s="798"/>
      <c r="M34" s="798"/>
      <c r="N34" s="798"/>
      <c r="O34" s="798"/>
      <c r="P34" s="798"/>
      <c r="Q34" s="799"/>
      <c r="R34" s="793"/>
      <c r="S34" s="640"/>
      <c r="T34" s="631"/>
      <c r="U34" s="631"/>
      <c r="V34" s="631"/>
      <c r="W34" s="631"/>
      <c r="X34" s="631"/>
      <c r="Y34" s="631"/>
      <c r="Z34" s="631"/>
      <c r="AA34" s="631"/>
      <c r="AB34" s="631"/>
      <c r="AC34" s="631"/>
      <c r="AD34" s="631"/>
      <c r="AE34" s="631"/>
      <c r="AF34" s="631"/>
      <c r="AG34" s="631"/>
      <c r="AH34" s="631"/>
      <c r="AI34" s="633"/>
    </row>
    <row r="35" spans="1:35">
      <c r="A35" s="776"/>
      <c r="B35" s="776"/>
      <c r="C35" s="776"/>
      <c r="D35" s="776"/>
      <c r="E35" s="776"/>
      <c r="F35" s="776"/>
      <c r="G35" s="776"/>
      <c r="H35" s="776"/>
      <c r="I35" s="776"/>
      <c r="J35" s="776"/>
      <c r="K35" s="776"/>
      <c r="L35" s="776"/>
      <c r="M35" s="776"/>
      <c r="N35" s="776"/>
      <c r="O35" s="776"/>
      <c r="P35" s="776"/>
      <c r="Q35" s="776"/>
      <c r="R35" s="793"/>
      <c r="S35" s="640"/>
      <c r="T35" s="315"/>
      <c r="U35" s="315"/>
      <c r="V35" s="315"/>
      <c r="W35" s="315"/>
      <c r="X35" s="315"/>
      <c r="Y35" s="315"/>
      <c r="Z35" s="315"/>
      <c r="AA35" s="315"/>
      <c r="AB35" s="315"/>
      <c r="AC35" s="315"/>
      <c r="AD35" s="315"/>
      <c r="AE35" s="315"/>
      <c r="AF35" s="315"/>
      <c r="AG35" s="315"/>
      <c r="AH35" s="315"/>
      <c r="AI35" s="315"/>
    </row>
    <row r="36" spans="1:35">
      <c r="A36" s="776"/>
      <c r="B36" s="775" t="s">
        <v>750</v>
      </c>
      <c r="C36" s="776"/>
      <c r="D36" s="776"/>
      <c r="E36" s="776"/>
      <c r="F36" s="776"/>
      <c r="G36" s="776"/>
      <c r="H36" s="776"/>
      <c r="I36" s="776"/>
      <c r="J36" s="776"/>
      <c r="K36" s="776"/>
      <c r="L36" s="776"/>
      <c r="M36" s="776"/>
      <c r="N36" s="776"/>
      <c r="O36" s="776"/>
      <c r="P36" s="776"/>
      <c r="Q36" s="776"/>
      <c r="R36" s="793"/>
      <c r="S36" s="640"/>
      <c r="T36" s="315"/>
      <c r="U36" s="315"/>
      <c r="V36" s="315"/>
      <c r="W36" s="315"/>
      <c r="X36" s="315"/>
      <c r="Y36" s="315"/>
      <c r="Z36" s="315"/>
      <c r="AA36" s="315"/>
      <c r="AB36" s="315"/>
      <c r="AC36" s="315"/>
      <c r="AD36" s="315"/>
      <c r="AE36" s="315"/>
      <c r="AF36" s="315"/>
      <c r="AG36" s="315"/>
      <c r="AH36" s="315"/>
      <c r="AI36" s="315"/>
    </row>
    <row r="37" spans="1:35">
      <c r="A37" s="776"/>
      <c r="B37" s="776"/>
      <c r="C37" s="776"/>
      <c r="D37" s="776"/>
      <c r="E37" s="776"/>
      <c r="F37" s="776"/>
      <c r="G37" s="776"/>
      <c r="H37" s="776"/>
      <c r="I37" s="776"/>
      <c r="J37" s="776"/>
      <c r="K37" s="776"/>
      <c r="L37" s="776"/>
      <c r="M37" s="776"/>
      <c r="N37" s="776"/>
      <c r="O37" s="776"/>
      <c r="P37" s="776"/>
      <c r="Q37" s="776"/>
      <c r="R37" s="793"/>
      <c r="S37" s="640"/>
      <c r="T37" s="315"/>
      <c r="U37" s="315"/>
      <c r="V37" s="315"/>
      <c r="W37" s="315"/>
      <c r="X37" s="315"/>
      <c r="Y37" s="315"/>
      <c r="Z37" s="315"/>
      <c r="AA37" s="315"/>
      <c r="AB37" s="315"/>
      <c r="AC37" s="315"/>
      <c r="AD37" s="315"/>
      <c r="AE37" s="315"/>
      <c r="AF37" s="315"/>
      <c r="AG37" s="315"/>
      <c r="AH37" s="315"/>
      <c r="AI37" s="315"/>
    </row>
    <row r="38" spans="1:35">
      <c r="A38" s="776"/>
      <c r="B38" s="796" t="s">
        <v>614</v>
      </c>
      <c r="C38" s="776"/>
      <c r="D38" s="776"/>
      <c r="E38" s="776"/>
      <c r="F38" s="776"/>
      <c r="G38" s="776"/>
      <c r="H38" s="776"/>
      <c r="I38" s="776"/>
      <c r="J38" s="776"/>
      <c r="K38" s="776"/>
      <c r="L38" s="776"/>
      <c r="M38" s="776"/>
      <c r="N38" s="776"/>
      <c r="O38" s="776"/>
      <c r="P38" s="776"/>
      <c r="Q38" s="776"/>
      <c r="R38" s="793"/>
      <c r="S38" s="640"/>
      <c r="T38" s="315"/>
      <c r="U38" s="315"/>
      <c r="V38" s="315"/>
      <c r="W38" s="315"/>
      <c r="X38" s="315"/>
      <c r="Y38" s="315"/>
      <c r="Z38" s="315"/>
      <c r="AA38" s="315"/>
      <c r="AB38" s="315"/>
      <c r="AC38" s="315"/>
      <c r="AD38" s="315"/>
      <c r="AE38" s="315"/>
      <c r="AF38" s="315"/>
      <c r="AG38" s="315"/>
      <c r="AH38" s="315"/>
      <c r="AI38" s="315"/>
    </row>
    <row r="39" spans="1:35">
      <c r="A39" s="797"/>
      <c r="B39" s="798"/>
      <c r="C39" s="798"/>
      <c r="D39" s="798"/>
      <c r="E39" s="798"/>
      <c r="F39" s="798"/>
      <c r="G39" s="798"/>
      <c r="H39" s="798"/>
      <c r="I39" s="798"/>
      <c r="J39" s="798"/>
      <c r="K39" s="798"/>
      <c r="L39" s="798"/>
      <c r="M39" s="798"/>
      <c r="N39" s="798"/>
      <c r="O39" s="798"/>
      <c r="P39" s="798"/>
      <c r="Q39" s="798"/>
      <c r="R39" s="799"/>
      <c r="S39" s="640"/>
      <c r="T39" s="315"/>
      <c r="U39" s="315"/>
      <c r="V39" s="315"/>
      <c r="W39" s="315"/>
      <c r="X39" s="315"/>
      <c r="Y39" s="315"/>
      <c r="Z39" s="315"/>
      <c r="AA39" s="315"/>
      <c r="AB39" s="315"/>
      <c r="AC39" s="315"/>
      <c r="AD39" s="315"/>
      <c r="AE39" s="315"/>
      <c r="AF39" s="315"/>
      <c r="AG39" s="315"/>
      <c r="AH39" s="315"/>
      <c r="AI39" s="315"/>
    </row>
    <row r="40" spans="1:35">
      <c r="A40" s="636"/>
      <c r="B40" s="640"/>
      <c r="C40" s="640"/>
      <c r="D40" s="640"/>
      <c r="E40" s="640"/>
      <c r="F40" s="640"/>
      <c r="G40" s="640"/>
      <c r="H40" s="640"/>
      <c r="I40" s="640"/>
      <c r="J40" s="640"/>
      <c r="K40" s="640"/>
      <c r="L40" s="640"/>
      <c r="M40" s="640"/>
      <c r="N40" s="640"/>
      <c r="O40" s="640"/>
      <c r="P40" s="640"/>
      <c r="Q40" s="640"/>
      <c r="R40" s="640"/>
      <c r="S40" s="640"/>
      <c r="T40" s="315"/>
      <c r="U40" s="315"/>
      <c r="V40" s="315"/>
      <c r="W40" s="315"/>
      <c r="X40" s="315"/>
      <c r="Y40" s="315"/>
      <c r="Z40" s="315"/>
      <c r="AA40" s="315"/>
      <c r="AB40" s="315"/>
      <c r="AC40" s="315"/>
      <c r="AD40" s="315"/>
      <c r="AE40" s="315"/>
      <c r="AF40" s="315"/>
      <c r="AG40" s="315"/>
      <c r="AH40" s="315"/>
      <c r="AI40" s="315"/>
    </row>
    <row r="41" spans="1:35">
      <c r="A41" s="641"/>
      <c r="B41" s="640"/>
      <c r="C41" s="640"/>
      <c r="D41" s="640"/>
      <c r="E41" s="640"/>
      <c r="F41" s="640"/>
      <c r="G41" s="640"/>
      <c r="H41" s="640"/>
      <c r="I41" s="640"/>
      <c r="J41" s="640"/>
      <c r="K41" s="640"/>
      <c r="L41" s="640"/>
      <c r="M41" s="640"/>
      <c r="N41" s="640"/>
      <c r="O41" s="640"/>
      <c r="P41" s="640"/>
      <c r="Q41" s="640"/>
      <c r="R41" s="640"/>
      <c r="S41" s="640"/>
      <c r="T41" s="315"/>
      <c r="U41" s="315"/>
      <c r="V41" s="315"/>
      <c r="W41" s="315"/>
      <c r="X41" s="315"/>
      <c r="Y41" s="315"/>
      <c r="Z41" s="315"/>
      <c r="AA41" s="315"/>
      <c r="AB41" s="315"/>
      <c r="AC41" s="315"/>
      <c r="AD41" s="315"/>
      <c r="AE41" s="315"/>
      <c r="AF41" s="315"/>
      <c r="AG41" s="315"/>
      <c r="AH41" s="315"/>
      <c r="AI41" s="315"/>
    </row>
    <row r="42" spans="1:35">
      <c r="A42" s="641"/>
      <c r="B42" s="640"/>
      <c r="C42" s="640"/>
      <c r="D42" s="640"/>
      <c r="E42" s="640"/>
      <c r="F42" s="640"/>
      <c r="G42" s="640"/>
      <c r="H42" s="640"/>
      <c r="I42" s="640"/>
      <c r="J42" s="640"/>
      <c r="K42" s="640"/>
      <c r="L42" s="640"/>
      <c r="M42" s="640"/>
      <c r="N42" s="640"/>
      <c r="O42" s="640"/>
      <c r="P42" s="640"/>
      <c r="Q42" s="640"/>
      <c r="R42" s="640"/>
      <c r="S42" s="640"/>
      <c r="T42" s="315"/>
      <c r="U42" s="315"/>
      <c r="V42" s="315"/>
      <c r="W42" s="315"/>
      <c r="X42" s="315"/>
      <c r="Y42" s="315"/>
      <c r="Z42" s="315"/>
      <c r="AA42" s="315"/>
      <c r="AB42" s="315"/>
      <c r="AC42" s="315"/>
      <c r="AD42" s="315"/>
      <c r="AE42" s="315"/>
      <c r="AF42" s="315"/>
      <c r="AG42" s="315"/>
      <c r="AH42" s="315"/>
      <c r="AI42" s="315"/>
    </row>
    <row r="43" spans="1:35">
      <c r="A43" s="641"/>
      <c r="B43" s="640"/>
      <c r="C43" s="640"/>
      <c r="D43" s="640"/>
      <c r="E43" s="640"/>
      <c r="F43" s="640"/>
      <c r="G43" s="640"/>
      <c r="H43" s="640"/>
      <c r="I43" s="640"/>
      <c r="J43" s="640"/>
      <c r="K43" s="640"/>
      <c r="L43" s="640"/>
      <c r="M43" s="640"/>
      <c r="N43" s="640"/>
      <c r="O43" s="640"/>
      <c r="P43" s="640"/>
      <c r="Q43" s="640"/>
      <c r="R43" s="640"/>
      <c r="S43" s="640"/>
      <c r="T43" s="315"/>
      <c r="U43" s="315"/>
      <c r="V43" s="315"/>
      <c r="W43" s="315"/>
      <c r="X43" s="315"/>
      <c r="Y43" s="315"/>
      <c r="Z43" s="315"/>
      <c r="AA43" s="315"/>
      <c r="AB43" s="315"/>
      <c r="AC43" s="315"/>
      <c r="AD43" s="315"/>
      <c r="AE43" s="315"/>
      <c r="AF43" s="315"/>
      <c r="AG43" s="315"/>
      <c r="AH43" s="315"/>
      <c r="AI43" s="315"/>
    </row>
    <row r="44" spans="1:35">
      <c r="A44" s="641"/>
      <c r="B44" s="640"/>
      <c r="C44" s="640"/>
      <c r="D44" s="640"/>
      <c r="E44" s="640"/>
      <c r="F44" s="640"/>
      <c r="G44" s="640"/>
      <c r="H44" s="640"/>
      <c r="I44" s="640"/>
      <c r="J44" s="640"/>
      <c r="K44" s="640"/>
      <c r="L44" s="640"/>
      <c r="M44" s="640"/>
      <c r="N44" s="640"/>
      <c r="O44" s="640"/>
      <c r="P44" s="640"/>
      <c r="Q44" s="640"/>
      <c r="R44" s="640"/>
      <c r="S44" s="640"/>
      <c r="T44" s="315"/>
      <c r="U44" s="315"/>
      <c r="V44" s="315"/>
      <c r="W44" s="315"/>
      <c r="X44" s="315"/>
      <c r="Y44" s="315"/>
      <c r="Z44" s="315"/>
      <c r="AA44" s="315"/>
      <c r="AB44" s="315"/>
      <c r="AC44" s="315"/>
      <c r="AD44" s="315"/>
      <c r="AE44" s="315"/>
      <c r="AF44" s="315"/>
      <c r="AG44" s="315"/>
      <c r="AH44" s="315"/>
      <c r="AI44" s="315"/>
    </row>
    <row r="45" spans="1:35">
      <c r="A45" s="641"/>
      <c r="B45" s="640"/>
      <c r="C45" s="640"/>
      <c r="D45" s="640"/>
      <c r="E45" s="640"/>
      <c r="F45" s="640"/>
      <c r="G45" s="640"/>
      <c r="H45" s="640"/>
      <c r="I45" s="640"/>
      <c r="J45" s="640"/>
      <c r="K45" s="640"/>
      <c r="L45" s="640"/>
      <c r="M45" s="640"/>
      <c r="N45" s="640"/>
      <c r="O45" s="640"/>
      <c r="P45" s="640"/>
      <c r="Q45" s="640"/>
      <c r="R45" s="640"/>
      <c r="S45" s="640"/>
      <c r="T45" s="315"/>
      <c r="U45" s="315"/>
      <c r="V45" s="315"/>
      <c r="W45" s="315"/>
      <c r="X45" s="315"/>
      <c r="Y45" s="315"/>
      <c r="Z45" s="315"/>
      <c r="AA45" s="315"/>
      <c r="AB45" s="315"/>
      <c r="AC45" s="315"/>
      <c r="AD45" s="315"/>
      <c r="AE45" s="315"/>
      <c r="AF45" s="315"/>
      <c r="AG45" s="315"/>
      <c r="AH45" s="315"/>
      <c r="AI45" s="315"/>
    </row>
    <row r="46" spans="1:35">
      <c r="A46" s="641"/>
      <c r="B46" s="640"/>
      <c r="C46" s="640"/>
      <c r="D46" s="640"/>
      <c r="E46" s="640"/>
      <c r="F46" s="640"/>
      <c r="G46" s="640"/>
      <c r="H46" s="640"/>
      <c r="I46" s="640"/>
      <c r="J46" s="640"/>
      <c r="K46" s="640"/>
      <c r="L46" s="640"/>
      <c r="M46" s="640"/>
      <c r="N46" s="640"/>
      <c r="O46" s="640"/>
      <c r="P46" s="640"/>
      <c r="Q46" s="640"/>
      <c r="R46" s="640"/>
      <c r="S46" s="640"/>
      <c r="T46" s="315"/>
      <c r="U46" s="315"/>
      <c r="V46" s="315"/>
      <c r="W46" s="315"/>
      <c r="X46" s="315"/>
      <c r="Y46" s="315"/>
      <c r="Z46" s="315"/>
      <c r="AA46" s="315"/>
      <c r="AB46" s="315"/>
      <c r="AC46" s="315"/>
      <c r="AD46" s="315"/>
      <c r="AE46" s="315"/>
      <c r="AF46" s="315"/>
      <c r="AG46" s="315"/>
      <c r="AH46" s="315"/>
      <c r="AI46" s="315"/>
    </row>
    <row r="47" spans="1:35">
      <c r="A47" s="641"/>
      <c r="B47" s="640"/>
      <c r="C47" s="640"/>
      <c r="D47" s="640"/>
      <c r="E47" s="640"/>
      <c r="F47" s="640"/>
      <c r="G47" s="640"/>
      <c r="H47" s="640"/>
      <c r="I47" s="640"/>
      <c r="J47" s="640"/>
      <c r="K47" s="640"/>
      <c r="L47" s="640"/>
      <c r="M47" s="640"/>
      <c r="N47" s="640"/>
      <c r="O47" s="640"/>
      <c r="P47" s="640"/>
      <c r="Q47" s="640"/>
      <c r="R47" s="640"/>
      <c r="S47" s="640"/>
      <c r="T47" s="315"/>
      <c r="U47" s="315"/>
      <c r="V47" s="315"/>
      <c r="W47" s="315"/>
      <c r="X47" s="315"/>
      <c r="Y47" s="315"/>
      <c r="Z47" s="315"/>
      <c r="AA47" s="315"/>
      <c r="AB47" s="315"/>
      <c r="AC47" s="315"/>
      <c r="AD47" s="315"/>
      <c r="AE47" s="315"/>
      <c r="AF47" s="315"/>
      <c r="AG47" s="315"/>
      <c r="AH47" s="315"/>
      <c r="AI47" s="315"/>
    </row>
    <row r="48" spans="1:35">
      <c r="A48" s="641"/>
      <c r="B48" s="640"/>
      <c r="C48" s="640"/>
      <c r="D48" s="640"/>
      <c r="E48" s="640"/>
      <c r="F48" s="640"/>
      <c r="G48" s="640"/>
      <c r="H48" s="640"/>
      <c r="I48" s="640"/>
      <c r="J48" s="640"/>
      <c r="K48" s="640"/>
      <c r="L48" s="640"/>
      <c r="M48" s="640"/>
      <c r="N48" s="640"/>
      <c r="O48" s="640"/>
      <c r="P48" s="640"/>
      <c r="Q48" s="640"/>
      <c r="R48" s="640"/>
      <c r="S48" s="640"/>
      <c r="T48" s="315"/>
      <c r="U48" s="315"/>
      <c r="V48" s="315"/>
      <c r="W48" s="315"/>
      <c r="X48" s="315"/>
      <c r="Y48" s="315"/>
      <c r="Z48" s="315"/>
      <c r="AA48" s="315"/>
      <c r="AB48" s="315"/>
      <c r="AC48" s="315"/>
      <c r="AD48" s="315"/>
      <c r="AE48" s="315"/>
      <c r="AF48" s="315"/>
      <c r="AG48" s="315"/>
      <c r="AH48" s="315"/>
      <c r="AI48" s="315"/>
    </row>
    <row r="49" spans="1:35">
      <c r="A49" s="641"/>
      <c r="B49" s="640"/>
      <c r="C49" s="640"/>
      <c r="D49" s="640"/>
      <c r="E49" s="640"/>
      <c r="F49" s="640"/>
      <c r="G49" s="640"/>
      <c r="H49" s="640"/>
      <c r="I49" s="640"/>
      <c r="J49" s="640"/>
      <c r="K49" s="640"/>
      <c r="L49" s="640"/>
      <c r="M49" s="640"/>
      <c r="N49" s="640"/>
      <c r="O49" s="640"/>
      <c r="P49" s="640"/>
      <c r="Q49" s="640"/>
      <c r="R49" s="640"/>
      <c r="S49" s="640"/>
      <c r="T49" s="315"/>
      <c r="U49" s="315"/>
      <c r="V49" s="315"/>
      <c r="W49" s="315"/>
      <c r="X49" s="315"/>
      <c r="Y49" s="315"/>
      <c r="Z49" s="315"/>
      <c r="AA49" s="315"/>
      <c r="AB49" s="315"/>
      <c r="AC49" s="315"/>
      <c r="AD49" s="315"/>
      <c r="AE49" s="315"/>
      <c r="AF49" s="315"/>
      <c r="AG49" s="315"/>
      <c r="AH49" s="315"/>
      <c r="AI49" s="315"/>
    </row>
    <row r="50" spans="1:35">
      <c r="A50" s="641"/>
      <c r="B50" s="640"/>
      <c r="C50" s="640"/>
      <c r="D50" s="640"/>
      <c r="E50" s="640"/>
      <c r="F50" s="640"/>
      <c r="G50" s="640"/>
      <c r="H50" s="640"/>
      <c r="I50" s="640"/>
      <c r="J50" s="640"/>
      <c r="K50" s="640"/>
      <c r="L50" s="640"/>
      <c r="M50" s="640"/>
      <c r="N50" s="640"/>
      <c r="O50" s="640"/>
      <c r="P50" s="640"/>
      <c r="Q50" s="640"/>
      <c r="R50" s="640"/>
      <c r="S50" s="640"/>
      <c r="T50" s="315"/>
      <c r="U50" s="315"/>
      <c r="V50" s="315"/>
      <c r="W50" s="315"/>
      <c r="X50" s="315"/>
      <c r="Y50" s="315"/>
      <c r="Z50" s="315"/>
      <c r="AA50" s="315"/>
      <c r="AB50" s="315"/>
      <c r="AC50" s="315"/>
      <c r="AD50" s="315"/>
      <c r="AE50" s="315"/>
      <c r="AF50" s="315"/>
      <c r="AG50" s="315"/>
      <c r="AH50" s="315"/>
      <c r="AI50" s="315"/>
    </row>
    <row r="51" spans="1:35">
      <c r="A51" s="641"/>
      <c r="B51" s="640"/>
      <c r="C51" s="640"/>
      <c r="D51" s="640"/>
      <c r="E51" s="640"/>
      <c r="F51" s="640"/>
      <c r="G51" s="640"/>
      <c r="H51" s="640"/>
      <c r="I51" s="640"/>
      <c r="J51" s="640"/>
      <c r="K51" s="640"/>
      <c r="L51" s="640"/>
      <c r="M51" s="640"/>
      <c r="N51" s="640"/>
      <c r="O51" s="640"/>
      <c r="P51" s="640"/>
      <c r="Q51" s="640"/>
      <c r="R51" s="640"/>
      <c r="S51" s="640"/>
      <c r="T51" s="315"/>
      <c r="U51" s="315"/>
      <c r="V51" s="315"/>
      <c r="W51" s="315"/>
      <c r="X51" s="315"/>
      <c r="Y51" s="315"/>
      <c r="Z51" s="315"/>
      <c r="AA51" s="315"/>
      <c r="AB51" s="315"/>
      <c r="AC51" s="315"/>
      <c r="AD51" s="315"/>
      <c r="AE51" s="315"/>
      <c r="AF51" s="315"/>
      <c r="AG51" s="315"/>
      <c r="AH51" s="315"/>
      <c r="AI51" s="315"/>
    </row>
    <row r="52" spans="1:35">
      <c r="A52" s="641"/>
      <c r="B52" s="640"/>
      <c r="C52" s="640"/>
      <c r="D52" s="640"/>
      <c r="E52" s="640"/>
      <c r="F52" s="640"/>
      <c r="G52" s="640"/>
      <c r="H52" s="640"/>
      <c r="I52" s="640"/>
      <c r="J52" s="640"/>
      <c r="K52" s="640"/>
      <c r="L52" s="640"/>
      <c r="M52" s="640"/>
      <c r="N52" s="640"/>
      <c r="O52" s="640"/>
      <c r="P52" s="640"/>
      <c r="Q52" s="640"/>
      <c r="R52" s="640"/>
      <c r="S52" s="640"/>
      <c r="T52" s="315"/>
      <c r="U52" s="315"/>
      <c r="V52" s="315"/>
      <c r="W52" s="315"/>
      <c r="X52" s="315"/>
      <c r="Y52" s="315"/>
      <c r="Z52" s="315"/>
      <c r="AA52" s="315"/>
      <c r="AB52" s="315"/>
      <c r="AC52" s="315"/>
      <c r="AD52" s="315"/>
      <c r="AE52" s="315"/>
      <c r="AF52" s="315"/>
      <c r="AG52" s="315"/>
      <c r="AH52" s="315"/>
      <c r="AI52" s="315"/>
    </row>
    <row r="53" spans="1:35">
      <c r="A53" s="641"/>
      <c r="B53" s="640"/>
      <c r="C53" s="640"/>
      <c r="D53" s="640"/>
      <c r="E53" s="640"/>
      <c r="F53" s="640"/>
      <c r="G53" s="640"/>
      <c r="H53" s="640"/>
      <c r="I53" s="640"/>
      <c r="J53" s="640"/>
      <c r="K53" s="640"/>
      <c r="L53" s="640"/>
      <c r="M53" s="640"/>
      <c r="N53" s="640"/>
      <c r="O53" s="640"/>
      <c r="P53" s="640"/>
      <c r="Q53" s="640"/>
      <c r="R53" s="640"/>
      <c r="S53" s="640"/>
      <c r="T53" s="315"/>
      <c r="U53" s="315"/>
      <c r="V53" s="315"/>
      <c r="W53" s="315"/>
      <c r="X53" s="315"/>
      <c r="Y53" s="315"/>
      <c r="Z53" s="315"/>
      <c r="AA53" s="315"/>
      <c r="AB53" s="315"/>
      <c r="AC53" s="315"/>
      <c r="AD53" s="315"/>
      <c r="AE53" s="315"/>
      <c r="AF53" s="315"/>
      <c r="AG53" s="315"/>
      <c r="AH53" s="315"/>
      <c r="AI53" s="315"/>
    </row>
    <row r="54" spans="1:35">
      <c r="A54" s="641"/>
      <c r="B54" s="640"/>
      <c r="C54" s="640"/>
      <c r="D54" s="640"/>
      <c r="E54" s="640"/>
      <c r="F54" s="640"/>
      <c r="G54" s="640"/>
      <c r="H54" s="640"/>
      <c r="I54" s="640"/>
      <c r="J54" s="640"/>
      <c r="K54" s="640"/>
      <c r="L54" s="640"/>
      <c r="M54" s="640"/>
      <c r="N54" s="640"/>
      <c r="O54" s="640"/>
      <c r="P54" s="640"/>
      <c r="Q54" s="640"/>
      <c r="R54" s="640"/>
      <c r="S54" s="640"/>
      <c r="T54" s="315"/>
      <c r="U54" s="315"/>
      <c r="V54" s="315"/>
      <c r="W54" s="315"/>
      <c r="X54" s="315"/>
      <c r="Y54" s="315"/>
      <c r="Z54" s="315"/>
      <c r="AA54" s="315"/>
      <c r="AB54" s="315"/>
      <c r="AC54" s="315"/>
      <c r="AD54" s="315"/>
      <c r="AE54" s="315"/>
      <c r="AF54" s="315"/>
      <c r="AG54" s="315"/>
      <c r="AH54" s="315"/>
      <c r="AI54" s="315"/>
    </row>
    <row r="55" spans="1:35">
      <c r="A55" s="641"/>
      <c r="B55" s="640"/>
      <c r="C55" s="640"/>
      <c r="D55" s="640"/>
      <c r="E55" s="640"/>
      <c r="F55" s="640"/>
      <c r="G55" s="640"/>
      <c r="H55" s="640"/>
      <c r="I55" s="640"/>
      <c r="J55" s="640"/>
      <c r="K55" s="640"/>
      <c r="L55" s="640"/>
      <c r="M55" s="640"/>
      <c r="N55" s="640"/>
      <c r="O55" s="640"/>
      <c r="P55" s="640"/>
      <c r="Q55" s="640"/>
      <c r="R55" s="640"/>
      <c r="S55" s="640"/>
      <c r="T55" s="315"/>
      <c r="U55" s="315"/>
      <c r="V55" s="315"/>
      <c r="W55" s="315"/>
      <c r="X55" s="315"/>
      <c r="Y55" s="315"/>
      <c r="Z55" s="315"/>
      <c r="AA55" s="315"/>
      <c r="AB55" s="315"/>
      <c r="AC55" s="315"/>
      <c r="AD55" s="315"/>
      <c r="AE55" s="315"/>
      <c r="AF55" s="315"/>
      <c r="AG55" s="315"/>
      <c r="AH55" s="315"/>
      <c r="AI55" s="315"/>
    </row>
    <row r="56" spans="1:35">
      <c r="A56" s="641"/>
      <c r="B56" s="640"/>
      <c r="C56" s="640"/>
      <c r="D56" s="640"/>
      <c r="E56" s="640"/>
      <c r="F56" s="640"/>
      <c r="G56" s="640"/>
      <c r="H56" s="640"/>
      <c r="I56" s="640"/>
      <c r="J56" s="640"/>
      <c r="K56" s="640"/>
      <c r="L56" s="640"/>
      <c r="M56" s="640"/>
      <c r="N56" s="640"/>
      <c r="O56" s="640"/>
      <c r="P56" s="640"/>
      <c r="Q56" s="640"/>
      <c r="R56" s="640"/>
      <c r="S56" s="640"/>
      <c r="T56" s="315"/>
      <c r="U56" s="315"/>
      <c r="V56" s="315"/>
      <c r="W56" s="315"/>
      <c r="X56" s="315"/>
      <c r="Y56" s="315"/>
      <c r="Z56" s="315"/>
      <c r="AA56" s="315"/>
      <c r="AB56" s="315"/>
      <c r="AC56" s="315"/>
      <c r="AD56" s="315"/>
      <c r="AE56" s="315"/>
      <c r="AF56" s="315"/>
      <c r="AG56" s="315"/>
      <c r="AH56" s="315"/>
      <c r="AI56" s="315"/>
    </row>
    <row r="57" spans="1:35">
      <c r="A57" s="641"/>
      <c r="B57" s="640"/>
      <c r="C57" s="640"/>
      <c r="D57" s="640"/>
      <c r="E57" s="640"/>
      <c r="F57" s="640"/>
      <c r="G57" s="640"/>
      <c r="H57" s="640"/>
      <c r="I57" s="640"/>
      <c r="J57" s="640"/>
      <c r="K57" s="640"/>
      <c r="L57" s="640"/>
      <c r="M57" s="640"/>
      <c r="N57" s="640"/>
      <c r="O57" s="640"/>
      <c r="P57" s="640"/>
      <c r="Q57" s="640"/>
      <c r="R57" s="640"/>
      <c r="S57" s="640"/>
      <c r="T57" s="315"/>
      <c r="U57" s="315"/>
      <c r="V57" s="315"/>
      <c r="W57" s="315"/>
      <c r="X57" s="315"/>
      <c r="Y57" s="315"/>
      <c r="Z57" s="315"/>
      <c r="AA57" s="315"/>
      <c r="AB57" s="315"/>
      <c r="AC57" s="315"/>
      <c r="AD57" s="315"/>
      <c r="AE57" s="315"/>
      <c r="AF57" s="315"/>
      <c r="AG57" s="315"/>
      <c r="AH57" s="315"/>
      <c r="AI57" s="315"/>
    </row>
    <row r="58" spans="1:35">
      <c r="A58" s="641"/>
      <c r="B58" s="640"/>
      <c r="C58" s="640"/>
      <c r="D58" s="640"/>
      <c r="E58" s="640"/>
      <c r="F58" s="640"/>
      <c r="G58" s="640"/>
      <c r="H58" s="640"/>
      <c r="I58" s="640"/>
      <c r="J58" s="640"/>
      <c r="K58" s="640"/>
      <c r="L58" s="640"/>
      <c r="M58" s="640"/>
      <c r="N58" s="640"/>
      <c r="O58" s="640"/>
      <c r="P58" s="640"/>
      <c r="Q58" s="640"/>
      <c r="R58" s="640"/>
      <c r="S58" s="640"/>
      <c r="T58" s="315"/>
      <c r="U58" s="315"/>
      <c r="V58" s="315"/>
      <c r="W58" s="315"/>
      <c r="X58" s="315"/>
      <c r="Y58" s="315"/>
      <c r="Z58" s="315"/>
      <c r="AA58" s="315"/>
      <c r="AB58" s="315"/>
      <c r="AC58" s="315"/>
      <c r="AD58" s="315"/>
      <c r="AE58" s="315"/>
      <c r="AF58" s="315"/>
      <c r="AG58" s="315"/>
      <c r="AH58" s="315"/>
      <c r="AI58" s="315"/>
    </row>
    <row r="59" spans="1:35">
      <c r="A59" s="641"/>
      <c r="B59" s="640"/>
      <c r="C59" s="640"/>
      <c r="D59" s="640"/>
      <c r="E59" s="640"/>
      <c r="F59" s="640"/>
      <c r="G59" s="640"/>
      <c r="H59" s="640"/>
      <c r="I59" s="640"/>
      <c r="J59" s="640"/>
      <c r="K59" s="640"/>
      <c r="L59" s="640"/>
      <c r="M59" s="640"/>
      <c r="N59" s="640"/>
      <c r="O59" s="640"/>
      <c r="P59" s="640"/>
      <c r="Q59" s="640"/>
      <c r="R59" s="640"/>
      <c r="S59" s="640"/>
      <c r="T59" s="315"/>
      <c r="U59" s="315"/>
      <c r="V59" s="315"/>
      <c r="W59" s="315"/>
      <c r="X59" s="315"/>
      <c r="Y59" s="315"/>
      <c r="Z59" s="315"/>
      <c r="AA59" s="315"/>
      <c r="AB59" s="315"/>
      <c r="AC59" s="315"/>
      <c r="AD59" s="315"/>
      <c r="AE59" s="315"/>
      <c r="AF59" s="315"/>
      <c r="AG59" s="315"/>
      <c r="AH59" s="315"/>
      <c r="AI59" s="315"/>
    </row>
    <row r="60" spans="1:35">
      <c r="A60" s="641"/>
      <c r="B60" s="640"/>
      <c r="C60" s="640"/>
      <c r="D60" s="640"/>
      <c r="E60" s="640"/>
      <c r="F60" s="640"/>
      <c r="G60" s="640"/>
      <c r="H60" s="640"/>
      <c r="I60" s="640"/>
      <c r="J60" s="640"/>
      <c r="K60" s="640"/>
      <c r="L60" s="640"/>
      <c r="M60" s="640"/>
      <c r="N60" s="640"/>
      <c r="O60" s="640"/>
      <c r="P60" s="640"/>
      <c r="Q60" s="640"/>
      <c r="R60" s="640"/>
      <c r="S60" s="640"/>
      <c r="T60" s="315"/>
      <c r="U60" s="315"/>
      <c r="V60" s="315"/>
      <c r="W60" s="315"/>
      <c r="X60" s="315"/>
      <c r="Y60" s="315"/>
      <c r="Z60" s="315"/>
      <c r="AA60" s="315"/>
      <c r="AB60" s="315"/>
      <c r="AC60" s="315"/>
      <c r="AD60" s="315"/>
      <c r="AE60" s="315"/>
      <c r="AF60" s="315"/>
      <c r="AG60" s="315"/>
      <c r="AH60" s="315"/>
      <c r="AI60" s="315"/>
    </row>
    <row r="61" spans="1:35">
      <c r="A61" s="641"/>
      <c r="B61" s="640"/>
      <c r="C61" s="640"/>
      <c r="D61" s="640"/>
      <c r="E61" s="640"/>
      <c r="F61" s="640"/>
      <c r="G61" s="640"/>
      <c r="H61" s="640"/>
      <c r="I61" s="640"/>
      <c r="J61" s="640"/>
      <c r="K61" s="640"/>
      <c r="L61" s="640"/>
      <c r="M61" s="640"/>
      <c r="N61" s="640"/>
      <c r="O61" s="640"/>
      <c r="P61" s="640"/>
      <c r="Q61" s="640"/>
      <c r="R61" s="640"/>
      <c r="S61" s="640"/>
      <c r="T61" s="315"/>
      <c r="U61" s="315"/>
      <c r="V61" s="315"/>
      <c r="W61" s="315"/>
      <c r="X61" s="315"/>
      <c r="Y61" s="315"/>
      <c r="Z61" s="315"/>
      <c r="AA61" s="315"/>
      <c r="AB61" s="315"/>
      <c r="AC61" s="315"/>
      <c r="AD61" s="315"/>
      <c r="AE61" s="315"/>
      <c r="AF61" s="315"/>
      <c r="AG61" s="315"/>
      <c r="AH61" s="315"/>
      <c r="AI61" s="315"/>
    </row>
    <row r="62" spans="1:35">
      <c r="A62" s="641"/>
      <c r="B62" s="640"/>
      <c r="C62" s="640"/>
      <c r="D62" s="640"/>
      <c r="E62" s="640"/>
      <c r="F62" s="640"/>
      <c r="G62" s="640"/>
      <c r="H62" s="640"/>
      <c r="I62" s="640"/>
      <c r="J62" s="640"/>
      <c r="K62" s="640"/>
      <c r="L62" s="640"/>
      <c r="M62" s="640"/>
      <c r="N62" s="640"/>
      <c r="O62" s="640"/>
      <c r="P62" s="640"/>
      <c r="Q62" s="640"/>
      <c r="R62" s="640"/>
      <c r="S62" s="640"/>
      <c r="T62" s="315"/>
      <c r="U62" s="315"/>
      <c r="V62" s="315"/>
      <c r="W62" s="315"/>
      <c r="X62" s="315"/>
      <c r="Y62" s="315"/>
      <c r="Z62" s="315"/>
      <c r="AA62" s="315"/>
      <c r="AB62" s="315"/>
      <c r="AC62" s="315"/>
      <c r="AD62" s="315"/>
      <c r="AE62" s="315"/>
      <c r="AF62" s="315"/>
      <c r="AG62" s="315"/>
      <c r="AH62" s="315"/>
      <c r="AI62" s="315"/>
    </row>
    <row r="63" spans="1:35">
      <c r="A63" s="641"/>
      <c r="B63" s="640"/>
      <c r="C63" s="640"/>
      <c r="D63" s="640"/>
      <c r="E63" s="640"/>
      <c r="F63" s="640"/>
      <c r="G63" s="640"/>
      <c r="H63" s="640"/>
      <c r="I63" s="640"/>
      <c r="J63" s="640"/>
      <c r="K63" s="640"/>
      <c r="L63" s="640"/>
      <c r="M63" s="640"/>
      <c r="N63" s="640"/>
      <c r="O63" s="640"/>
      <c r="P63" s="640"/>
      <c r="Q63" s="640"/>
      <c r="R63" s="640"/>
      <c r="S63" s="640"/>
      <c r="T63" s="315"/>
      <c r="U63" s="315"/>
      <c r="V63" s="315"/>
      <c r="W63" s="315"/>
      <c r="X63" s="315"/>
      <c r="Y63" s="315"/>
      <c r="Z63" s="315"/>
      <c r="AA63" s="315"/>
      <c r="AB63" s="315"/>
      <c r="AC63" s="315"/>
      <c r="AD63" s="315"/>
      <c r="AE63" s="315"/>
      <c r="AF63" s="315"/>
      <c r="AG63" s="315"/>
      <c r="AH63" s="315"/>
      <c r="AI63" s="315"/>
    </row>
    <row r="64" spans="1:35">
      <c r="A64" s="641"/>
      <c r="B64" s="640"/>
      <c r="C64" s="640"/>
      <c r="D64" s="640"/>
      <c r="E64" s="640"/>
      <c r="F64" s="640"/>
      <c r="G64" s="640"/>
      <c r="H64" s="640"/>
      <c r="I64" s="640"/>
      <c r="J64" s="640"/>
      <c r="K64" s="640"/>
      <c r="L64" s="640"/>
      <c r="M64" s="640"/>
      <c r="N64" s="640"/>
      <c r="O64" s="640"/>
      <c r="P64" s="640"/>
      <c r="Q64" s="640"/>
      <c r="R64" s="640"/>
      <c r="S64" s="640"/>
      <c r="T64" s="315"/>
      <c r="U64" s="315"/>
      <c r="V64" s="315"/>
      <c r="W64" s="315"/>
      <c r="X64" s="315"/>
      <c r="Y64" s="315"/>
      <c r="Z64" s="315"/>
      <c r="AA64" s="315"/>
      <c r="AB64" s="315"/>
      <c r="AC64" s="315"/>
      <c r="AD64" s="315"/>
      <c r="AE64" s="315"/>
      <c r="AF64" s="315"/>
      <c r="AG64" s="315"/>
      <c r="AH64" s="315"/>
      <c r="AI64" s="315"/>
    </row>
    <row r="65" spans="1:35">
      <c r="A65" s="641"/>
      <c r="B65" s="640"/>
      <c r="C65" s="640"/>
      <c r="D65" s="640"/>
      <c r="E65" s="640"/>
      <c r="F65" s="640"/>
      <c r="G65" s="640"/>
      <c r="H65" s="640"/>
      <c r="I65" s="640"/>
      <c r="J65" s="640"/>
      <c r="K65" s="640"/>
      <c r="L65" s="640"/>
      <c r="M65" s="640"/>
      <c r="N65" s="640"/>
      <c r="O65" s="640"/>
      <c r="P65" s="631"/>
      <c r="Q65" s="631"/>
      <c r="R65" s="631"/>
      <c r="S65" s="631"/>
      <c r="T65" s="631"/>
      <c r="U65" s="631"/>
      <c r="V65" s="631"/>
      <c r="W65" s="631"/>
      <c r="X65" s="631"/>
      <c r="Y65" s="631"/>
      <c r="Z65" s="631"/>
      <c r="AA65" s="631"/>
      <c r="AB65" s="631"/>
      <c r="AC65" s="631"/>
      <c r="AD65" s="631"/>
      <c r="AE65" s="631"/>
      <c r="AF65" s="631"/>
      <c r="AG65" s="631"/>
      <c r="AH65" s="631"/>
      <c r="AI65" s="631"/>
    </row>
    <row r="66" spans="1:35">
      <c r="A66" s="641"/>
      <c r="B66" s="640"/>
      <c r="C66" s="640"/>
      <c r="D66" s="640"/>
      <c r="E66" s="640"/>
      <c r="F66" s="640"/>
      <c r="G66" s="640"/>
      <c r="H66" s="640"/>
      <c r="I66" s="640"/>
      <c r="J66" s="640"/>
      <c r="K66" s="640"/>
      <c r="L66" s="640"/>
      <c r="M66" s="640"/>
      <c r="N66" s="640"/>
      <c r="O66" s="640"/>
      <c r="P66" s="631"/>
      <c r="Q66" s="631"/>
      <c r="R66" s="631"/>
      <c r="S66" s="631"/>
      <c r="T66" s="631"/>
      <c r="U66" s="631"/>
      <c r="V66" s="631"/>
      <c r="W66" s="631"/>
      <c r="X66" s="631"/>
      <c r="Y66" s="631"/>
      <c r="Z66" s="631"/>
      <c r="AA66" s="631"/>
      <c r="AB66" s="631"/>
      <c r="AC66" s="631"/>
      <c r="AD66" s="631"/>
      <c r="AE66" s="631"/>
      <c r="AF66" s="631"/>
      <c r="AG66" s="631"/>
      <c r="AH66" s="631"/>
      <c r="AI66" s="631"/>
    </row>
    <row r="67" spans="1:35">
      <c r="A67" s="641"/>
      <c r="B67" s="640"/>
      <c r="C67" s="640"/>
      <c r="D67" s="640"/>
      <c r="E67" s="640"/>
      <c r="F67" s="640"/>
      <c r="G67" s="640"/>
      <c r="H67" s="640"/>
      <c r="I67" s="640"/>
      <c r="J67" s="640"/>
      <c r="K67" s="640"/>
      <c r="L67" s="640"/>
      <c r="M67" s="640"/>
      <c r="N67" s="640"/>
      <c r="O67" s="640"/>
      <c r="P67" s="631"/>
      <c r="Q67" s="631"/>
      <c r="R67" s="631"/>
      <c r="S67" s="631"/>
      <c r="T67" s="631"/>
      <c r="U67" s="631"/>
      <c r="V67" s="631"/>
      <c r="W67" s="631"/>
      <c r="X67" s="631"/>
      <c r="Y67" s="631"/>
      <c r="Z67" s="631"/>
      <c r="AA67" s="631"/>
      <c r="AB67" s="631"/>
      <c r="AC67" s="631"/>
      <c r="AD67" s="631"/>
      <c r="AE67" s="631"/>
      <c r="AF67" s="631"/>
      <c r="AG67" s="631"/>
      <c r="AH67" s="631"/>
      <c r="AI67" s="631"/>
    </row>
    <row r="68" spans="1:35">
      <c r="A68" s="641"/>
      <c r="B68" s="640"/>
      <c r="C68" s="640"/>
      <c r="D68" s="640"/>
      <c r="E68" s="640"/>
      <c r="F68" s="640"/>
      <c r="G68" s="640"/>
      <c r="H68" s="640"/>
      <c r="I68" s="640"/>
      <c r="J68" s="640"/>
      <c r="K68" s="640"/>
      <c r="L68" s="640"/>
      <c r="M68" s="640"/>
      <c r="N68" s="640"/>
      <c r="O68" s="640"/>
      <c r="P68" s="631"/>
      <c r="Q68" s="631"/>
      <c r="R68" s="631"/>
      <c r="S68" s="631"/>
      <c r="T68" s="631"/>
      <c r="U68" s="631"/>
      <c r="V68" s="631"/>
      <c r="W68" s="631"/>
      <c r="X68" s="631"/>
      <c r="Y68" s="631"/>
      <c r="Z68" s="631"/>
      <c r="AA68" s="631"/>
      <c r="AB68" s="631"/>
      <c r="AC68" s="631"/>
      <c r="AD68" s="631"/>
      <c r="AE68" s="631"/>
      <c r="AF68" s="631"/>
      <c r="AG68" s="631"/>
      <c r="AH68" s="631"/>
      <c r="AI68" s="631"/>
    </row>
    <row r="69" spans="1:35">
      <c r="A69" s="641"/>
      <c r="B69" s="640"/>
      <c r="C69" s="640"/>
      <c r="D69" s="640"/>
      <c r="E69" s="640"/>
      <c r="F69" s="640"/>
      <c r="G69" s="640"/>
      <c r="H69" s="640"/>
      <c r="I69" s="640"/>
      <c r="J69" s="640"/>
      <c r="K69" s="640"/>
      <c r="L69" s="640"/>
      <c r="M69" s="640"/>
      <c r="N69" s="640"/>
      <c r="O69" s="640"/>
      <c r="P69" s="631"/>
      <c r="Q69" s="631"/>
      <c r="R69" s="631"/>
      <c r="S69" s="631"/>
      <c r="T69" s="631"/>
      <c r="U69" s="631"/>
      <c r="V69" s="631"/>
      <c r="W69" s="631"/>
      <c r="X69" s="631"/>
      <c r="Y69" s="631"/>
      <c r="Z69" s="631"/>
      <c r="AA69" s="631"/>
      <c r="AB69" s="631"/>
      <c r="AC69" s="631"/>
      <c r="AD69" s="631"/>
      <c r="AE69" s="631"/>
      <c r="AF69" s="631"/>
      <c r="AG69" s="631"/>
      <c r="AH69" s="631"/>
      <c r="AI69" s="631"/>
    </row>
    <row r="70" spans="1:35">
      <c r="A70" s="641"/>
      <c r="B70" s="640"/>
      <c r="C70" s="640"/>
      <c r="D70" s="640"/>
      <c r="E70" s="640"/>
      <c r="F70" s="640"/>
      <c r="G70" s="640"/>
      <c r="H70" s="640"/>
      <c r="I70" s="640"/>
      <c r="J70" s="640"/>
      <c r="K70" s="640"/>
      <c r="L70" s="640"/>
      <c r="M70" s="640"/>
      <c r="N70" s="640"/>
      <c r="O70" s="640"/>
      <c r="P70" s="631"/>
      <c r="Q70" s="631"/>
      <c r="R70" s="631"/>
      <c r="S70" s="631"/>
      <c r="T70" s="631"/>
      <c r="U70" s="631"/>
      <c r="V70" s="631"/>
      <c r="W70" s="631"/>
      <c r="X70" s="631"/>
      <c r="Y70" s="631"/>
      <c r="Z70" s="631"/>
      <c r="AA70" s="631"/>
      <c r="AB70" s="631"/>
      <c r="AC70" s="631"/>
      <c r="AD70" s="631"/>
      <c r="AE70" s="631"/>
      <c r="AF70" s="631"/>
      <c r="AG70" s="631"/>
      <c r="AH70" s="631"/>
      <c r="AI70" s="631"/>
    </row>
    <row r="71" spans="1:35">
      <c r="A71" s="641"/>
      <c r="B71" s="640"/>
      <c r="C71" s="640"/>
      <c r="D71" s="640"/>
      <c r="E71" s="640"/>
      <c r="F71" s="640"/>
      <c r="G71" s="640"/>
      <c r="H71" s="640"/>
      <c r="I71" s="640"/>
      <c r="J71" s="640"/>
      <c r="K71" s="640"/>
      <c r="L71" s="640"/>
      <c r="M71" s="640"/>
      <c r="N71" s="640"/>
      <c r="O71" s="640"/>
      <c r="P71" s="631"/>
      <c r="Q71" s="631"/>
      <c r="R71" s="631"/>
      <c r="S71" s="631"/>
      <c r="T71" s="631"/>
      <c r="U71" s="631"/>
      <c r="V71" s="631"/>
      <c r="W71" s="631"/>
      <c r="X71" s="631"/>
      <c r="Y71" s="631"/>
      <c r="Z71" s="631"/>
      <c r="AA71" s="631"/>
      <c r="AB71" s="631"/>
      <c r="AC71" s="631"/>
      <c r="AD71" s="631"/>
      <c r="AE71" s="631"/>
      <c r="AF71" s="631"/>
      <c r="AG71" s="631"/>
      <c r="AH71" s="631"/>
      <c r="AI71" s="631"/>
    </row>
    <row r="72" spans="1:35">
      <c r="A72" s="641"/>
      <c r="B72" s="640"/>
      <c r="C72" s="640"/>
      <c r="D72" s="640"/>
      <c r="E72" s="640"/>
      <c r="F72" s="640"/>
      <c r="G72" s="640"/>
      <c r="H72" s="640"/>
      <c r="I72" s="640"/>
      <c r="J72" s="640"/>
      <c r="K72" s="640"/>
      <c r="L72" s="640"/>
      <c r="M72" s="640"/>
      <c r="N72" s="640"/>
      <c r="O72" s="640"/>
      <c r="P72" s="631"/>
      <c r="Q72" s="631"/>
      <c r="R72" s="631"/>
      <c r="S72" s="631"/>
      <c r="T72" s="631"/>
      <c r="U72" s="631"/>
      <c r="V72" s="631"/>
      <c r="W72" s="631"/>
      <c r="X72" s="631"/>
      <c r="Y72" s="631"/>
      <c r="Z72" s="631"/>
      <c r="AA72" s="631"/>
      <c r="AB72" s="631"/>
      <c r="AC72" s="631"/>
      <c r="AD72" s="631"/>
      <c r="AE72" s="631"/>
      <c r="AF72" s="631"/>
      <c r="AG72" s="631"/>
      <c r="AH72" s="631"/>
      <c r="AI72" s="631"/>
    </row>
    <row r="73" spans="1:35">
      <c r="A73" s="641"/>
      <c r="B73" s="640"/>
      <c r="C73" s="640"/>
      <c r="D73" s="640"/>
      <c r="E73" s="640"/>
      <c r="F73" s="640"/>
      <c r="G73" s="640"/>
      <c r="H73" s="640"/>
      <c r="I73" s="640"/>
      <c r="J73" s="640"/>
      <c r="K73" s="640"/>
      <c r="L73" s="640"/>
      <c r="M73" s="640"/>
      <c r="N73" s="640"/>
      <c r="O73" s="640"/>
      <c r="P73" s="631"/>
      <c r="Q73" s="631"/>
      <c r="R73" s="631"/>
      <c r="S73" s="631"/>
      <c r="T73" s="631"/>
      <c r="U73" s="631"/>
      <c r="V73" s="631"/>
      <c r="W73" s="631"/>
      <c r="X73" s="631"/>
      <c r="Y73" s="631"/>
      <c r="Z73" s="631"/>
      <c r="AA73" s="631"/>
      <c r="AB73" s="631"/>
      <c r="AC73" s="631"/>
      <c r="AD73" s="631"/>
      <c r="AE73" s="631"/>
      <c r="AF73" s="631"/>
      <c r="AG73" s="631"/>
      <c r="AH73" s="631"/>
      <c r="AI73" s="631"/>
    </row>
    <row r="74" spans="1:35">
      <c r="A74" s="642"/>
      <c r="B74" s="643"/>
      <c r="C74" s="643"/>
      <c r="D74" s="643"/>
      <c r="E74" s="643"/>
      <c r="F74" s="643"/>
      <c r="G74" s="643"/>
      <c r="H74" s="643"/>
      <c r="I74" s="643"/>
      <c r="J74" s="643"/>
      <c r="K74" s="643"/>
      <c r="L74" s="643"/>
      <c r="M74" s="643"/>
      <c r="N74" s="643"/>
      <c r="O74" s="643"/>
      <c r="P74" s="631"/>
      <c r="Q74" s="631"/>
      <c r="R74" s="631"/>
      <c r="S74" s="631"/>
      <c r="T74" s="631"/>
      <c r="U74" s="631"/>
      <c r="V74" s="631"/>
      <c r="W74" s="631"/>
      <c r="X74" s="631"/>
      <c r="Y74" s="631"/>
      <c r="Z74" s="631"/>
      <c r="AA74" s="631"/>
      <c r="AB74" s="631"/>
      <c r="AC74" s="631"/>
      <c r="AD74" s="631"/>
      <c r="AE74" s="631"/>
      <c r="AF74" s="631"/>
      <c r="AG74" s="631"/>
      <c r="AH74" s="631"/>
      <c r="AI74" s="631"/>
    </row>
    <row r="75" spans="1:35">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row>
    <row r="76" spans="1:35">
      <c r="A76" s="631"/>
      <c r="B76" s="631"/>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row>
    <row r="77" spans="1:35">
      <c r="A77" s="631"/>
      <c r="B77" s="631"/>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row>
    <row r="78" spans="1:35">
      <c r="A78" s="631"/>
      <c r="B78" s="631"/>
      <c r="C78" s="631"/>
      <c r="D78" s="631"/>
      <c r="E78" s="631"/>
      <c r="F78" s="631"/>
      <c r="G78" s="631"/>
      <c r="H78" s="631"/>
      <c r="I78" s="631"/>
      <c r="J78" s="631"/>
      <c r="K78" s="631"/>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row>
    <row r="79" spans="1:35">
      <c r="A79" s="631"/>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631"/>
      <c r="AD79" s="631"/>
      <c r="AE79" s="631"/>
      <c r="AF79" s="631"/>
      <c r="AG79" s="631"/>
      <c r="AH79" s="631"/>
      <c r="AI79" s="631"/>
    </row>
    <row r="80" spans="1:35">
      <c r="A80" s="631"/>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631"/>
      <c r="AD80" s="631"/>
      <c r="AE80" s="631"/>
      <c r="AF80" s="631"/>
      <c r="AG80" s="631"/>
      <c r="AH80" s="631"/>
      <c r="AI80" s="631"/>
    </row>
    <row r="81" spans="1:35">
      <c r="A81" s="631"/>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c r="AI81" s="631"/>
    </row>
    <row r="82" spans="1:35">
      <c r="A82" s="631"/>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631"/>
      <c r="AD82" s="631"/>
      <c r="AE82" s="631"/>
      <c r="AF82" s="631"/>
      <c r="AG82" s="631"/>
      <c r="AH82" s="631"/>
      <c r="AI82" s="631"/>
    </row>
    <row r="83" spans="1:35">
      <c r="A83" s="631"/>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631"/>
      <c r="AD83" s="631"/>
      <c r="AE83" s="631"/>
      <c r="AF83" s="631"/>
      <c r="AG83" s="631"/>
      <c r="AH83" s="631"/>
      <c r="AI83" s="631"/>
    </row>
    <row r="84" spans="1:35">
      <c r="A84" s="631"/>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row>
    <row r="85" spans="1:35">
      <c r="A85" s="631"/>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row>
    <row r="86" spans="1:35">
      <c r="A86" s="631"/>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I86" s="631"/>
    </row>
    <row r="87" spans="1:35">
      <c r="A87" s="631"/>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631"/>
      <c r="AG87" s="631"/>
      <c r="AH87" s="631"/>
      <c r="AI87" s="631"/>
    </row>
    <row r="88" spans="1:35">
      <c r="A88" s="631"/>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631"/>
      <c r="AG88" s="631"/>
      <c r="AH88" s="631"/>
      <c r="AI88" s="631"/>
    </row>
    <row r="89" spans="1:35">
      <c r="A89" s="631"/>
      <c r="B89" s="631"/>
      <c r="C89" s="631"/>
      <c r="D89" s="631"/>
      <c r="E89" s="631"/>
      <c r="F89" s="631"/>
      <c r="G89" s="631"/>
      <c r="H89" s="631"/>
      <c r="I89" s="631"/>
      <c r="J89" s="631"/>
      <c r="K89" s="631"/>
      <c r="L89" s="631"/>
      <c r="M89" s="631"/>
      <c r="N89" s="631"/>
      <c r="O89" s="631"/>
      <c r="P89" s="631"/>
      <c r="Q89" s="631"/>
      <c r="R89" s="631"/>
      <c r="S89" s="631"/>
      <c r="T89" s="631"/>
      <c r="U89" s="631"/>
      <c r="V89" s="631"/>
      <c r="W89" s="631"/>
      <c r="X89" s="631"/>
      <c r="Y89" s="631"/>
      <c r="Z89" s="631"/>
      <c r="AA89" s="631"/>
      <c r="AB89" s="631"/>
      <c r="AC89" s="631"/>
      <c r="AD89" s="631"/>
      <c r="AE89" s="631"/>
      <c r="AF89" s="631"/>
      <c r="AG89" s="631"/>
      <c r="AH89" s="631"/>
      <c r="AI89" s="631"/>
    </row>
    <row r="90" spans="1:35">
      <c r="A90" s="631"/>
      <c r="B90" s="631"/>
      <c r="C90" s="631"/>
      <c r="D90" s="631"/>
      <c r="E90" s="631"/>
      <c r="F90" s="631"/>
      <c r="G90" s="631"/>
      <c r="H90" s="631"/>
      <c r="I90" s="631"/>
      <c r="J90" s="631"/>
      <c r="K90" s="631"/>
      <c r="L90" s="631"/>
      <c r="M90" s="631"/>
      <c r="N90" s="631"/>
      <c r="O90" s="631"/>
      <c r="P90" s="631"/>
      <c r="Q90" s="631"/>
      <c r="R90" s="631"/>
      <c r="S90" s="631"/>
      <c r="T90" s="631"/>
      <c r="U90" s="631"/>
      <c r="V90" s="631"/>
      <c r="W90" s="631"/>
      <c r="X90" s="631"/>
      <c r="Y90" s="631"/>
      <c r="Z90" s="631"/>
      <c r="AA90" s="631"/>
      <c r="AB90" s="631"/>
      <c r="AC90" s="631"/>
      <c r="AD90" s="631"/>
      <c r="AE90" s="631"/>
      <c r="AF90" s="631"/>
      <c r="AG90" s="631"/>
      <c r="AH90" s="631"/>
      <c r="AI90" s="631"/>
    </row>
    <row r="91" spans="1:35">
      <c r="A91" s="631"/>
      <c r="B91" s="631"/>
      <c r="C91" s="631"/>
      <c r="D91" s="631"/>
      <c r="E91" s="631"/>
      <c r="F91" s="631"/>
      <c r="G91" s="631"/>
      <c r="H91" s="631"/>
      <c r="I91" s="631"/>
      <c r="J91" s="631"/>
      <c r="K91" s="631"/>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row>
    <row r="92" spans="1:35">
      <c r="A92" s="631"/>
      <c r="B92" s="631"/>
      <c r="C92" s="631"/>
      <c r="D92" s="631"/>
      <c r="E92" s="631"/>
      <c r="F92" s="631"/>
      <c r="G92" s="631"/>
      <c r="H92" s="631"/>
      <c r="I92" s="631"/>
      <c r="J92" s="631"/>
      <c r="K92" s="631"/>
      <c r="L92" s="631"/>
      <c r="M92" s="631"/>
      <c r="N92" s="631"/>
      <c r="O92" s="631"/>
      <c r="P92" s="631"/>
      <c r="Q92" s="631"/>
      <c r="R92" s="631"/>
      <c r="S92" s="631"/>
      <c r="T92" s="631"/>
      <c r="U92" s="631"/>
      <c r="V92" s="631"/>
      <c r="W92" s="631"/>
      <c r="X92" s="631"/>
      <c r="Y92" s="631"/>
      <c r="Z92" s="631"/>
      <c r="AA92" s="631"/>
      <c r="AB92" s="631"/>
      <c r="AC92" s="631"/>
      <c r="AD92" s="631"/>
      <c r="AE92" s="631"/>
      <c r="AF92" s="631"/>
      <c r="AG92" s="631"/>
      <c r="AH92" s="631"/>
      <c r="AI92" s="631"/>
    </row>
    <row r="93" spans="1:35">
      <c r="A93" s="631"/>
      <c r="B93" s="631"/>
      <c r="C93" s="631"/>
      <c r="D93" s="631"/>
      <c r="E93" s="631"/>
      <c r="F93" s="631"/>
      <c r="G93" s="631"/>
      <c r="H93" s="631"/>
      <c r="I93" s="631"/>
      <c r="J93" s="631"/>
      <c r="K93" s="631"/>
      <c r="L93" s="631"/>
      <c r="M93" s="631"/>
      <c r="N93" s="631"/>
      <c r="O93" s="631"/>
      <c r="P93" s="631"/>
      <c r="Q93" s="631"/>
      <c r="R93" s="631"/>
      <c r="S93" s="631"/>
      <c r="T93" s="631"/>
      <c r="U93" s="631"/>
      <c r="V93" s="631"/>
      <c r="W93" s="631"/>
      <c r="X93" s="631"/>
      <c r="Y93" s="631"/>
      <c r="Z93" s="631"/>
      <c r="AA93" s="631"/>
      <c r="AB93" s="631"/>
      <c r="AC93" s="631"/>
      <c r="AD93" s="631"/>
      <c r="AE93" s="631"/>
      <c r="AF93" s="631"/>
      <c r="AG93" s="631"/>
      <c r="AH93" s="631"/>
      <c r="AI93" s="631"/>
    </row>
    <row r="94" spans="1:35">
      <c r="A94" s="631"/>
      <c r="B94" s="631"/>
      <c r="C94" s="631"/>
      <c r="D94" s="631"/>
      <c r="E94" s="631"/>
      <c r="F94" s="631"/>
      <c r="G94" s="631"/>
      <c r="H94" s="631"/>
      <c r="I94" s="631"/>
      <c r="J94" s="631"/>
      <c r="K94" s="631"/>
      <c r="L94" s="631"/>
      <c r="M94" s="631"/>
      <c r="N94" s="631"/>
      <c r="O94" s="631"/>
      <c r="P94" s="631"/>
      <c r="Q94" s="631"/>
      <c r="R94" s="631"/>
      <c r="S94" s="631"/>
      <c r="T94" s="631"/>
      <c r="U94" s="631"/>
      <c r="V94" s="631"/>
      <c r="W94" s="631"/>
      <c r="X94" s="631"/>
      <c r="Y94" s="631"/>
      <c r="Z94" s="631"/>
      <c r="AA94" s="631"/>
      <c r="AB94" s="631"/>
      <c r="AC94" s="631"/>
      <c r="AD94" s="631"/>
      <c r="AE94" s="631"/>
      <c r="AF94" s="631"/>
      <c r="AG94" s="631"/>
      <c r="AH94" s="631"/>
      <c r="AI94" s="631"/>
    </row>
    <row r="95" spans="1:35">
      <c r="A95" s="631"/>
      <c r="B95" s="631"/>
      <c r="C95" s="631"/>
      <c r="D95" s="631"/>
      <c r="E95" s="631"/>
      <c r="F95" s="631"/>
      <c r="G95" s="631"/>
      <c r="H95" s="631"/>
      <c r="I95" s="631"/>
      <c r="J95" s="631"/>
      <c r="K95" s="631"/>
      <c r="L95" s="631"/>
      <c r="M95" s="631"/>
      <c r="N95" s="631"/>
      <c r="O95" s="631"/>
      <c r="P95" s="631"/>
      <c r="Q95" s="631"/>
      <c r="R95" s="631"/>
      <c r="S95" s="631"/>
      <c r="T95" s="631"/>
      <c r="U95" s="631"/>
      <c r="V95" s="631"/>
      <c r="W95" s="631"/>
      <c r="X95" s="631"/>
      <c r="Y95" s="631"/>
      <c r="Z95" s="631"/>
      <c r="AA95" s="631"/>
      <c r="AB95" s="631"/>
      <c r="AC95" s="631"/>
      <c r="AD95" s="631"/>
      <c r="AE95" s="631"/>
      <c r="AF95" s="631"/>
      <c r="AG95" s="631"/>
      <c r="AH95" s="631"/>
      <c r="AI95" s="631"/>
    </row>
    <row r="96" spans="1:35">
      <c r="A96" s="631"/>
      <c r="B96" s="631"/>
      <c r="C96" s="631"/>
      <c r="D96" s="631"/>
      <c r="E96" s="631"/>
      <c r="F96" s="631"/>
      <c r="G96" s="631"/>
      <c r="H96" s="631"/>
      <c r="I96" s="631"/>
      <c r="J96" s="631"/>
      <c r="K96" s="631"/>
      <c r="L96" s="631"/>
      <c r="M96" s="631"/>
      <c r="N96" s="631"/>
      <c r="O96" s="631"/>
      <c r="P96" s="631"/>
      <c r="Q96" s="631"/>
      <c r="R96" s="631"/>
      <c r="S96" s="631"/>
      <c r="T96" s="631"/>
      <c r="U96" s="631"/>
      <c r="V96" s="631"/>
      <c r="W96" s="631"/>
      <c r="X96" s="631"/>
      <c r="Y96" s="631"/>
      <c r="Z96" s="631"/>
      <c r="AA96" s="631"/>
      <c r="AB96" s="631"/>
      <c r="AC96" s="631"/>
      <c r="AD96" s="631"/>
      <c r="AE96" s="631"/>
      <c r="AF96" s="631"/>
      <c r="AG96" s="631"/>
      <c r="AH96" s="631"/>
      <c r="AI96" s="631"/>
    </row>
    <row r="97" spans="1:35">
      <c r="A97" s="631"/>
      <c r="B97" s="631"/>
      <c r="C97" s="631"/>
      <c r="D97" s="631"/>
      <c r="E97" s="631"/>
      <c r="F97" s="631"/>
      <c r="G97" s="631"/>
      <c r="H97" s="631"/>
      <c r="I97" s="631"/>
      <c r="J97" s="631"/>
      <c r="K97" s="631"/>
      <c r="L97" s="631"/>
      <c r="M97" s="631"/>
      <c r="N97" s="631"/>
      <c r="O97" s="631"/>
      <c r="P97" s="631"/>
      <c r="Q97" s="631"/>
      <c r="R97" s="631"/>
      <c r="S97" s="631"/>
      <c r="T97" s="631"/>
      <c r="U97" s="631"/>
      <c r="V97" s="631"/>
      <c r="W97" s="631"/>
      <c r="X97" s="631"/>
      <c r="Y97" s="631"/>
      <c r="Z97" s="631"/>
      <c r="AA97" s="631"/>
      <c r="AB97" s="631"/>
      <c r="AC97" s="631"/>
      <c r="AD97" s="631"/>
      <c r="AE97" s="631"/>
      <c r="AF97" s="631"/>
      <c r="AG97" s="631"/>
      <c r="AH97" s="631"/>
      <c r="AI97" s="631"/>
    </row>
    <row r="98" spans="1:35">
      <c r="A98" s="631"/>
      <c r="B98" s="631"/>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631"/>
      <c r="AD98" s="631"/>
      <c r="AE98" s="631"/>
      <c r="AF98" s="631"/>
      <c r="AG98" s="631"/>
      <c r="AH98" s="631"/>
      <c r="AI98" s="631"/>
    </row>
    <row r="99" spans="1:35">
      <c r="A99" s="631"/>
      <c r="B99" s="631"/>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631"/>
      <c r="AD99" s="631"/>
      <c r="AE99" s="631"/>
      <c r="AF99" s="631"/>
      <c r="AG99" s="631"/>
      <c r="AH99" s="631"/>
      <c r="AI99" s="631"/>
    </row>
    <row r="100" spans="1:35">
      <c r="A100" s="631"/>
      <c r="B100" s="631"/>
      <c r="C100" s="631"/>
      <c r="D100" s="631"/>
      <c r="E100" s="631"/>
      <c r="F100" s="631"/>
      <c r="G100" s="631"/>
      <c r="H100" s="631"/>
      <c r="I100" s="631"/>
      <c r="J100" s="631"/>
      <c r="K100" s="631"/>
      <c r="L100" s="631"/>
      <c r="M100" s="631"/>
      <c r="N100" s="631"/>
      <c r="O100" s="631"/>
      <c r="P100" s="631"/>
      <c r="Q100" s="631"/>
      <c r="R100" s="631"/>
      <c r="S100" s="631"/>
      <c r="T100" s="631"/>
      <c r="U100" s="631"/>
      <c r="V100" s="631"/>
      <c r="W100" s="631"/>
      <c r="X100" s="631"/>
      <c r="Y100" s="631"/>
      <c r="Z100" s="631"/>
      <c r="AA100" s="631"/>
      <c r="AB100" s="631"/>
      <c r="AC100" s="631"/>
      <c r="AD100" s="631"/>
      <c r="AE100" s="631"/>
      <c r="AF100" s="631"/>
      <c r="AG100" s="631"/>
      <c r="AH100" s="631"/>
      <c r="AI100" s="631"/>
    </row>
    <row r="101" spans="1:35">
      <c r="A101" s="631"/>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c r="X101" s="631"/>
      <c r="Y101" s="631"/>
      <c r="Z101" s="631"/>
      <c r="AA101" s="631"/>
      <c r="AB101" s="631"/>
      <c r="AC101" s="631"/>
      <c r="AD101" s="631"/>
      <c r="AE101" s="631"/>
      <c r="AF101" s="631"/>
      <c r="AG101" s="631"/>
      <c r="AH101" s="631"/>
      <c r="AI101" s="631"/>
    </row>
    <row r="102" spans="1:35">
      <c r="A102" s="631"/>
      <c r="B102" s="631"/>
      <c r="C102" s="631"/>
      <c r="D102" s="631"/>
      <c r="E102" s="631"/>
      <c r="F102" s="631"/>
      <c r="G102" s="631"/>
      <c r="H102" s="631"/>
      <c r="I102" s="631"/>
      <c r="J102" s="631"/>
      <c r="K102" s="631"/>
      <c r="L102" s="631"/>
      <c r="M102" s="631"/>
      <c r="N102" s="631"/>
      <c r="O102" s="631"/>
      <c r="P102" s="631"/>
      <c r="Q102" s="631"/>
      <c r="R102" s="631"/>
      <c r="S102" s="631"/>
      <c r="T102" s="631"/>
      <c r="U102" s="631"/>
      <c r="V102" s="631"/>
      <c r="W102" s="631"/>
      <c r="X102" s="631"/>
      <c r="Y102" s="631"/>
      <c r="Z102" s="631"/>
      <c r="AA102" s="631"/>
      <c r="AB102" s="631"/>
      <c r="AC102" s="631"/>
      <c r="AD102" s="631"/>
      <c r="AE102" s="631"/>
      <c r="AF102" s="631"/>
      <c r="AG102" s="631"/>
      <c r="AH102" s="631"/>
      <c r="AI102" s="631"/>
    </row>
    <row r="103" spans="1:35">
      <c r="A103" s="631"/>
      <c r="B103" s="631"/>
      <c r="C103" s="631"/>
      <c r="D103" s="631"/>
      <c r="E103" s="631"/>
      <c r="F103" s="631"/>
      <c r="G103" s="631"/>
      <c r="H103" s="631"/>
      <c r="I103" s="631"/>
      <c r="J103" s="631"/>
      <c r="K103" s="631"/>
      <c r="L103" s="631"/>
      <c r="M103" s="631"/>
      <c r="N103" s="631"/>
      <c r="O103" s="631"/>
      <c r="P103" s="631"/>
      <c r="Q103" s="631"/>
      <c r="R103" s="631"/>
      <c r="S103" s="631"/>
      <c r="T103" s="631"/>
      <c r="U103" s="631"/>
      <c r="V103" s="631"/>
      <c r="W103" s="631"/>
      <c r="X103" s="631"/>
      <c r="Y103" s="631"/>
      <c r="Z103" s="631"/>
      <c r="AA103" s="631"/>
      <c r="AB103" s="631"/>
      <c r="AC103" s="631"/>
      <c r="AD103" s="631"/>
      <c r="AE103" s="631"/>
      <c r="AF103" s="631"/>
      <c r="AG103" s="631"/>
      <c r="AH103" s="631"/>
      <c r="AI103" s="631"/>
    </row>
    <row r="104" spans="1:35">
      <c r="A104" s="631"/>
      <c r="B104" s="631"/>
      <c r="C104" s="631"/>
      <c r="D104" s="631"/>
      <c r="E104" s="631"/>
      <c r="F104" s="631"/>
      <c r="G104" s="631"/>
      <c r="H104" s="631"/>
      <c r="I104" s="631"/>
      <c r="J104" s="631"/>
      <c r="K104" s="631"/>
      <c r="L104" s="631"/>
      <c r="M104" s="631"/>
      <c r="N104" s="631"/>
      <c r="O104" s="631"/>
      <c r="P104" s="631"/>
      <c r="Q104" s="631"/>
      <c r="R104" s="631"/>
      <c r="S104" s="631"/>
      <c r="T104" s="631"/>
      <c r="U104" s="631"/>
      <c r="V104" s="631"/>
      <c r="W104" s="631"/>
      <c r="X104" s="631"/>
      <c r="Y104" s="631"/>
      <c r="Z104" s="631"/>
      <c r="AA104" s="631"/>
      <c r="AB104" s="631"/>
      <c r="AC104" s="631"/>
      <c r="AD104" s="631"/>
      <c r="AE104" s="631"/>
      <c r="AF104" s="631"/>
      <c r="AG104" s="631"/>
      <c r="AH104" s="631"/>
      <c r="AI104" s="631"/>
    </row>
    <row r="105" spans="1:35">
      <c r="A105" s="631"/>
      <c r="B105" s="631"/>
      <c r="C105" s="631"/>
      <c r="D105" s="631"/>
      <c r="E105" s="631"/>
      <c r="F105" s="631"/>
      <c r="G105" s="631"/>
      <c r="H105" s="631"/>
      <c r="I105" s="631"/>
      <c r="J105" s="631"/>
      <c r="K105" s="631"/>
      <c r="L105" s="631"/>
      <c r="M105" s="631"/>
      <c r="N105" s="631"/>
      <c r="O105" s="631"/>
      <c r="P105" s="631"/>
      <c r="Q105" s="631"/>
      <c r="R105" s="631"/>
      <c r="S105" s="631"/>
      <c r="T105" s="631"/>
      <c r="U105" s="631"/>
      <c r="V105" s="631"/>
      <c r="W105" s="631"/>
      <c r="X105" s="631"/>
      <c r="Y105" s="631"/>
      <c r="Z105" s="631"/>
      <c r="AA105" s="631"/>
      <c r="AB105" s="631"/>
      <c r="AC105" s="631"/>
      <c r="AD105" s="631"/>
      <c r="AE105" s="631"/>
      <c r="AF105" s="631"/>
      <c r="AG105" s="631"/>
      <c r="AH105" s="631"/>
      <c r="AI105" s="631"/>
    </row>
    <row r="106" spans="1:35">
      <c r="A106" s="631"/>
      <c r="B106" s="631"/>
      <c r="C106" s="631"/>
      <c r="D106" s="631"/>
      <c r="E106" s="631"/>
      <c r="F106" s="631"/>
      <c r="G106" s="631"/>
      <c r="H106" s="631"/>
      <c r="I106" s="631"/>
      <c r="J106" s="631"/>
      <c r="K106" s="631"/>
      <c r="L106" s="631"/>
      <c r="M106" s="631"/>
      <c r="N106" s="631"/>
      <c r="O106" s="631"/>
      <c r="P106" s="631"/>
      <c r="Q106" s="631"/>
      <c r="R106" s="631"/>
      <c r="S106" s="631"/>
      <c r="T106" s="631"/>
      <c r="U106" s="631"/>
      <c r="V106" s="631"/>
      <c r="W106" s="631"/>
      <c r="X106" s="631"/>
      <c r="Y106" s="631"/>
      <c r="Z106" s="631"/>
      <c r="AA106" s="631"/>
      <c r="AB106" s="631"/>
      <c r="AC106" s="631"/>
      <c r="AD106" s="631"/>
      <c r="AE106" s="631"/>
      <c r="AF106" s="631"/>
      <c r="AG106" s="631"/>
      <c r="AH106" s="631"/>
      <c r="AI106" s="631"/>
    </row>
    <row r="107" spans="1:35">
      <c r="A107" s="631"/>
      <c r="B107" s="631"/>
      <c r="C107" s="631"/>
      <c r="D107" s="631"/>
      <c r="E107" s="631"/>
      <c r="F107" s="631"/>
      <c r="G107" s="631"/>
      <c r="H107" s="631"/>
      <c r="I107" s="631"/>
      <c r="J107" s="631"/>
      <c r="K107" s="631"/>
      <c r="L107" s="631"/>
      <c r="M107" s="631"/>
      <c r="N107" s="631"/>
      <c r="O107" s="631"/>
      <c r="P107" s="631"/>
      <c r="Q107" s="631"/>
      <c r="R107" s="631"/>
      <c r="S107" s="631"/>
      <c r="T107" s="631"/>
      <c r="U107" s="631"/>
      <c r="V107" s="631"/>
      <c r="W107" s="631"/>
      <c r="X107" s="631"/>
      <c r="Y107" s="631"/>
      <c r="Z107" s="631"/>
      <c r="AA107" s="631"/>
      <c r="AB107" s="631"/>
      <c r="AC107" s="631"/>
      <c r="AD107" s="631"/>
      <c r="AE107" s="631"/>
      <c r="AF107" s="631"/>
      <c r="AG107" s="631"/>
      <c r="AH107" s="631"/>
      <c r="AI107" s="631"/>
    </row>
    <row r="108" spans="1:35">
      <c r="A108" s="631"/>
      <c r="B108" s="631"/>
      <c r="C108" s="631"/>
      <c r="D108" s="631"/>
      <c r="E108" s="631"/>
      <c r="F108" s="631"/>
      <c r="G108" s="631"/>
      <c r="H108" s="631"/>
      <c r="I108" s="631"/>
      <c r="J108" s="631"/>
      <c r="K108" s="631"/>
      <c r="L108" s="631"/>
      <c r="M108" s="631"/>
      <c r="N108" s="631"/>
      <c r="O108" s="631"/>
      <c r="P108" s="631"/>
      <c r="Q108" s="631"/>
      <c r="R108" s="631"/>
      <c r="S108" s="631"/>
      <c r="T108" s="631"/>
      <c r="U108" s="631"/>
      <c r="V108" s="631"/>
      <c r="W108" s="631"/>
      <c r="X108" s="631"/>
      <c r="Y108" s="631"/>
      <c r="Z108" s="631"/>
      <c r="AA108" s="631"/>
      <c r="AB108" s="631"/>
      <c r="AC108" s="631"/>
      <c r="AD108" s="631"/>
      <c r="AE108" s="631"/>
      <c r="AF108" s="631"/>
      <c r="AG108" s="631"/>
      <c r="AH108" s="631"/>
      <c r="AI108" s="631"/>
    </row>
    <row r="109" spans="1:35">
      <c r="A109" s="631"/>
      <c r="B109" s="631"/>
      <c r="C109" s="631"/>
      <c r="D109" s="631"/>
      <c r="E109" s="631"/>
      <c r="F109" s="631"/>
      <c r="G109" s="631"/>
      <c r="H109" s="631"/>
      <c r="I109" s="631"/>
      <c r="J109" s="631"/>
      <c r="K109" s="631"/>
      <c r="L109" s="631"/>
      <c r="M109" s="631"/>
      <c r="N109" s="631"/>
      <c r="O109" s="631"/>
      <c r="P109" s="631"/>
      <c r="Q109" s="631"/>
      <c r="R109" s="631"/>
      <c r="S109" s="631"/>
      <c r="T109" s="631"/>
      <c r="U109" s="631"/>
      <c r="V109" s="631"/>
      <c r="W109" s="631"/>
      <c r="X109" s="631"/>
      <c r="Y109" s="631"/>
      <c r="Z109" s="631"/>
      <c r="AA109" s="631"/>
      <c r="AB109" s="631"/>
      <c r="AC109" s="631"/>
      <c r="AD109" s="631"/>
      <c r="AE109" s="631"/>
      <c r="AF109" s="631"/>
      <c r="AG109" s="631"/>
      <c r="AH109" s="631"/>
      <c r="AI109" s="631"/>
    </row>
    <row r="110" spans="1:35">
      <c r="A110" s="631"/>
      <c r="B110" s="631"/>
      <c r="C110" s="631"/>
      <c r="D110" s="631"/>
      <c r="E110" s="631"/>
      <c r="F110" s="631"/>
      <c r="G110" s="631"/>
      <c r="H110" s="631"/>
      <c r="I110" s="631"/>
      <c r="J110" s="631"/>
      <c r="K110" s="631"/>
      <c r="L110" s="631"/>
      <c r="M110" s="631"/>
      <c r="N110" s="631"/>
      <c r="O110" s="631"/>
      <c r="P110" s="631"/>
      <c r="Q110" s="631"/>
      <c r="R110" s="631"/>
      <c r="S110" s="631"/>
      <c r="T110" s="631"/>
      <c r="U110" s="631"/>
      <c r="V110" s="631"/>
      <c r="W110" s="631"/>
      <c r="X110" s="631"/>
      <c r="Y110" s="631"/>
      <c r="Z110" s="631"/>
      <c r="AA110" s="631"/>
      <c r="AB110" s="631"/>
      <c r="AC110" s="631"/>
      <c r="AD110" s="631"/>
      <c r="AE110" s="631"/>
      <c r="AF110" s="631"/>
      <c r="AG110" s="631"/>
      <c r="AH110" s="631"/>
      <c r="AI110" s="631"/>
    </row>
    <row r="111" spans="1:35">
      <c r="A111" s="631"/>
      <c r="B111" s="631"/>
      <c r="C111" s="631"/>
      <c r="D111" s="631"/>
      <c r="E111" s="631"/>
      <c r="F111" s="631"/>
      <c r="G111" s="631"/>
      <c r="H111" s="631"/>
      <c r="I111" s="631"/>
      <c r="J111" s="631"/>
      <c r="K111" s="631"/>
      <c r="L111" s="631"/>
      <c r="M111" s="631"/>
      <c r="N111" s="631"/>
      <c r="O111" s="631"/>
      <c r="P111" s="631"/>
      <c r="Q111" s="631"/>
      <c r="R111" s="631"/>
      <c r="S111" s="631"/>
      <c r="T111" s="631"/>
      <c r="U111" s="631"/>
      <c r="V111" s="631"/>
      <c r="W111" s="631"/>
      <c r="X111" s="631"/>
      <c r="Y111" s="631"/>
      <c r="Z111" s="631"/>
      <c r="AA111" s="631"/>
      <c r="AB111" s="631"/>
      <c r="AC111" s="631"/>
      <c r="AD111" s="631"/>
      <c r="AE111" s="631"/>
      <c r="AF111" s="631"/>
      <c r="AG111" s="631"/>
      <c r="AH111" s="631"/>
      <c r="AI111" s="631"/>
    </row>
    <row r="112" spans="1:35">
      <c r="A112" s="631"/>
      <c r="B112" s="631"/>
      <c r="C112" s="631"/>
      <c r="D112" s="631"/>
      <c r="E112" s="631"/>
      <c r="F112" s="631"/>
      <c r="G112" s="631"/>
      <c r="H112" s="631"/>
      <c r="I112" s="631"/>
      <c r="J112" s="631"/>
      <c r="K112" s="631"/>
      <c r="L112" s="631"/>
      <c r="M112" s="631"/>
      <c r="N112" s="631"/>
      <c r="O112" s="631"/>
      <c r="P112" s="631"/>
      <c r="Q112" s="631"/>
      <c r="R112" s="631"/>
      <c r="S112" s="631"/>
      <c r="T112" s="631"/>
      <c r="U112" s="631"/>
      <c r="V112" s="631"/>
      <c r="W112" s="631"/>
      <c r="X112" s="631"/>
      <c r="Y112" s="631"/>
      <c r="Z112" s="631"/>
      <c r="AA112" s="631"/>
      <c r="AB112" s="631"/>
      <c r="AC112" s="631"/>
      <c r="AD112" s="631"/>
      <c r="AE112" s="631"/>
      <c r="AF112" s="631"/>
      <c r="AG112" s="631"/>
      <c r="AH112" s="631"/>
      <c r="AI112" s="631"/>
    </row>
    <row r="113" spans="1:35">
      <c r="A113" s="631"/>
      <c r="B113" s="631"/>
      <c r="C113" s="631"/>
      <c r="D113" s="631"/>
      <c r="E113" s="631"/>
      <c r="F113" s="631"/>
      <c r="G113" s="631"/>
      <c r="H113" s="631"/>
      <c r="I113" s="631"/>
      <c r="J113" s="631"/>
      <c r="K113" s="631"/>
      <c r="L113" s="631"/>
      <c r="M113" s="631"/>
      <c r="N113" s="631"/>
      <c r="O113" s="631"/>
      <c r="P113" s="631"/>
      <c r="Q113" s="631"/>
      <c r="R113" s="631"/>
      <c r="S113" s="631"/>
      <c r="T113" s="631"/>
      <c r="U113" s="631"/>
      <c r="V113" s="631"/>
      <c r="W113" s="631"/>
      <c r="X113" s="631"/>
      <c r="Y113" s="631"/>
      <c r="Z113" s="631"/>
      <c r="AA113" s="631"/>
      <c r="AB113" s="631"/>
      <c r="AC113" s="631"/>
      <c r="AD113" s="631"/>
      <c r="AE113" s="631"/>
      <c r="AF113" s="631"/>
      <c r="AG113" s="631"/>
      <c r="AH113" s="631"/>
      <c r="AI113" s="631"/>
    </row>
    <row r="114" spans="1:35">
      <c r="A114" s="631"/>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631"/>
      <c r="AG114" s="631"/>
      <c r="AH114" s="631"/>
      <c r="AI114" s="631"/>
    </row>
    <row r="115" spans="1:35">
      <c r="A115" s="631"/>
      <c r="B115" s="631"/>
      <c r="C115" s="631"/>
      <c r="D115" s="631"/>
      <c r="E115" s="631"/>
      <c r="F115" s="631"/>
      <c r="G115" s="631"/>
      <c r="H115" s="631"/>
      <c r="I115" s="631"/>
      <c r="J115" s="631"/>
      <c r="K115" s="631"/>
      <c r="L115" s="631"/>
      <c r="M115" s="631"/>
      <c r="N115" s="631"/>
      <c r="O115" s="631"/>
      <c r="P115" s="631"/>
      <c r="Q115" s="631"/>
      <c r="R115" s="631"/>
      <c r="S115" s="631"/>
      <c r="T115" s="631"/>
      <c r="U115" s="631"/>
      <c r="V115" s="631"/>
      <c r="W115" s="631"/>
      <c r="X115" s="631"/>
      <c r="Y115" s="631"/>
      <c r="Z115" s="631"/>
      <c r="AA115" s="631"/>
      <c r="AB115" s="631"/>
      <c r="AC115" s="631"/>
      <c r="AD115" s="631"/>
      <c r="AE115" s="631"/>
      <c r="AF115" s="631"/>
      <c r="AG115" s="631"/>
      <c r="AH115" s="631"/>
      <c r="AI115" s="631"/>
    </row>
    <row r="116" spans="1:35">
      <c r="A116" s="631"/>
      <c r="B116" s="631"/>
      <c r="C116" s="631"/>
      <c r="D116" s="631"/>
      <c r="E116" s="631"/>
      <c r="F116" s="631"/>
      <c r="G116" s="631"/>
      <c r="H116" s="631"/>
      <c r="I116" s="631"/>
      <c r="J116" s="631"/>
      <c r="K116" s="631"/>
      <c r="L116" s="631"/>
      <c r="M116" s="631"/>
      <c r="N116" s="631"/>
      <c r="O116" s="631"/>
      <c r="P116" s="631"/>
      <c r="Q116" s="631"/>
      <c r="R116" s="631"/>
      <c r="S116" s="631"/>
      <c r="T116" s="631"/>
      <c r="U116" s="631"/>
      <c r="V116" s="631"/>
      <c r="W116" s="631"/>
      <c r="X116" s="631"/>
      <c r="Y116" s="631"/>
      <c r="Z116" s="631"/>
      <c r="AA116" s="631"/>
      <c r="AB116" s="631"/>
      <c r="AC116" s="631"/>
      <c r="AD116" s="631"/>
      <c r="AE116" s="631"/>
      <c r="AF116" s="631"/>
      <c r="AG116" s="631"/>
      <c r="AH116" s="631"/>
      <c r="AI116" s="631"/>
    </row>
    <row r="117" spans="1:35">
      <c r="A117" s="631"/>
      <c r="B117" s="631"/>
      <c r="C117" s="631"/>
      <c r="D117" s="631"/>
      <c r="E117" s="631"/>
      <c r="F117" s="631"/>
      <c r="G117" s="631"/>
      <c r="H117" s="631"/>
      <c r="I117" s="631"/>
      <c r="J117" s="631"/>
      <c r="K117" s="631"/>
      <c r="L117" s="631"/>
      <c r="M117" s="631"/>
      <c r="N117" s="631"/>
      <c r="O117" s="631"/>
      <c r="P117" s="631"/>
      <c r="Q117" s="631"/>
      <c r="R117" s="631"/>
      <c r="S117" s="631"/>
      <c r="T117" s="631"/>
      <c r="U117" s="631"/>
      <c r="V117" s="631"/>
      <c r="W117" s="631"/>
      <c r="X117" s="631"/>
      <c r="Y117" s="631"/>
      <c r="Z117" s="631"/>
      <c r="AA117" s="631"/>
      <c r="AB117" s="631"/>
      <c r="AC117" s="631"/>
      <c r="AD117" s="631"/>
      <c r="AE117" s="631"/>
      <c r="AF117" s="631"/>
      <c r="AG117" s="631"/>
      <c r="AH117" s="631"/>
      <c r="AI117" s="631"/>
    </row>
    <row r="118" spans="1:35">
      <c r="A118" s="631"/>
      <c r="B118" s="631"/>
      <c r="C118" s="631"/>
      <c r="D118" s="631"/>
      <c r="E118" s="631"/>
      <c r="F118" s="631"/>
      <c r="G118" s="631"/>
      <c r="H118" s="631"/>
      <c r="I118" s="631"/>
      <c r="J118" s="631"/>
      <c r="K118" s="631"/>
      <c r="L118" s="631"/>
      <c r="M118" s="631"/>
      <c r="N118" s="631"/>
      <c r="O118" s="631"/>
      <c r="P118" s="631"/>
      <c r="Q118" s="631"/>
      <c r="R118" s="631"/>
      <c r="S118" s="631"/>
      <c r="T118" s="631"/>
      <c r="U118" s="631"/>
      <c r="V118" s="631"/>
      <c r="W118" s="631"/>
      <c r="X118" s="631"/>
      <c r="Y118" s="631"/>
      <c r="Z118" s="631"/>
      <c r="AA118" s="631"/>
      <c r="AB118" s="631"/>
      <c r="AC118" s="631"/>
      <c r="AD118" s="631"/>
      <c r="AE118" s="631"/>
      <c r="AF118" s="631"/>
      <c r="AG118" s="631"/>
      <c r="AH118" s="631"/>
      <c r="AI118" s="631"/>
    </row>
    <row r="119" spans="1:35">
      <c r="A119" s="631"/>
      <c r="B119" s="631"/>
      <c r="C119" s="631"/>
      <c r="D119" s="631"/>
      <c r="E119" s="631"/>
      <c r="F119" s="631"/>
      <c r="G119" s="631"/>
      <c r="H119" s="631"/>
      <c r="I119" s="631"/>
      <c r="J119" s="631"/>
      <c r="K119" s="631"/>
      <c r="L119" s="631"/>
      <c r="M119" s="631"/>
      <c r="N119" s="631"/>
      <c r="O119" s="631"/>
      <c r="P119" s="631"/>
      <c r="Q119" s="631"/>
      <c r="R119" s="631"/>
      <c r="S119" s="631"/>
      <c r="T119" s="631"/>
      <c r="U119" s="631"/>
      <c r="V119" s="631"/>
      <c r="W119" s="631"/>
      <c r="X119" s="631"/>
      <c r="Y119" s="631"/>
      <c r="Z119" s="631"/>
      <c r="AA119" s="631"/>
      <c r="AB119" s="631"/>
      <c r="AC119" s="631"/>
      <c r="AD119" s="631"/>
      <c r="AE119" s="631"/>
      <c r="AF119" s="631"/>
      <c r="AG119" s="631"/>
      <c r="AH119" s="631"/>
      <c r="AI119" s="631"/>
    </row>
    <row r="120" spans="1:35">
      <c r="A120" s="631"/>
      <c r="B120" s="631"/>
      <c r="C120" s="631"/>
      <c r="D120" s="631"/>
      <c r="E120" s="631"/>
      <c r="F120" s="631"/>
      <c r="G120" s="631"/>
      <c r="H120" s="631"/>
      <c r="I120" s="631"/>
      <c r="J120" s="631"/>
      <c r="K120" s="631"/>
      <c r="L120" s="631"/>
      <c r="M120" s="631"/>
      <c r="N120" s="631"/>
      <c r="O120" s="631"/>
      <c r="P120" s="631"/>
      <c r="Q120" s="631"/>
      <c r="R120" s="631"/>
      <c r="S120" s="631"/>
      <c r="T120" s="631"/>
      <c r="U120" s="631"/>
      <c r="V120" s="631"/>
      <c r="W120" s="631"/>
      <c r="X120" s="631"/>
      <c r="Y120" s="631"/>
      <c r="Z120" s="631"/>
      <c r="AA120" s="631"/>
      <c r="AB120" s="631"/>
      <c r="AC120" s="631"/>
      <c r="AD120" s="631"/>
      <c r="AE120" s="631"/>
      <c r="AF120" s="631"/>
      <c r="AG120" s="631"/>
      <c r="AH120" s="631"/>
      <c r="AI120" s="631"/>
    </row>
    <row r="121" spans="1:35">
      <c r="A121" s="631"/>
      <c r="B121" s="631"/>
      <c r="C121" s="631"/>
      <c r="D121" s="631"/>
      <c r="E121" s="631"/>
      <c r="F121" s="631"/>
      <c r="G121" s="631"/>
      <c r="H121" s="631"/>
      <c r="I121" s="631"/>
      <c r="J121" s="631"/>
      <c r="K121" s="631"/>
      <c r="L121" s="631"/>
      <c r="M121" s="631"/>
      <c r="N121" s="631"/>
      <c r="O121" s="631"/>
      <c r="P121" s="631"/>
      <c r="Q121" s="631"/>
      <c r="R121" s="631"/>
      <c r="S121" s="631"/>
      <c r="T121" s="631"/>
      <c r="U121" s="631"/>
      <c r="V121" s="631"/>
      <c r="W121" s="631"/>
      <c r="X121" s="631"/>
      <c r="Y121" s="631"/>
      <c r="Z121" s="631"/>
      <c r="AA121" s="631"/>
      <c r="AB121" s="631"/>
      <c r="AC121" s="631"/>
      <c r="AD121" s="631"/>
      <c r="AE121" s="631"/>
      <c r="AF121" s="631"/>
      <c r="AG121" s="631"/>
      <c r="AH121" s="631"/>
      <c r="AI121" s="631"/>
    </row>
    <row r="122" spans="1:35">
      <c r="A122" s="631"/>
      <c r="B122" s="631"/>
      <c r="C122" s="631"/>
      <c r="D122" s="631"/>
      <c r="E122" s="631"/>
      <c r="F122" s="631"/>
      <c r="G122" s="631"/>
      <c r="H122" s="631"/>
      <c r="I122" s="631"/>
      <c r="J122" s="631"/>
      <c r="K122" s="631"/>
      <c r="L122" s="631"/>
      <c r="M122" s="631"/>
      <c r="N122" s="631"/>
      <c r="O122" s="631"/>
      <c r="P122" s="631"/>
      <c r="Q122" s="631"/>
      <c r="R122" s="631"/>
      <c r="S122" s="631"/>
      <c r="T122" s="631"/>
      <c r="U122" s="631"/>
      <c r="V122" s="631"/>
      <c r="W122" s="631"/>
      <c r="X122" s="631"/>
      <c r="Y122" s="631"/>
      <c r="Z122" s="631"/>
      <c r="AA122" s="631"/>
      <c r="AB122" s="631"/>
      <c r="AC122" s="631"/>
      <c r="AD122" s="631"/>
      <c r="AE122" s="631"/>
      <c r="AF122" s="631"/>
      <c r="AG122" s="631"/>
      <c r="AH122" s="631"/>
      <c r="AI122" s="631"/>
    </row>
    <row r="123" spans="1:35">
      <c r="A123" s="631"/>
      <c r="B123" s="631"/>
      <c r="C123" s="631"/>
      <c r="D123" s="631"/>
      <c r="E123" s="631"/>
      <c r="F123" s="631"/>
      <c r="G123" s="631"/>
      <c r="H123" s="631"/>
      <c r="I123" s="631"/>
      <c r="J123" s="631"/>
      <c r="K123" s="631"/>
      <c r="L123" s="631"/>
      <c r="M123" s="631"/>
      <c r="N123" s="631"/>
      <c r="O123" s="631"/>
      <c r="P123" s="631"/>
      <c r="Q123" s="631"/>
      <c r="R123" s="631"/>
      <c r="S123" s="631"/>
      <c r="T123" s="631"/>
      <c r="U123" s="631"/>
      <c r="V123" s="631"/>
      <c r="W123" s="631"/>
      <c r="X123" s="631"/>
      <c r="Y123" s="631"/>
      <c r="Z123" s="631"/>
      <c r="AA123" s="631"/>
      <c r="AB123" s="631"/>
      <c r="AC123" s="631"/>
      <c r="AD123" s="631"/>
      <c r="AE123" s="631"/>
      <c r="AF123" s="631"/>
      <c r="AG123" s="631"/>
      <c r="AH123" s="631"/>
      <c r="AI123" s="631"/>
    </row>
    <row r="124" spans="1:35">
      <c r="A124" s="631"/>
      <c r="B124" s="631"/>
      <c r="C124" s="631"/>
      <c r="D124" s="631"/>
      <c r="E124" s="631"/>
      <c r="F124" s="631"/>
      <c r="G124" s="631"/>
      <c r="H124" s="631"/>
      <c r="I124" s="631"/>
      <c r="J124" s="631"/>
      <c r="K124" s="631"/>
      <c r="L124" s="631"/>
      <c r="M124" s="631"/>
      <c r="N124" s="631"/>
      <c r="O124" s="631"/>
      <c r="P124" s="631"/>
      <c r="Q124" s="631"/>
      <c r="R124" s="631"/>
      <c r="S124" s="631"/>
      <c r="T124" s="631"/>
      <c r="U124" s="631"/>
      <c r="V124" s="631"/>
      <c r="W124" s="631"/>
      <c r="X124" s="631"/>
      <c r="Y124" s="631"/>
      <c r="Z124" s="631"/>
      <c r="AA124" s="631"/>
      <c r="AB124" s="631"/>
      <c r="AC124" s="631"/>
      <c r="AD124" s="631"/>
      <c r="AE124" s="631"/>
      <c r="AF124" s="631"/>
      <c r="AG124" s="631"/>
      <c r="AH124" s="631"/>
      <c r="AI124" s="631"/>
    </row>
    <row r="125" spans="1:35">
      <c r="A125" s="631"/>
      <c r="B125" s="631"/>
      <c r="C125" s="631"/>
      <c r="D125" s="631"/>
      <c r="E125" s="631"/>
      <c r="F125" s="631"/>
      <c r="G125" s="631"/>
      <c r="H125" s="631"/>
      <c r="I125" s="631"/>
      <c r="J125" s="631"/>
      <c r="K125" s="631"/>
      <c r="L125" s="631"/>
      <c r="M125" s="631"/>
      <c r="N125" s="631"/>
      <c r="O125" s="631"/>
      <c r="P125" s="631"/>
      <c r="Q125" s="631"/>
      <c r="R125" s="631"/>
      <c r="S125" s="631"/>
      <c r="T125" s="631"/>
      <c r="U125" s="631"/>
      <c r="V125" s="631"/>
      <c r="W125" s="631"/>
      <c r="X125" s="631"/>
      <c r="Y125" s="631"/>
      <c r="Z125" s="631"/>
      <c r="AA125" s="631"/>
      <c r="AB125" s="631"/>
      <c r="AC125" s="631"/>
      <c r="AD125" s="631"/>
      <c r="AE125" s="631"/>
      <c r="AF125" s="631"/>
      <c r="AG125" s="631"/>
      <c r="AH125" s="631"/>
      <c r="AI125" s="631"/>
    </row>
    <row r="126" spans="1:35">
      <c r="A126" s="631"/>
      <c r="B126" s="631"/>
      <c r="C126" s="631"/>
      <c r="D126" s="631"/>
      <c r="E126" s="631"/>
      <c r="F126" s="631"/>
      <c r="G126" s="631"/>
      <c r="H126" s="631"/>
      <c r="I126" s="631"/>
      <c r="J126" s="631"/>
      <c r="K126" s="631"/>
      <c r="L126" s="631"/>
      <c r="M126" s="631"/>
      <c r="N126" s="631"/>
      <c r="O126" s="631"/>
      <c r="P126" s="631"/>
      <c r="Q126" s="631"/>
      <c r="R126" s="631"/>
      <c r="S126" s="631"/>
      <c r="T126" s="631"/>
      <c r="U126" s="631"/>
      <c r="V126" s="631"/>
      <c r="W126" s="631"/>
      <c r="X126" s="631"/>
      <c r="Y126" s="631"/>
      <c r="Z126" s="631"/>
      <c r="AA126" s="631"/>
      <c r="AB126" s="631"/>
      <c r="AC126" s="631"/>
      <c r="AD126" s="631"/>
      <c r="AE126" s="631"/>
      <c r="AF126" s="631"/>
      <c r="AG126" s="631"/>
      <c r="AH126" s="631"/>
      <c r="AI126" s="631"/>
    </row>
    <row r="127" spans="1:35">
      <c r="A127" s="631"/>
      <c r="B127" s="631"/>
      <c r="C127" s="631"/>
      <c r="D127" s="631"/>
      <c r="E127" s="631"/>
      <c r="F127" s="631"/>
      <c r="G127" s="631"/>
      <c r="H127" s="631"/>
      <c r="I127" s="631"/>
      <c r="J127" s="631"/>
      <c r="K127" s="631"/>
      <c r="L127" s="631"/>
      <c r="M127" s="631"/>
      <c r="N127" s="631"/>
      <c r="O127" s="631"/>
      <c r="P127" s="631"/>
      <c r="Q127" s="631"/>
      <c r="R127" s="631"/>
      <c r="S127" s="631"/>
      <c r="T127" s="631"/>
      <c r="U127" s="631"/>
      <c r="V127" s="631"/>
      <c r="W127" s="631"/>
      <c r="X127" s="631"/>
      <c r="Y127" s="631"/>
      <c r="Z127" s="631"/>
      <c r="AA127" s="631"/>
      <c r="AB127" s="631"/>
      <c r="AC127" s="631"/>
      <c r="AD127" s="631"/>
      <c r="AE127" s="631"/>
      <c r="AF127" s="631"/>
      <c r="AG127" s="631"/>
      <c r="AH127" s="631"/>
      <c r="AI127" s="631"/>
    </row>
    <row r="128" spans="1:35">
      <c r="A128" s="631"/>
      <c r="B128" s="631"/>
      <c r="C128" s="631"/>
      <c r="D128" s="631"/>
      <c r="E128" s="631"/>
      <c r="F128" s="631"/>
      <c r="G128" s="631"/>
      <c r="H128" s="631"/>
      <c r="I128" s="631"/>
      <c r="J128" s="631"/>
      <c r="K128" s="631"/>
      <c r="L128" s="631"/>
      <c r="M128" s="631"/>
      <c r="N128" s="631"/>
      <c r="O128" s="631"/>
      <c r="P128" s="631"/>
      <c r="Q128" s="631"/>
      <c r="R128" s="631"/>
      <c r="S128" s="631"/>
      <c r="T128" s="631"/>
      <c r="U128" s="631"/>
      <c r="V128" s="631"/>
      <c r="W128" s="631"/>
      <c r="X128" s="631"/>
      <c r="Y128" s="631"/>
      <c r="Z128" s="631"/>
      <c r="AA128" s="631"/>
      <c r="AB128" s="631"/>
      <c r="AC128" s="631"/>
      <c r="AD128" s="631"/>
      <c r="AE128" s="631"/>
      <c r="AF128" s="631"/>
      <c r="AG128" s="631"/>
      <c r="AH128" s="631"/>
      <c r="AI128" s="631"/>
    </row>
    <row r="129" spans="1:35">
      <c r="A129" s="631"/>
      <c r="B129" s="631"/>
      <c r="C129" s="631"/>
      <c r="D129" s="631"/>
      <c r="E129" s="631"/>
      <c r="F129" s="631"/>
      <c r="G129" s="631"/>
      <c r="H129" s="631"/>
      <c r="I129" s="631"/>
      <c r="J129" s="631"/>
      <c r="K129" s="631"/>
      <c r="L129" s="631"/>
      <c r="M129" s="631"/>
      <c r="N129" s="631"/>
      <c r="O129" s="631"/>
      <c r="P129" s="631"/>
      <c r="Q129" s="631"/>
      <c r="R129" s="631"/>
      <c r="S129" s="631"/>
      <c r="T129" s="631"/>
      <c r="U129" s="631"/>
      <c r="V129" s="631"/>
      <c r="W129" s="631"/>
      <c r="X129" s="631"/>
      <c r="Y129" s="631"/>
      <c r="Z129" s="631"/>
      <c r="AA129" s="631"/>
      <c r="AB129" s="631"/>
      <c r="AC129" s="631"/>
      <c r="AD129" s="631"/>
      <c r="AE129" s="631"/>
      <c r="AF129" s="631"/>
      <c r="AG129" s="631"/>
      <c r="AH129" s="631"/>
      <c r="AI129" s="631"/>
    </row>
    <row r="130" spans="1:35">
      <c r="A130" s="631"/>
      <c r="B130" s="631"/>
      <c r="C130" s="631"/>
      <c r="D130" s="631"/>
      <c r="E130" s="631"/>
      <c r="F130" s="631"/>
      <c r="G130" s="631"/>
      <c r="H130" s="631"/>
      <c r="I130" s="631"/>
      <c r="J130" s="631"/>
      <c r="K130" s="631"/>
      <c r="L130" s="631"/>
      <c r="M130" s="631"/>
      <c r="N130" s="631"/>
      <c r="O130" s="631"/>
      <c r="P130" s="631"/>
      <c r="Q130" s="631"/>
      <c r="R130" s="631"/>
      <c r="S130" s="631"/>
      <c r="T130" s="631"/>
      <c r="U130" s="631"/>
      <c r="V130" s="631"/>
      <c r="W130" s="631"/>
      <c r="X130" s="631"/>
      <c r="Y130" s="631"/>
      <c r="Z130" s="631"/>
      <c r="AA130" s="631"/>
      <c r="AB130" s="631"/>
      <c r="AC130" s="631"/>
      <c r="AD130" s="631"/>
      <c r="AE130" s="631"/>
      <c r="AF130" s="631"/>
      <c r="AG130" s="631"/>
      <c r="AH130" s="631"/>
      <c r="AI130" s="631"/>
    </row>
  </sheetData>
  <sheetProtection algorithmName="SHA-512" hashValue="eKJGJKp6phA0WnDt4Z/KsgtKyxjopVXSTnKiR9A+gxJ8afwxZ7UI0P3o3mhxM1MBenWfRgbN5prJ1vTQZpemtA==" saltValue="FYFwAYe7Ol8XpZr4ccSrdA==" spinCount="100000" sheet="1" scenarios="1"/>
  <dataConsolidate/>
  <mergeCells count="82">
    <mergeCell ref="B12:D12"/>
    <mergeCell ref="B10:D11"/>
    <mergeCell ref="B8:G8"/>
    <mergeCell ref="B34:G34"/>
    <mergeCell ref="B29:G29"/>
    <mergeCell ref="B28:G28"/>
    <mergeCell ref="B27:G27"/>
    <mergeCell ref="B26:G26"/>
    <mergeCell ref="B25:G25"/>
    <mergeCell ref="B19:D19"/>
    <mergeCell ref="B17:D17"/>
    <mergeCell ref="E17:G17"/>
    <mergeCell ref="B18:D18"/>
    <mergeCell ref="B16:D16"/>
    <mergeCell ref="B14:D14"/>
    <mergeCell ref="B13:D13"/>
    <mergeCell ref="H34:I34"/>
    <mergeCell ref="B22:D23"/>
    <mergeCell ref="H24:I24"/>
    <mergeCell ref="H25:I25"/>
    <mergeCell ref="H26:I26"/>
    <mergeCell ref="H27:I27"/>
    <mergeCell ref="H28:I28"/>
    <mergeCell ref="H29:I29"/>
    <mergeCell ref="B30:G30"/>
    <mergeCell ref="H30:I30"/>
    <mergeCell ref="B31:G31"/>
    <mergeCell ref="H31:I31"/>
    <mergeCell ref="B32:G32"/>
    <mergeCell ref="H32:I32"/>
    <mergeCell ref="B33:G33"/>
    <mergeCell ref="H33:I33"/>
    <mergeCell ref="E20:G20"/>
    <mergeCell ref="H20:I20"/>
    <mergeCell ref="L20:N20"/>
    <mergeCell ref="E22:G23"/>
    <mergeCell ref="B20:D20"/>
    <mergeCell ref="J20:K20"/>
    <mergeCell ref="E19:G19"/>
    <mergeCell ref="H19:I19"/>
    <mergeCell ref="J19:K19"/>
    <mergeCell ref="L19:N19"/>
    <mergeCell ref="E18:G18"/>
    <mergeCell ref="H18:I18"/>
    <mergeCell ref="J18:K18"/>
    <mergeCell ref="L18:N18"/>
    <mergeCell ref="B15:D15"/>
    <mergeCell ref="J17:K17"/>
    <mergeCell ref="L17:N17"/>
    <mergeCell ref="H17:I17"/>
    <mergeCell ref="E14:G14"/>
    <mergeCell ref="H14:I14"/>
    <mergeCell ref="J14:K14"/>
    <mergeCell ref="L14:N14"/>
    <mergeCell ref="E16:G16"/>
    <mergeCell ref="H16:I16"/>
    <mergeCell ref="J16:K16"/>
    <mergeCell ref="L16:N16"/>
    <mergeCell ref="E15:G15"/>
    <mergeCell ref="H15:I15"/>
    <mergeCell ref="J15:K15"/>
    <mergeCell ref="L15:N15"/>
    <mergeCell ref="E12:G12"/>
    <mergeCell ref="H12:I12"/>
    <mergeCell ref="J12:K12"/>
    <mergeCell ref="L12:N12"/>
    <mergeCell ref="E13:G13"/>
    <mergeCell ref="H13:I13"/>
    <mergeCell ref="J13:K13"/>
    <mergeCell ref="L13:N13"/>
    <mergeCell ref="H9:I9"/>
    <mergeCell ref="E10:G11"/>
    <mergeCell ref="H10:I11"/>
    <mergeCell ref="J10:K11"/>
    <mergeCell ref="A1:R1"/>
    <mergeCell ref="D3:J3"/>
    <mergeCell ref="O3:R3"/>
    <mergeCell ref="A5:R6"/>
    <mergeCell ref="H7:I7"/>
    <mergeCell ref="H8:I8"/>
    <mergeCell ref="L10:N11"/>
    <mergeCell ref="O10:Q11"/>
  </mergeCells>
  <conditionalFormatting sqref="H8:I8">
    <cfRule type="expression" dxfId="99" priority="33" stopIfTrue="1">
      <formula>H7="other"</formula>
    </cfRule>
    <cfRule type="expression" dxfId="98" priority="34" stopIfTrue="1">
      <formula>AND(H7="aluminium",H8&lt;3.2)</formula>
    </cfRule>
    <cfRule type="expression" dxfId="97" priority="35" stopIfTrue="1">
      <formula>AND(H7="aluminium",H8&gt;=3.2)</formula>
    </cfRule>
    <cfRule type="expression" dxfId="96" priority="36" stopIfTrue="1">
      <formula>AND(H7="steel",H8&lt;1.25)</formula>
    </cfRule>
    <cfRule type="expression" dxfId="95" priority="37" stopIfTrue="1">
      <formula>AND(H7="steel",H8&gt;=1.25)</formula>
    </cfRule>
  </conditionalFormatting>
  <conditionalFormatting sqref="H24:I24">
    <cfRule type="expression" dxfId="94" priority="28" stopIfTrue="1">
      <formula>H9="other"</formula>
    </cfRule>
    <cfRule type="expression" dxfId="93" priority="29" stopIfTrue="1">
      <formula>AND(H9="aluminium",H24&lt;2.3)</formula>
    </cfRule>
    <cfRule type="expression" dxfId="92" priority="30" stopIfTrue="1">
      <formula>AND(H9="aluminium",H24&gt;=2.3)</formula>
    </cfRule>
    <cfRule type="expression" dxfId="91" priority="31" stopIfTrue="1">
      <formula>AND(H9="steel",H24&lt;0.9)</formula>
    </cfRule>
    <cfRule type="expression" dxfId="90" priority="32" stopIfTrue="1">
      <formula>AND(H9="steel",H24&gt;=0.9)</formula>
    </cfRule>
  </conditionalFormatting>
  <conditionalFormatting sqref="E12:E16 E18">
    <cfRule type="cellIs" dxfId="89" priority="27" operator="equal">
      <formula>" "</formula>
    </cfRule>
  </conditionalFormatting>
  <conditionalFormatting sqref="E12:G13 E18:G18 E14:E16">
    <cfRule type="cellIs" dxfId="88" priority="24" stopIfTrue="1" operator="equal">
      <formula>"Yes"</formula>
    </cfRule>
    <cfRule type="cellIs" dxfId="87" priority="25" stopIfTrue="1" operator="equal">
      <formula>"n.a."</formula>
    </cfRule>
    <cfRule type="cellIs" dxfId="86" priority="26" stopIfTrue="1" operator="equal">
      <formula>"No"</formula>
    </cfRule>
  </conditionalFormatting>
  <conditionalFormatting sqref="E22">
    <cfRule type="expression" dxfId="85" priority="22" stopIfTrue="1">
      <formula>IF(COUNTIF($E$12:$G$20,"No")&gt;0,TRUE,FALSE)</formula>
    </cfRule>
    <cfRule type="expression" dxfId="84" priority="23" stopIfTrue="1">
      <formula>IF(COUNTIF($E$12:$G$20,"No")=0,TRUE,FALSE)</formula>
    </cfRule>
  </conditionalFormatting>
  <conditionalFormatting sqref="J8:S8">
    <cfRule type="expression" dxfId="83" priority="21" stopIfTrue="1">
      <formula>IF($H$8="Other",TRUE,)</formula>
    </cfRule>
  </conditionalFormatting>
  <conditionalFormatting sqref="E15">
    <cfRule type="cellIs" dxfId="82" priority="20" operator="equal">
      <formula>" "</formula>
    </cfRule>
  </conditionalFormatting>
  <conditionalFormatting sqref="E15">
    <cfRule type="cellIs" dxfId="81" priority="17" stopIfTrue="1" operator="equal">
      <formula>"Yes"</formula>
    </cfRule>
    <cfRule type="cellIs" dxfId="80" priority="18" stopIfTrue="1" operator="equal">
      <formula>"n.a."</formula>
    </cfRule>
    <cfRule type="cellIs" dxfId="79" priority="19" stopIfTrue="1" operator="equal">
      <formula>"No"</formula>
    </cfRule>
  </conditionalFormatting>
  <conditionalFormatting sqref="E19">
    <cfRule type="cellIs" dxfId="78" priority="16" operator="equal">
      <formula>" "</formula>
    </cfRule>
  </conditionalFormatting>
  <conditionalFormatting sqref="E19">
    <cfRule type="cellIs" dxfId="77" priority="13" stopIfTrue="1" operator="equal">
      <formula>"Yes"</formula>
    </cfRule>
    <cfRule type="cellIs" dxfId="76" priority="14" stopIfTrue="1" operator="equal">
      <formula>"n.a."</formula>
    </cfRule>
    <cfRule type="cellIs" dxfId="75" priority="15" stopIfTrue="1" operator="equal">
      <formula>"No"</formula>
    </cfRule>
  </conditionalFormatting>
  <conditionalFormatting sqref="E20">
    <cfRule type="cellIs" dxfId="74" priority="12" operator="equal">
      <formula>" "</formula>
    </cfRule>
  </conditionalFormatting>
  <conditionalFormatting sqref="E20">
    <cfRule type="cellIs" dxfId="73" priority="9" stopIfTrue="1" operator="equal">
      <formula>"Yes"</formula>
    </cfRule>
    <cfRule type="cellIs" dxfId="72" priority="10" stopIfTrue="1" operator="equal">
      <formula>"n.a."</formula>
    </cfRule>
    <cfRule type="cellIs" dxfId="71" priority="11" stopIfTrue="1" operator="equal">
      <formula>"No"</formula>
    </cfRule>
  </conditionalFormatting>
  <conditionalFormatting sqref="E17">
    <cfRule type="cellIs" dxfId="70" priority="8" operator="equal">
      <formula>" "</formula>
    </cfRule>
  </conditionalFormatting>
  <conditionalFormatting sqref="E17">
    <cfRule type="cellIs" dxfId="69" priority="5" stopIfTrue="1" operator="equal">
      <formula>"Yes"</formula>
    </cfRule>
    <cfRule type="cellIs" dxfId="68" priority="6" stopIfTrue="1" operator="equal">
      <formula>"n.a."</formula>
    </cfRule>
    <cfRule type="cellIs" dxfId="67" priority="7" stopIfTrue="1" operator="equal">
      <formula>"No"</formula>
    </cfRule>
  </conditionalFormatting>
  <conditionalFormatting sqref="E17">
    <cfRule type="cellIs" dxfId="66" priority="4" operator="equal">
      <formula>" "</formula>
    </cfRule>
  </conditionalFormatting>
  <conditionalFormatting sqref="E17">
    <cfRule type="cellIs" dxfId="65" priority="1" stopIfTrue="1" operator="equal">
      <formula>"Yes"</formula>
    </cfRule>
    <cfRule type="cellIs" dxfId="64" priority="2" stopIfTrue="1" operator="equal">
      <formula>"n.a."</formula>
    </cfRule>
    <cfRule type="cellIs" dxfId="63" priority="3" stopIfTrue="1" operator="equal">
      <formula>"No"</formula>
    </cfRule>
  </conditionalFormatting>
  <dataValidations count="5">
    <dataValidation type="list" allowBlank="1" showInputMessage="1" showErrorMessage="1" sqref="H8:I8" xr:uid="{00000000-0002-0000-1E00-000001000000}">
      <formula1>"Pouch, Cylinder, Other"</formula1>
    </dataValidation>
    <dataValidation type="list" allowBlank="1" showInputMessage="1" showErrorMessage="1" sqref="F12:G13 E19:E20 E12:E17" xr:uid="{00000000-0002-0000-1E00-000002000000}">
      <formula1>"No, Yes"</formula1>
    </dataValidation>
    <dataValidation type="list" allowBlank="1" showInputMessage="1" showErrorMessage="1" sqref="H25:I34" xr:uid="{00000000-0002-0000-1E00-000003000000}">
      <formula1>"N/A,0-8,8-12"</formula1>
    </dataValidation>
    <dataValidation type="list" allowBlank="1" showInputMessage="1" showErrorMessage="1" sqref="E18:G18" xr:uid="{00000000-0002-0000-1E00-000004000000}">
      <formula1>"No, Yes, n.a."</formula1>
    </dataValidation>
    <dataValidation type="list" allowBlank="1" showInputMessage="1" showErrorMessage="1" sqref="J10:J23" xr:uid="{00000000-0002-0000-1E00-000000000000}">
      <formula1>"Steel, Aluminium, Other"</formula1>
    </dataValidation>
  </dataValidations>
  <hyperlinks>
    <hyperlink ref="L8" location="'Cover Sheet'!A1" display="BACK to COVER SHEET" xr:uid="{00000000-0004-0000-1E00-000000000000}"/>
    <hyperlink ref="B38" location="Link_to_guidance_notes" display="Link to guidance note" xr:uid="{00000000-0004-0000-1E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A1:V20086"/>
  <sheetViews>
    <sheetView showGridLines="0" workbookViewId="0">
      <selection activeCell="S8" sqref="S8"/>
    </sheetView>
  </sheetViews>
  <sheetFormatPr defaultColWidth="11.42578125" defaultRowHeight="12.75"/>
  <cols>
    <col min="1" max="1" width="4.28515625" customWidth="1"/>
    <col min="2" max="2" width="36" customWidth="1"/>
    <col min="3" max="22" width="7.7109375" customWidth="1"/>
  </cols>
  <sheetData>
    <row r="1" spans="1:22" ht="15.75">
      <c r="A1" s="53"/>
      <c r="B1" s="1382" t="s">
        <v>651</v>
      </c>
      <c r="C1" s="1382"/>
      <c r="D1" s="53"/>
      <c r="E1" s="53"/>
      <c r="F1" s="53"/>
      <c r="G1" s="53"/>
      <c r="H1" s="53"/>
      <c r="I1" s="53"/>
      <c r="J1" s="53"/>
      <c r="K1" s="53"/>
      <c r="L1" s="53"/>
      <c r="M1" s="53"/>
      <c r="N1" s="53"/>
      <c r="O1" s="53"/>
      <c r="P1" s="53"/>
      <c r="Q1" s="53"/>
      <c r="R1" s="53"/>
      <c r="S1" s="53"/>
      <c r="T1" s="53"/>
      <c r="U1" s="53"/>
      <c r="V1" s="53"/>
    </row>
    <row r="2" spans="1:22" ht="12.75" customHeight="1">
      <c r="A2" s="53"/>
      <c r="B2" s="69"/>
      <c r="C2" s="73"/>
      <c r="D2" s="73"/>
      <c r="E2" s="53"/>
      <c r="F2" s="53"/>
      <c r="G2" s="53"/>
      <c r="H2" s="53"/>
      <c r="I2" s="53"/>
      <c r="J2" s="53"/>
      <c r="K2" s="53"/>
      <c r="L2" s="53"/>
      <c r="M2" s="53"/>
      <c r="N2" s="53"/>
      <c r="O2" s="53"/>
      <c r="P2" s="53"/>
      <c r="Q2" s="53"/>
      <c r="R2" s="53"/>
      <c r="S2" s="53"/>
      <c r="T2" s="53"/>
      <c r="U2" s="53"/>
      <c r="V2" s="53"/>
    </row>
    <row r="3" spans="1:22" ht="12.75" customHeight="1">
      <c r="A3" s="53"/>
      <c r="B3" s="669" t="s">
        <v>754</v>
      </c>
      <c r="C3" s="804"/>
      <c r="D3" s="804"/>
      <c r="E3" s="804"/>
      <c r="F3" s="804"/>
      <c r="G3" s="804"/>
      <c r="H3" s="804"/>
      <c r="I3" s="804"/>
      <c r="J3" s="804"/>
      <c r="K3" s="804"/>
      <c r="L3" s="53"/>
      <c r="M3" s="805"/>
      <c r="N3" s="805"/>
      <c r="O3" s="53"/>
      <c r="P3" s="53"/>
      <c r="Q3" s="53"/>
      <c r="R3" s="53"/>
      <c r="S3" s="53"/>
      <c r="T3" s="53"/>
      <c r="U3" s="53"/>
      <c r="V3" s="53"/>
    </row>
    <row r="4" spans="1:22" ht="12.75" customHeight="1">
      <c r="A4" s="53"/>
      <c r="B4" s="806" t="s">
        <v>755</v>
      </c>
      <c r="C4" s="53"/>
      <c r="D4" s="53"/>
      <c r="E4" s="53"/>
      <c r="F4" s="53"/>
      <c r="G4" s="53"/>
      <c r="H4" s="53"/>
      <c r="I4" s="807"/>
      <c r="J4" s="53"/>
      <c r="K4" s="53"/>
      <c r="L4" s="53"/>
      <c r="M4" s="805"/>
      <c r="N4" s="805"/>
      <c r="O4" s="53"/>
      <c r="P4" s="53"/>
      <c r="Q4" s="53"/>
      <c r="R4" s="53"/>
      <c r="S4" s="53"/>
      <c r="T4" s="53"/>
      <c r="U4" s="53"/>
      <c r="V4" s="53"/>
    </row>
    <row r="5" spans="1:22" ht="12.75" customHeight="1">
      <c r="A5" s="53"/>
      <c r="B5" s="806" t="s">
        <v>756</v>
      </c>
      <c r="C5" s="178"/>
      <c r="D5" s="53"/>
      <c r="E5" s="53"/>
      <c r="F5" s="53"/>
      <c r="G5" s="53"/>
      <c r="H5" s="53"/>
      <c r="I5" s="807"/>
      <c r="J5" s="53"/>
      <c r="K5" s="53"/>
      <c r="L5" s="53"/>
      <c r="M5" s="805"/>
      <c r="N5" s="805"/>
      <c r="O5" s="53"/>
      <c r="P5" s="53"/>
      <c r="Q5" s="53"/>
      <c r="R5" s="53"/>
      <c r="S5" s="53"/>
      <c r="T5" s="53"/>
      <c r="U5" s="53"/>
      <c r="V5" s="53"/>
    </row>
    <row r="6" spans="1:22" ht="12.75" customHeight="1">
      <c r="A6" s="53"/>
      <c r="B6" s="806" t="s">
        <v>757</v>
      </c>
      <c r="C6" s="178"/>
      <c r="D6" s="53"/>
      <c r="E6" s="53"/>
      <c r="F6" s="53"/>
      <c r="G6" s="53"/>
      <c r="H6" s="53"/>
      <c r="I6" s="807"/>
      <c r="J6" s="53"/>
      <c r="K6" s="53"/>
      <c r="L6" s="53"/>
      <c r="M6" s="805"/>
      <c r="N6" s="805"/>
      <c r="O6" s="53"/>
      <c r="P6" s="53"/>
      <c r="Q6" s="53"/>
      <c r="R6" s="53"/>
      <c r="S6" s="53"/>
      <c r="T6" s="53"/>
      <c r="U6" s="53"/>
      <c r="V6" s="53"/>
    </row>
    <row r="7" spans="1:22" ht="12.75" customHeight="1">
      <c r="A7" s="53"/>
      <c r="B7" s="806"/>
      <c r="C7" s="178"/>
      <c r="D7" s="53"/>
      <c r="E7" s="53"/>
      <c r="F7" s="53"/>
      <c r="G7" s="53"/>
      <c r="H7" s="53"/>
      <c r="I7" s="807"/>
      <c r="J7" s="53"/>
      <c r="K7" s="53"/>
      <c r="L7" s="53"/>
      <c r="M7" s="805"/>
      <c r="N7" s="805"/>
      <c r="O7" s="53"/>
      <c r="P7" s="53"/>
      <c r="Q7" s="53"/>
      <c r="R7" s="53"/>
      <c r="S7" s="53"/>
      <c r="T7" s="53"/>
      <c r="U7" s="53"/>
      <c r="V7" s="53"/>
    </row>
    <row r="8" spans="1:22" ht="12.75" customHeight="1">
      <c r="A8" s="53"/>
      <c r="B8" s="796" t="s">
        <v>614</v>
      </c>
      <c r="C8" s="178"/>
      <c r="D8" s="53"/>
      <c r="E8" s="53"/>
      <c r="F8" s="53"/>
      <c r="G8" s="53"/>
      <c r="H8" s="53"/>
      <c r="I8" s="807"/>
      <c r="J8" s="53"/>
      <c r="K8" s="53"/>
      <c r="L8" s="53"/>
      <c r="M8" s="805"/>
      <c r="N8" s="805"/>
      <c r="O8" s="53"/>
      <c r="P8" s="53"/>
      <c r="Q8" s="53"/>
      <c r="R8" s="53"/>
      <c r="S8" s="264" t="s">
        <v>485</v>
      </c>
      <c r="T8" s="53"/>
      <c r="U8" s="53"/>
      <c r="V8" s="53"/>
    </row>
    <row r="9" spans="1:22" ht="12.75" customHeight="1">
      <c r="A9" s="53"/>
      <c r="B9" s="119"/>
      <c r="C9" s="53"/>
      <c r="D9" s="53"/>
      <c r="E9" s="53"/>
      <c r="F9" s="53"/>
      <c r="G9" s="53"/>
      <c r="H9" s="53"/>
      <c r="I9" s="807"/>
      <c r="J9" s="53"/>
      <c r="K9" s="53"/>
      <c r="L9" s="53"/>
      <c r="M9" s="805"/>
      <c r="N9" s="808"/>
      <c r="O9" s="53"/>
      <c r="P9" s="53"/>
      <c r="Q9" s="53"/>
      <c r="R9" s="53"/>
      <c r="S9" s="53"/>
      <c r="T9" s="53"/>
      <c r="U9" s="53"/>
      <c r="V9" s="53"/>
    </row>
    <row r="10" spans="1:22" s="158" customFormat="1">
      <c r="B10" s="1380" t="s">
        <v>9</v>
      </c>
      <c r="C10" s="1236" t="str">
        <f>IF(AND(D12="PASS",D17="PASS",D21="PASS",D22="pass"),"PASS","FAIL")</f>
        <v>FAIL</v>
      </c>
      <c r="D10" s="1235"/>
      <c r="E10" s="25"/>
      <c r="F10" s="25"/>
      <c r="G10" s="25"/>
      <c r="H10" s="25"/>
      <c r="I10" s="25"/>
      <c r="J10" s="25"/>
      <c r="K10" s="25"/>
      <c r="L10" s="25"/>
      <c r="M10" s="25"/>
      <c r="N10" s="25"/>
      <c r="O10" s="25"/>
      <c r="P10" s="25"/>
      <c r="Q10" s="25"/>
      <c r="R10" s="25"/>
      <c r="S10" s="25"/>
      <c r="T10" s="25"/>
      <c r="U10" s="25"/>
      <c r="V10" s="26"/>
    </row>
    <row r="11" spans="1:22" s="158" customFormat="1">
      <c r="B11" s="1381"/>
      <c r="C11" s="77"/>
      <c r="D11" s="76"/>
      <c r="E11" s="31"/>
      <c r="F11" s="31"/>
      <c r="G11" s="31"/>
      <c r="H11" s="31"/>
      <c r="I11" s="31"/>
      <c r="J11" s="31"/>
      <c r="K11" s="31"/>
      <c r="L11" s="31"/>
      <c r="M11" s="31"/>
      <c r="N11" s="31"/>
      <c r="O11" s="31"/>
      <c r="P11" s="31"/>
      <c r="Q11" s="31"/>
      <c r="R11" s="31"/>
      <c r="S11" s="31"/>
      <c r="T11" s="31"/>
      <c r="U11" s="31"/>
      <c r="V11" s="32"/>
    </row>
    <row r="12" spans="1:22" s="158" customFormat="1">
      <c r="B12" s="215" t="s">
        <v>181</v>
      </c>
      <c r="C12" s="159"/>
      <c r="D12" s="81" t="str">
        <f>IF(C12&gt;=4,"PASS","FAIL")</f>
        <v>FAIL</v>
      </c>
      <c r="E12" s="31"/>
      <c r="F12" s="31"/>
      <c r="G12" s="31"/>
      <c r="H12" s="31"/>
      <c r="I12" s="31"/>
      <c r="J12" s="31"/>
      <c r="K12" s="31"/>
      <c r="L12" s="31"/>
      <c r="M12" s="31"/>
      <c r="N12" s="31"/>
      <c r="O12" s="31"/>
      <c r="P12" s="31"/>
      <c r="Q12" s="31"/>
      <c r="R12" s="31"/>
      <c r="S12" s="31"/>
      <c r="T12" s="31"/>
      <c r="U12" s="31"/>
      <c r="V12" s="32"/>
    </row>
    <row r="13" spans="1:22" s="158" customFormat="1">
      <c r="B13" s="84" t="s">
        <v>365</v>
      </c>
      <c r="C13" s="151"/>
      <c r="D13" s="83"/>
      <c r="E13" s="31"/>
      <c r="F13" s="31"/>
      <c r="G13" s="31"/>
      <c r="H13" s="31"/>
      <c r="I13" s="31"/>
      <c r="J13" s="31"/>
      <c r="K13" s="31"/>
      <c r="L13" s="31"/>
      <c r="M13" s="31"/>
      <c r="N13" s="31"/>
      <c r="O13" s="31"/>
      <c r="P13" s="31"/>
      <c r="Q13" s="31"/>
      <c r="R13" s="31"/>
      <c r="S13" s="31"/>
      <c r="T13" s="31"/>
      <c r="U13" s="31"/>
      <c r="V13" s="32"/>
    </row>
    <row r="14" spans="1:22" s="158" customFormat="1">
      <c r="B14" s="84" t="s">
        <v>192</v>
      </c>
      <c r="C14" s="949"/>
      <c r="D14" s="83"/>
      <c r="E14" s="31"/>
      <c r="F14" s="31"/>
      <c r="G14" s="31"/>
      <c r="H14" s="31"/>
      <c r="I14" s="31"/>
      <c r="J14" s="31"/>
      <c r="K14" s="31"/>
      <c r="L14" s="31"/>
      <c r="M14" s="31"/>
      <c r="N14" s="31"/>
      <c r="O14" s="31"/>
      <c r="P14" s="31"/>
      <c r="Q14" s="31"/>
      <c r="R14" s="31"/>
      <c r="S14" s="31"/>
      <c r="T14" s="31"/>
      <c r="U14" s="31"/>
      <c r="V14" s="32"/>
    </row>
    <row r="15" spans="1:22" s="158" customFormat="1">
      <c r="B15" s="84" t="s">
        <v>352</v>
      </c>
      <c r="C15" s="151"/>
      <c r="D15" s="83"/>
      <c r="E15" s="31"/>
      <c r="F15" s="31"/>
      <c r="G15" s="31"/>
      <c r="H15" s="31"/>
      <c r="I15" s="31"/>
      <c r="J15" s="31"/>
      <c r="K15" s="31"/>
      <c r="L15" s="31"/>
      <c r="M15" s="31"/>
      <c r="N15" s="31"/>
      <c r="O15" s="31"/>
      <c r="P15" s="31"/>
      <c r="Q15" s="31"/>
      <c r="R15" s="31"/>
      <c r="S15" s="31"/>
      <c r="T15" s="31"/>
      <c r="U15" s="31"/>
      <c r="V15" s="32"/>
    </row>
    <row r="16" spans="1:22" s="158" customFormat="1">
      <c r="B16" s="84" t="s">
        <v>192</v>
      </c>
      <c r="C16" s="949"/>
      <c r="D16" s="83"/>
      <c r="E16" s="31"/>
      <c r="F16" s="31"/>
      <c r="G16" s="31"/>
      <c r="H16" s="31"/>
      <c r="I16" s="31"/>
      <c r="J16" s="31"/>
      <c r="K16" s="31"/>
      <c r="L16" s="31"/>
      <c r="M16" s="31"/>
      <c r="N16" s="31"/>
      <c r="O16" s="31"/>
      <c r="P16" s="31"/>
      <c r="Q16" s="31"/>
      <c r="R16" s="31"/>
      <c r="S16" s="31"/>
      <c r="T16" s="31"/>
      <c r="U16" s="31"/>
      <c r="V16" s="32"/>
    </row>
    <row r="17" spans="2:22" s="158" customFormat="1">
      <c r="B17" s="113" t="s">
        <v>185</v>
      </c>
      <c r="C17" s="109"/>
      <c r="D17" s="83" t="str">
        <f>IF(C17&gt;=2,"PASS","FAIL")</f>
        <v>FAIL</v>
      </c>
      <c r="E17" s="31"/>
      <c r="F17" s="31"/>
      <c r="G17" s="31"/>
      <c r="H17" s="31"/>
      <c r="I17" s="31"/>
      <c r="J17" s="31"/>
      <c r="K17" s="31"/>
      <c r="L17" s="31"/>
      <c r="M17" s="31"/>
      <c r="N17" s="31"/>
      <c r="O17" s="31"/>
      <c r="P17" s="31"/>
      <c r="Q17" s="31"/>
      <c r="R17" s="31"/>
      <c r="S17" s="31"/>
      <c r="T17" s="31"/>
      <c r="U17" s="31"/>
      <c r="V17" s="32"/>
    </row>
    <row r="18" spans="2:22" s="158" customFormat="1">
      <c r="B18" s="113" t="s">
        <v>186</v>
      </c>
      <c r="C18" s="109"/>
      <c r="D18" s="734"/>
      <c r="E18" s="31"/>
      <c r="F18" s="31"/>
      <c r="G18" s="31"/>
      <c r="H18" s="31"/>
      <c r="I18" s="31"/>
      <c r="J18" s="31"/>
      <c r="K18" s="31"/>
      <c r="L18" s="31"/>
      <c r="M18" s="31"/>
      <c r="N18" s="31"/>
      <c r="O18" s="31"/>
      <c r="P18" s="31"/>
      <c r="Q18" s="31"/>
      <c r="R18" s="31"/>
      <c r="S18" s="31"/>
      <c r="T18" s="31"/>
      <c r="U18" s="31"/>
      <c r="V18" s="32"/>
    </row>
    <row r="19" spans="2:22" s="158" customFormat="1">
      <c r="B19" s="84" t="s">
        <v>429</v>
      </c>
      <c r="C19" s="151"/>
      <c r="D19" s="83"/>
      <c r="E19" s="31"/>
      <c r="F19" s="31"/>
      <c r="G19" s="31"/>
      <c r="H19" s="31"/>
      <c r="I19" s="31"/>
      <c r="J19" s="31"/>
      <c r="K19" s="31"/>
      <c r="L19" s="31"/>
      <c r="M19" s="31"/>
      <c r="N19" s="31"/>
      <c r="O19" s="31"/>
      <c r="P19" s="31"/>
      <c r="Q19" s="31"/>
      <c r="R19" s="31"/>
      <c r="S19" s="31"/>
      <c r="T19" s="31"/>
      <c r="U19" s="31"/>
      <c r="V19" s="32"/>
    </row>
    <row r="20" spans="2:22" s="158" customFormat="1">
      <c r="B20" s="84" t="s">
        <v>189</v>
      </c>
      <c r="C20" s="552"/>
      <c r="D20" s="83"/>
      <c r="E20" s="31"/>
      <c r="F20" s="31"/>
      <c r="G20" s="31"/>
      <c r="H20" s="31"/>
      <c r="I20" s="31"/>
      <c r="J20" s="31"/>
      <c r="K20" s="31"/>
      <c r="L20" s="31"/>
      <c r="M20" s="31"/>
      <c r="N20" s="31"/>
      <c r="O20" s="31"/>
      <c r="P20" s="31"/>
      <c r="Q20" s="31"/>
      <c r="R20" s="31"/>
      <c r="S20" s="31"/>
      <c r="T20" s="31"/>
      <c r="U20" s="31"/>
      <c r="V20" s="32"/>
    </row>
    <row r="21" spans="2:22" s="158" customFormat="1">
      <c r="B21" s="113" t="s">
        <v>187</v>
      </c>
      <c r="C21" s="85">
        <f>((C14*C15)+(C16*C18))*C20*0.001</f>
        <v>0</v>
      </c>
      <c r="D21" s="83" t="str">
        <f>IF(C21&gt;=23,"PASS","FAIL")</f>
        <v>FAIL</v>
      </c>
      <c r="E21" s="31"/>
      <c r="F21" s="31"/>
      <c r="G21" s="31"/>
      <c r="H21" s="31"/>
      <c r="I21" s="31"/>
      <c r="J21" s="31"/>
      <c r="K21" s="31"/>
      <c r="L21" s="31"/>
      <c r="M21" s="31"/>
      <c r="N21" s="31"/>
      <c r="O21" s="31"/>
      <c r="P21" s="31"/>
      <c r="Q21" s="31"/>
      <c r="R21" s="31"/>
      <c r="S21" s="31"/>
      <c r="T21" s="31"/>
      <c r="U21" s="31"/>
      <c r="V21" s="32"/>
    </row>
    <row r="22" spans="2:22" s="158" customFormat="1">
      <c r="B22" s="259" t="s">
        <v>428</v>
      </c>
      <c r="C22" s="730">
        <f>C20*2*C19*(C14+C16)*0.001</f>
        <v>0</v>
      </c>
      <c r="D22" s="83" t="str">
        <f>IF(C22&gt;=23,"PASS","FAIL")</f>
        <v>FAIL</v>
      </c>
      <c r="E22" s="31"/>
      <c r="F22" s="31"/>
      <c r="G22" s="31"/>
      <c r="H22" s="31"/>
      <c r="I22" s="31"/>
      <c r="J22" s="31"/>
      <c r="K22" s="31"/>
      <c r="L22" s="31"/>
      <c r="M22" s="31"/>
      <c r="N22" s="31"/>
      <c r="O22" s="31"/>
      <c r="P22" s="31"/>
      <c r="Q22" s="31"/>
      <c r="R22" s="31"/>
      <c r="S22" s="31"/>
      <c r="T22" s="31"/>
      <c r="U22" s="31"/>
      <c r="V22" s="32"/>
    </row>
    <row r="23" spans="2:22" s="158" customFormat="1">
      <c r="B23" s="1260" t="s">
        <v>354</v>
      </c>
      <c r="C23" s="1261"/>
      <c r="D23" s="1378"/>
      <c r="E23" s="31"/>
      <c r="F23" s="31"/>
      <c r="G23" s="31"/>
      <c r="H23" s="31"/>
      <c r="I23" s="31"/>
      <c r="J23" s="31"/>
      <c r="K23" s="31"/>
      <c r="L23" s="31"/>
      <c r="M23" s="31"/>
      <c r="N23" s="31"/>
      <c r="O23" s="31"/>
      <c r="P23" s="31"/>
      <c r="Q23" s="31"/>
      <c r="R23" s="31"/>
      <c r="S23" s="31"/>
      <c r="T23" s="31"/>
      <c r="U23" s="31"/>
      <c r="V23" s="32"/>
    </row>
    <row r="24" spans="2:22" s="158" customFormat="1">
      <c r="B24" s="1264"/>
      <c r="C24" s="1265"/>
      <c r="D24" s="1379"/>
      <c r="E24" s="31"/>
      <c r="F24" s="31"/>
      <c r="G24" s="31"/>
      <c r="H24" s="31"/>
      <c r="I24" s="31"/>
      <c r="J24" s="31"/>
      <c r="K24" s="31"/>
      <c r="L24" s="31"/>
      <c r="M24" s="31"/>
      <c r="N24" s="31"/>
      <c r="O24" s="31"/>
      <c r="P24" s="31"/>
      <c r="Q24" s="31"/>
      <c r="R24" s="31"/>
      <c r="S24" s="31"/>
      <c r="T24" s="31"/>
      <c r="U24" s="31"/>
      <c r="V24" s="32"/>
    </row>
    <row r="25" spans="2:22" s="158" customFormat="1">
      <c r="B25" s="30"/>
      <c r="C25" s="31"/>
      <c r="D25" s="31"/>
      <c r="E25" s="31"/>
      <c r="F25" s="31"/>
      <c r="G25" s="31"/>
      <c r="H25" s="31"/>
      <c r="I25" s="31"/>
      <c r="J25" s="31"/>
      <c r="K25" s="31"/>
      <c r="L25" s="31"/>
      <c r="M25" s="31"/>
      <c r="N25" s="31"/>
      <c r="O25" s="31"/>
      <c r="P25" s="31"/>
      <c r="Q25" s="31"/>
      <c r="R25" s="31"/>
      <c r="S25" s="31"/>
      <c r="T25" s="31"/>
      <c r="U25" s="31"/>
      <c r="V25" s="32"/>
    </row>
    <row r="26" spans="2:22" s="158" customFormat="1">
      <c r="B26" s="30"/>
      <c r="C26" s="31"/>
      <c r="D26" s="31"/>
      <c r="E26" s="31"/>
      <c r="F26" s="31"/>
      <c r="G26" s="31"/>
      <c r="H26" s="31"/>
      <c r="I26" s="31"/>
      <c r="J26" s="31"/>
      <c r="K26" s="31"/>
      <c r="L26" s="31"/>
      <c r="M26" s="31"/>
      <c r="N26" s="31"/>
      <c r="O26" s="31"/>
      <c r="P26" s="31"/>
      <c r="Q26" s="31"/>
      <c r="R26" s="31"/>
      <c r="S26" s="31"/>
      <c r="T26" s="31"/>
      <c r="U26" s="31"/>
      <c r="V26" s="32"/>
    </row>
    <row r="27" spans="2:22" s="158" customFormat="1">
      <c r="B27" s="683"/>
      <c r="C27" s="31"/>
      <c r="D27" s="31"/>
      <c r="E27" s="31"/>
      <c r="F27" s="31"/>
      <c r="G27" s="31"/>
      <c r="H27" s="31"/>
      <c r="I27" s="31"/>
      <c r="J27" s="31"/>
      <c r="K27" s="31"/>
      <c r="L27" s="31"/>
      <c r="M27" s="31"/>
      <c r="N27" s="31"/>
      <c r="O27" s="31"/>
      <c r="P27" s="31"/>
      <c r="Q27" s="31"/>
      <c r="R27" s="31"/>
      <c r="S27" s="31"/>
      <c r="T27" s="31"/>
      <c r="U27" s="31"/>
      <c r="V27" s="32"/>
    </row>
    <row r="28" spans="2:22" s="158" customFormat="1">
      <c r="B28" s="683"/>
      <c r="C28" s="31"/>
      <c r="D28" s="31"/>
      <c r="E28" s="31"/>
      <c r="F28" s="31"/>
      <c r="G28" s="31"/>
      <c r="H28" s="31"/>
      <c r="I28" s="31"/>
      <c r="J28" s="31"/>
      <c r="K28" s="31"/>
      <c r="L28" s="31"/>
      <c r="M28" s="31"/>
      <c r="N28" s="31"/>
      <c r="O28" s="31"/>
      <c r="P28" s="31"/>
      <c r="Q28" s="31"/>
      <c r="R28" s="31"/>
      <c r="S28" s="31"/>
      <c r="T28" s="31"/>
      <c r="U28" s="31"/>
      <c r="V28" s="32"/>
    </row>
    <row r="29" spans="2:22" s="158" customFormat="1">
      <c r="B29" s="30"/>
      <c r="C29" s="31"/>
      <c r="D29" s="31"/>
      <c r="E29" s="31"/>
      <c r="F29" s="31"/>
      <c r="G29" s="31"/>
      <c r="H29" s="31"/>
      <c r="I29" s="31"/>
      <c r="J29" s="31"/>
      <c r="K29" s="31"/>
      <c r="L29" s="31"/>
      <c r="M29" s="31"/>
      <c r="N29" s="31"/>
      <c r="O29" s="31"/>
      <c r="P29" s="31"/>
      <c r="Q29" s="31"/>
      <c r="R29" s="31"/>
      <c r="S29" s="31"/>
      <c r="T29" s="31"/>
      <c r="U29" s="31"/>
      <c r="V29" s="32"/>
    </row>
    <row r="30" spans="2:22" s="158" customFormat="1">
      <c r="B30" s="30"/>
      <c r="C30" s="31"/>
      <c r="D30" s="31"/>
      <c r="E30" s="31"/>
      <c r="F30" s="31"/>
      <c r="G30" s="31"/>
      <c r="H30" s="31"/>
      <c r="I30" s="31"/>
      <c r="J30" s="31"/>
      <c r="K30" s="31"/>
      <c r="L30" s="31"/>
      <c r="M30" s="31"/>
      <c r="N30" s="31"/>
      <c r="O30" s="31"/>
      <c r="P30" s="31"/>
      <c r="Q30" s="31"/>
      <c r="R30" s="31"/>
      <c r="S30" s="31"/>
      <c r="T30" s="31"/>
      <c r="U30" s="31"/>
      <c r="V30" s="32"/>
    </row>
    <row r="31" spans="2:22" s="158" customFormat="1">
      <c r="B31" s="30"/>
      <c r="C31" s="31"/>
      <c r="D31" s="31"/>
      <c r="E31" s="31"/>
      <c r="F31" s="31"/>
      <c r="G31" s="31"/>
      <c r="H31" s="31"/>
      <c r="I31" s="31"/>
      <c r="J31" s="31"/>
      <c r="K31" s="31"/>
      <c r="L31" s="31"/>
      <c r="M31" s="31"/>
      <c r="N31" s="31"/>
      <c r="O31" s="31"/>
      <c r="P31" s="31"/>
      <c r="Q31" s="31"/>
      <c r="R31" s="31"/>
      <c r="S31" s="31"/>
      <c r="T31" s="31"/>
      <c r="U31" s="31"/>
      <c r="V31" s="32"/>
    </row>
    <row r="32" spans="2:22" s="158" customFormat="1">
      <c r="B32" s="30"/>
      <c r="C32" s="31"/>
      <c r="D32" s="31"/>
      <c r="E32" s="31"/>
      <c r="F32" s="31"/>
      <c r="G32" s="31"/>
      <c r="H32" s="31"/>
      <c r="I32" s="31"/>
      <c r="J32" s="31"/>
      <c r="K32" s="31"/>
      <c r="L32" s="31"/>
      <c r="M32" s="31"/>
      <c r="N32" s="31"/>
      <c r="O32" s="31"/>
      <c r="P32" s="31"/>
      <c r="Q32" s="31"/>
      <c r="R32" s="31"/>
      <c r="S32" s="31"/>
      <c r="T32" s="31"/>
      <c r="U32" s="31"/>
      <c r="V32" s="32"/>
    </row>
    <row r="33" spans="2:22" s="158" customFormat="1">
      <c r="B33" s="30"/>
      <c r="C33" s="31"/>
      <c r="D33" s="31"/>
      <c r="E33" s="31"/>
      <c r="F33" s="31"/>
      <c r="G33" s="31"/>
      <c r="H33" s="31"/>
      <c r="I33" s="31"/>
      <c r="J33" s="31"/>
      <c r="K33" s="31"/>
      <c r="L33" s="31"/>
      <c r="M33" s="31"/>
      <c r="N33" s="31"/>
      <c r="O33" s="31"/>
      <c r="P33" s="31"/>
      <c r="Q33" s="31"/>
      <c r="R33" s="31"/>
      <c r="S33" s="31"/>
      <c r="T33" s="31"/>
      <c r="U33" s="31"/>
      <c r="V33" s="32"/>
    </row>
    <row r="34" spans="2:22" s="158" customFormat="1">
      <c r="B34" s="30"/>
      <c r="C34" s="31"/>
      <c r="D34" s="31"/>
      <c r="E34" s="31"/>
      <c r="F34" s="31"/>
      <c r="G34" s="31"/>
      <c r="H34" s="31"/>
      <c r="I34" s="31"/>
      <c r="J34" s="31"/>
      <c r="K34" s="31"/>
      <c r="L34" s="31"/>
      <c r="M34" s="31"/>
      <c r="N34" s="31"/>
      <c r="O34" s="31"/>
      <c r="P34" s="31"/>
      <c r="Q34" s="31"/>
      <c r="R34" s="31"/>
      <c r="S34" s="31"/>
      <c r="T34" s="31"/>
      <c r="U34" s="31"/>
      <c r="V34" s="32"/>
    </row>
    <row r="35" spans="2:22" s="158" customFormat="1">
      <c r="B35" s="30"/>
      <c r="C35" s="31"/>
      <c r="D35" s="31"/>
      <c r="E35" s="31"/>
      <c r="F35" s="31"/>
      <c r="G35" s="31"/>
      <c r="H35" s="31"/>
      <c r="I35" s="31"/>
      <c r="J35" s="31"/>
      <c r="K35" s="31"/>
      <c r="L35" s="31"/>
      <c r="M35" s="31"/>
      <c r="N35" s="31"/>
      <c r="O35" s="31"/>
      <c r="P35" s="31"/>
      <c r="Q35" s="31"/>
      <c r="R35" s="31"/>
      <c r="S35" s="31"/>
      <c r="T35" s="31"/>
      <c r="U35" s="31"/>
      <c r="V35" s="32"/>
    </row>
    <row r="36" spans="2:22" s="158" customFormat="1">
      <c r="B36" s="30"/>
      <c r="C36" s="31"/>
      <c r="D36" s="31"/>
      <c r="E36" s="31"/>
      <c r="F36" s="31"/>
      <c r="G36" s="31"/>
      <c r="H36" s="31"/>
      <c r="I36" s="31"/>
      <c r="J36" s="31"/>
      <c r="K36" s="31"/>
      <c r="L36" s="31"/>
      <c r="M36" s="31"/>
      <c r="N36" s="31"/>
      <c r="O36" s="31"/>
      <c r="P36" s="31"/>
      <c r="Q36" s="31"/>
      <c r="R36" s="31"/>
      <c r="S36" s="31"/>
      <c r="T36" s="31"/>
      <c r="U36" s="31"/>
      <c r="V36" s="32"/>
    </row>
    <row r="37" spans="2:22" s="158" customFormat="1">
      <c r="B37" s="30"/>
      <c r="C37" s="31"/>
      <c r="D37" s="31"/>
      <c r="E37" s="31"/>
      <c r="F37" s="31"/>
      <c r="G37" s="31"/>
      <c r="H37" s="31"/>
      <c r="I37" s="31"/>
      <c r="J37" s="31"/>
      <c r="K37" s="31"/>
      <c r="L37" s="31"/>
      <c r="M37" s="31"/>
      <c r="N37" s="31"/>
      <c r="O37" s="31"/>
      <c r="P37" s="31"/>
      <c r="Q37" s="31"/>
      <c r="R37" s="31"/>
      <c r="S37" s="31"/>
      <c r="T37" s="31"/>
      <c r="U37" s="31"/>
      <c r="V37" s="32"/>
    </row>
    <row r="38" spans="2:22" s="158" customFormat="1">
      <c r="B38" s="30"/>
      <c r="C38" s="31"/>
      <c r="D38" s="31"/>
      <c r="E38" s="31"/>
      <c r="F38" s="31"/>
      <c r="G38" s="31"/>
      <c r="H38" s="31"/>
      <c r="I38" s="31"/>
      <c r="J38" s="31"/>
      <c r="K38" s="31"/>
      <c r="L38" s="31"/>
      <c r="M38" s="31"/>
      <c r="N38" s="31"/>
      <c r="O38" s="31"/>
      <c r="P38" s="31"/>
      <c r="Q38" s="31"/>
      <c r="R38" s="31"/>
      <c r="S38" s="31"/>
      <c r="T38" s="31"/>
      <c r="U38" s="31"/>
      <c r="V38" s="32"/>
    </row>
    <row r="39" spans="2:22" s="158" customFormat="1">
      <c r="B39" s="30"/>
      <c r="C39" s="31"/>
      <c r="D39" s="31"/>
      <c r="E39" s="31"/>
      <c r="F39" s="31"/>
      <c r="G39" s="31"/>
      <c r="H39" s="31"/>
      <c r="I39" s="31"/>
      <c r="J39" s="31"/>
      <c r="K39" s="31"/>
      <c r="L39" s="31"/>
      <c r="M39" s="31"/>
      <c r="N39" s="31"/>
      <c r="O39" s="31"/>
      <c r="P39" s="31"/>
      <c r="Q39" s="31"/>
      <c r="R39" s="31"/>
      <c r="S39" s="31"/>
      <c r="T39" s="31"/>
      <c r="U39" s="31"/>
      <c r="V39" s="32"/>
    </row>
    <row r="40" spans="2:22" s="158" customFormat="1">
      <c r="B40" s="30"/>
      <c r="C40" s="31"/>
      <c r="D40" s="31"/>
      <c r="E40" s="31"/>
      <c r="F40" s="31"/>
      <c r="G40" s="31"/>
      <c r="H40" s="31"/>
      <c r="I40" s="31"/>
      <c r="J40" s="31"/>
      <c r="K40" s="31"/>
      <c r="L40" s="31"/>
      <c r="M40" s="31"/>
      <c r="N40" s="31"/>
      <c r="O40" s="31"/>
      <c r="P40" s="31"/>
      <c r="Q40" s="31"/>
      <c r="R40" s="31"/>
      <c r="S40" s="31"/>
      <c r="T40" s="31"/>
      <c r="U40" s="31"/>
      <c r="V40" s="32"/>
    </row>
    <row r="41" spans="2:22" s="158" customFormat="1">
      <c r="B41" s="30"/>
      <c r="C41" s="31"/>
      <c r="D41" s="31"/>
      <c r="E41" s="31"/>
      <c r="F41" s="31"/>
      <c r="G41" s="31"/>
      <c r="H41" s="31"/>
      <c r="I41" s="31"/>
      <c r="J41" s="31"/>
      <c r="K41" s="31"/>
      <c r="L41" s="31"/>
      <c r="M41" s="31"/>
      <c r="N41" s="31"/>
      <c r="O41" s="31"/>
      <c r="P41" s="31"/>
      <c r="Q41" s="31"/>
      <c r="R41" s="31"/>
      <c r="S41" s="31"/>
      <c r="T41" s="31"/>
      <c r="U41" s="31"/>
      <c r="V41" s="32"/>
    </row>
    <row r="42" spans="2:22" s="158" customFormat="1">
      <c r="B42" s="30"/>
      <c r="C42" s="31"/>
      <c r="D42" s="31"/>
      <c r="E42" s="31"/>
      <c r="F42" s="31"/>
      <c r="G42" s="31"/>
      <c r="H42" s="31"/>
      <c r="I42" s="31"/>
      <c r="J42" s="31"/>
      <c r="K42" s="31"/>
      <c r="L42" s="31"/>
      <c r="M42" s="31"/>
      <c r="N42" s="31"/>
      <c r="O42" s="31"/>
      <c r="P42" s="31"/>
      <c r="Q42" s="31"/>
      <c r="R42" s="31"/>
      <c r="S42" s="31"/>
      <c r="T42" s="31"/>
      <c r="U42" s="31"/>
      <c r="V42" s="32"/>
    </row>
    <row r="43" spans="2:22" s="158" customFormat="1">
      <c r="B43" s="30"/>
      <c r="C43" s="31"/>
      <c r="D43" s="31"/>
      <c r="E43" s="31"/>
      <c r="F43" s="31"/>
      <c r="G43" s="31"/>
      <c r="H43" s="31"/>
      <c r="I43" s="31"/>
      <c r="J43" s="31"/>
      <c r="K43" s="31"/>
      <c r="L43" s="31"/>
      <c r="M43" s="31"/>
      <c r="N43" s="31"/>
      <c r="O43" s="31"/>
      <c r="P43" s="31"/>
      <c r="Q43" s="31"/>
      <c r="R43" s="31"/>
      <c r="S43" s="31"/>
      <c r="T43" s="31"/>
      <c r="U43" s="31"/>
      <c r="V43" s="32"/>
    </row>
    <row r="44" spans="2:22" s="158" customFormat="1">
      <c r="B44" s="30"/>
      <c r="C44" s="31"/>
      <c r="D44" s="31"/>
      <c r="E44" s="31"/>
      <c r="F44" s="31"/>
      <c r="G44" s="31"/>
      <c r="H44" s="31"/>
      <c r="I44" s="31"/>
      <c r="J44" s="31"/>
      <c r="K44" s="31"/>
      <c r="L44" s="31"/>
      <c r="M44" s="31"/>
      <c r="N44" s="31"/>
      <c r="O44" s="31"/>
      <c r="P44" s="31"/>
      <c r="Q44" s="31"/>
      <c r="R44" s="31"/>
      <c r="S44" s="31"/>
      <c r="T44" s="31"/>
      <c r="U44" s="31"/>
      <c r="V44" s="32"/>
    </row>
    <row r="45" spans="2:22" s="158" customFormat="1">
      <c r="B45" s="30"/>
      <c r="C45" s="31"/>
      <c r="D45" s="31"/>
      <c r="E45" s="31"/>
      <c r="F45" s="31"/>
      <c r="G45" s="31"/>
      <c r="H45" s="31"/>
      <c r="I45" s="31"/>
      <c r="J45" s="31"/>
      <c r="K45" s="31"/>
      <c r="L45" s="31"/>
      <c r="M45" s="31"/>
      <c r="N45" s="31"/>
      <c r="O45" s="31"/>
      <c r="P45" s="31"/>
      <c r="Q45" s="31"/>
      <c r="R45" s="31"/>
      <c r="S45" s="31"/>
      <c r="T45" s="31"/>
      <c r="U45" s="31"/>
      <c r="V45" s="32"/>
    </row>
    <row r="46" spans="2:22" s="158" customFormat="1">
      <c r="B46" s="30"/>
      <c r="C46" s="31"/>
      <c r="D46" s="31"/>
      <c r="E46" s="31"/>
      <c r="F46" s="31"/>
      <c r="G46" s="31"/>
      <c r="H46" s="31"/>
      <c r="I46" s="31"/>
      <c r="J46" s="31"/>
      <c r="K46" s="31"/>
      <c r="L46" s="31"/>
      <c r="M46" s="31"/>
      <c r="N46" s="31"/>
      <c r="O46" s="31"/>
      <c r="P46" s="31"/>
      <c r="Q46" s="31"/>
      <c r="R46" s="31"/>
      <c r="S46" s="31"/>
      <c r="T46" s="31"/>
      <c r="U46" s="31"/>
      <c r="V46" s="32"/>
    </row>
    <row r="47" spans="2:22" s="158" customFormat="1">
      <c r="B47" s="30"/>
      <c r="C47" s="31"/>
      <c r="D47" s="31"/>
      <c r="E47" s="31"/>
      <c r="F47" s="31"/>
      <c r="G47" s="31"/>
      <c r="H47" s="31"/>
      <c r="I47" s="31"/>
      <c r="J47" s="31"/>
      <c r="K47" s="31"/>
      <c r="L47" s="31"/>
      <c r="M47" s="31"/>
      <c r="N47" s="31"/>
      <c r="O47" s="31"/>
      <c r="P47" s="31"/>
      <c r="Q47" s="31"/>
      <c r="R47" s="31"/>
      <c r="S47" s="31"/>
      <c r="T47" s="31"/>
      <c r="U47" s="31"/>
      <c r="V47" s="32"/>
    </row>
    <row r="48" spans="2:22" s="158" customFormat="1">
      <c r="B48" s="30"/>
      <c r="C48" s="31"/>
      <c r="D48" s="31"/>
      <c r="E48" s="31"/>
      <c r="F48" s="31"/>
      <c r="G48" s="31"/>
      <c r="H48" s="31"/>
      <c r="I48" s="31"/>
      <c r="J48" s="31"/>
      <c r="K48" s="31"/>
      <c r="L48" s="31"/>
      <c r="M48" s="31"/>
      <c r="N48" s="31"/>
      <c r="O48" s="31"/>
      <c r="P48" s="31"/>
      <c r="Q48" s="31"/>
      <c r="R48" s="31"/>
      <c r="S48" s="31"/>
      <c r="T48" s="31"/>
      <c r="U48" s="31"/>
      <c r="V48" s="32"/>
    </row>
    <row r="49" spans="2:22" s="158" customFormat="1">
      <c r="B49" s="30"/>
      <c r="C49" s="31"/>
      <c r="D49" s="31"/>
      <c r="E49" s="31"/>
      <c r="F49" s="31"/>
      <c r="G49" s="31"/>
      <c r="H49" s="31"/>
      <c r="I49" s="31"/>
      <c r="J49" s="31"/>
      <c r="K49" s="31"/>
      <c r="L49" s="31"/>
      <c r="M49" s="31"/>
      <c r="N49" s="31"/>
      <c r="O49" s="31"/>
      <c r="P49" s="31"/>
      <c r="Q49" s="31"/>
      <c r="R49" s="31"/>
      <c r="S49" s="31"/>
      <c r="T49" s="31"/>
      <c r="U49" s="31"/>
      <c r="V49" s="32"/>
    </row>
    <row r="50" spans="2:22" s="158" customFormat="1">
      <c r="B50" s="30"/>
      <c r="C50" s="31"/>
      <c r="D50" s="31"/>
      <c r="E50" s="31"/>
      <c r="F50" s="31"/>
      <c r="G50" s="31"/>
      <c r="H50" s="31"/>
      <c r="I50" s="31"/>
      <c r="J50" s="31"/>
      <c r="K50" s="31"/>
      <c r="L50" s="31"/>
      <c r="M50" s="31"/>
      <c r="N50" s="31"/>
      <c r="O50" s="31"/>
      <c r="P50" s="31"/>
      <c r="Q50" s="31"/>
      <c r="R50" s="31"/>
      <c r="S50" s="31"/>
      <c r="T50" s="31"/>
      <c r="U50" s="31"/>
      <c r="V50" s="32"/>
    </row>
    <row r="51" spans="2:22" s="158" customFormat="1">
      <c r="B51" s="30"/>
      <c r="C51" s="31"/>
      <c r="D51" s="31"/>
      <c r="E51" s="31"/>
      <c r="F51" s="31"/>
      <c r="G51" s="31"/>
      <c r="H51" s="31"/>
      <c r="I51" s="31"/>
      <c r="J51" s="31"/>
      <c r="K51" s="31"/>
      <c r="L51" s="31"/>
      <c r="M51" s="31"/>
      <c r="N51" s="31"/>
      <c r="O51" s="31"/>
      <c r="P51" s="31"/>
      <c r="Q51" s="31"/>
      <c r="R51" s="31"/>
      <c r="S51" s="31"/>
      <c r="T51" s="31"/>
      <c r="U51" s="31"/>
      <c r="V51" s="32"/>
    </row>
    <row r="52" spans="2:22" s="158" customFormat="1">
      <c r="B52" s="30"/>
      <c r="C52" s="31"/>
      <c r="D52" s="31"/>
      <c r="E52" s="31"/>
      <c r="F52" s="31"/>
      <c r="G52" s="31"/>
      <c r="H52" s="31"/>
      <c r="I52" s="31"/>
      <c r="J52" s="31"/>
      <c r="K52" s="31"/>
      <c r="L52" s="31"/>
      <c r="M52" s="31"/>
      <c r="N52" s="31"/>
      <c r="O52" s="31"/>
      <c r="P52" s="31"/>
      <c r="Q52" s="31"/>
      <c r="R52" s="31"/>
      <c r="S52" s="31"/>
      <c r="T52" s="31"/>
      <c r="U52" s="31"/>
      <c r="V52" s="32"/>
    </row>
    <row r="53" spans="2:22" s="158" customFormat="1">
      <c r="B53" s="30"/>
      <c r="C53" s="31"/>
      <c r="D53" s="31"/>
      <c r="E53" s="31"/>
      <c r="F53" s="31"/>
      <c r="G53" s="31"/>
      <c r="H53" s="31"/>
      <c r="I53" s="31"/>
      <c r="J53" s="31"/>
      <c r="K53" s="31"/>
      <c r="L53" s="31"/>
      <c r="M53" s="31"/>
      <c r="N53" s="31"/>
      <c r="O53" s="31"/>
      <c r="P53" s="31"/>
      <c r="Q53" s="31"/>
      <c r="R53" s="31"/>
      <c r="S53" s="31"/>
      <c r="T53" s="31"/>
      <c r="U53" s="31"/>
      <c r="V53" s="32"/>
    </row>
    <row r="54" spans="2:22" s="158" customFormat="1">
      <c r="B54" s="30"/>
      <c r="C54" s="31"/>
      <c r="D54" s="31"/>
      <c r="E54" s="31"/>
      <c r="F54" s="31"/>
      <c r="G54" s="31"/>
      <c r="H54" s="31"/>
      <c r="I54" s="31"/>
      <c r="J54" s="31"/>
      <c r="K54" s="31"/>
      <c r="L54" s="31"/>
      <c r="M54" s="31"/>
      <c r="N54" s="31"/>
      <c r="O54" s="31"/>
      <c r="P54" s="31"/>
      <c r="Q54" s="31"/>
      <c r="R54" s="31"/>
      <c r="S54" s="31"/>
      <c r="T54" s="31"/>
      <c r="U54" s="31"/>
      <c r="V54" s="32"/>
    </row>
    <row r="55" spans="2:22" s="158" customFormat="1">
      <c r="B55" s="30"/>
      <c r="C55" s="31"/>
      <c r="D55" s="31"/>
      <c r="E55" s="31"/>
      <c r="F55" s="31"/>
      <c r="G55" s="31"/>
      <c r="H55" s="31"/>
      <c r="I55" s="31"/>
      <c r="J55" s="31"/>
      <c r="K55" s="31"/>
      <c r="L55" s="31"/>
      <c r="M55" s="31"/>
      <c r="N55" s="31"/>
      <c r="O55" s="31"/>
      <c r="P55" s="31"/>
      <c r="Q55" s="31"/>
      <c r="R55" s="31"/>
      <c r="S55" s="31"/>
      <c r="T55" s="31"/>
      <c r="U55" s="31"/>
      <c r="V55" s="32"/>
    </row>
    <row r="56" spans="2:22" s="158" customFormat="1">
      <c r="B56" s="30"/>
      <c r="C56" s="31"/>
      <c r="D56" s="31"/>
      <c r="E56" s="31"/>
      <c r="F56" s="31"/>
      <c r="G56" s="31"/>
      <c r="H56" s="31"/>
      <c r="I56" s="31"/>
      <c r="J56" s="31"/>
      <c r="K56" s="31"/>
      <c r="L56" s="31"/>
      <c r="M56" s="31"/>
      <c r="N56" s="31"/>
      <c r="O56" s="31"/>
      <c r="P56" s="31"/>
      <c r="Q56" s="31"/>
      <c r="R56" s="31"/>
      <c r="S56" s="31"/>
      <c r="T56" s="31"/>
      <c r="U56" s="31"/>
      <c r="V56" s="32"/>
    </row>
    <row r="57" spans="2:22" s="158" customFormat="1">
      <c r="B57" s="30"/>
      <c r="C57" s="31"/>
      <c r="D57" s="31"/>
      <c r="E57" s="31"/>
      <c r="F57" s="31"/>
      <c r="G57" s="31"/>
      <c r="H57" s="31"/>
      <c r="I57" s="31"/>
      <c r="J57" s="31"/>
      <c r="K57" s="31"/>
      <c r="L57" s="31"/>
      <c r="M57" s="31"/>
      <c r="N57" s="31"/>
      <c r="O57" s="31"/>
      <c r="P57" s="31"/>
      <c r="Q57" s="31"/>
      <c r="R57" s="31"/>
      <c r="S57" s="31"/>
      <c r="T57" s="31"/>
      <c r="U57" s="31"/>
      <c r="V57" s="32"/>
    </row>
    <row r="58" spans="2:22" s="158" customFormat="1">
      <c r="B58" s="30"/>
      <c r="C58" s="31"/>
      <c r="D58" s="31"/>
      <c r="E58" s="31"/>
      <c r="F58" s="31"/>
      <c r="G58" s="31"/>
      <c r="H58" s="31"/>
      <c r="I58" s="31"/>
      <c r="J58" s="31"/>
      <c r="K58" s="31"/>
      <c r="L58" s="31"/>
      <c r="M58" s="31"/>
      <c r="N58" s="31"/>
      <c r="O58" s="31"/>
      <c r="P58" s="31"/>
      <c r="Q58" s="31"/>
      <c r="R58" s="31"/>
      <c r="S58" s="31"/>
      <c r="T58" s="31"/>
      <c r="U58" s="31"/>
      <c r="V58" s="32"/>
    </row>
    <row r="59" spans="2:22" s="158" customFormat="1">
      <c r="B59" s="30"/>
      <c r="C59" s="31"/>
      <c r="D59" s="31"/>
      <c r="E59" s="31"/>
      <c r="F59" s="31"/>
      <c r="G59" s="31"/>
      <c r="H59" s="31"/>
      <c r="I59" s="31"/>
      <c r="J59" s="31"/>
      <c r="K59" s="31"/>
      <c r="L59" s="31"/>
      <c r="M59" s="31"/>
      <c r="N59" s="31"/>
      <c r="O59" s="31"/>
      <c r="P59" s="31"/>
      <c r="Q59" s="31"/>
      <c r="R59" s="31"/>
      <c r="S59" s="31"/>
      <c r="T59" s="31"/>
      <c r="U59" s="31"/>
      <c r="V59" s="32"/>
    </row>
    <row r="60" spans="2:22" s="158" customFormat="1">
      <c r="B60" s="30"/>
      <c r="C60" s="31"/>
      <c r="D60" s="31"/>
      <c r="E60" s="31"/>
      <c r="F60" s="31"/>
      <c r="G60" s="31"/>
      <c r="H60" s="31"/>
      <c r="I60" s="31"/>
      <c r="J60" s="31"/>
      <c r="K60" s="31"/>
      <c r="L60" s="31"/>
      <c r="M60" s="31"/>
      <c r="N60" s="31"/>
      <c r="O60" s="31"/>
      <c r="P60" s="31"/>
      <c r="Q60" s="31"/>
      <c r="R60" s="31"/>
      <c r="S60" s="31"/>
      <c r="T60" s="31"/>
      <c r="U60" s="31"/>
      <c r="V60" s="32"/>
    </row>
    <row r="61" spans="2:22" s="158" customFormat="1">
      <c r="B61" s="30"/>
      <c r="C61" s="31"/>
      <c r="D61" s="31"/>
      <c r="E61" s="31"/>
      <c r="F61" s="31"/>
      <c r="G61" s="31"/>
      <c r="H61" s="31"/>
      <c r="I61" s="31"/>
      <c r="J61" s="31"/>
      <c r="K61" s="31"/>
      <c r="L61" s="31"/>
      <c r="M61" s="31"/>
      <c r="N61" s="31"/>
      <c r="O61" s="31"/>
      <c r="P61" s="31"/>
      <c r="Q61" s="31"/>
      <c r="R61" s="31"/>
      <c r="S61" s="31"/>
      <c r="T61" s="31"/>
      <c r="U61" s="31"/>
      <c r="V61" s="32"/>
    </row>
    <row r="62" spans="2:22" s="158" customFormat="1">
      <c r="B62" s="30"/>
      <c r="C62" s="31"/>
      <c r="D62" s="31"/>
      <c r="E62" s="31"/>
      <c r="F62" s="31"/>
      <c r="G62" s="31"/>
      <c r="H62" s="31"/>
      <c r="I62" s="31"/>
      <c r="J62" s="31"/>
      <c r="K62" s="31"/>
      <c r="L62" s="31"/>
      <c r="M62" s="31"/>
      <c r="N62" s="31"/>
      <c r="O62" s="31"/>
      <c r="P62" s="31"/>
      <c r="Q62" s="31"/>
      <c r="R62" s="31"/>
      <c r="S62" s="31"/>
      <c r="T62" s="31"/>
      <c r="U62" s="31"/>
      <c r="V62" s="32"/>
    </row>
    <row r="63" spans="2:22" s="158" customFormat="1">
      <c r="B63" s="30"/>
      <c r="C63" s="31"/>
      <c r="D63" s="31"/>
      <c r="E63" s="31"/>
      <c r="F63" s="31"/>
      <c r="G63" s="31"/>
      <c r="H63" s="31"/>
      <c r="I63" s="31"/>
      <c r="J63" s="31"/>
      <c r="K63" s="31"/>
      <c r="L63" s="31"/>
      <c r="M63" s="31"/>
      <c r="N63" s="31"/>
      <c r="O63" s="31"/>
      <c r="P63" s="31"/>
      <c r="Q63" s="31"/>
      <c r="R63" s="31"/>
      <c r="S63" s="31"/>
      <c r="T63" s="31"/>
      <c r="U63" s="31"/>
      <c r="V63" s="32"/>
    </row>
    <row r="64" spans="2:22" s="158" customFormat="1">
      <c r="B64" s="30"/>
      <c r="C64" s="31"/>
      <c r="D64" s="31"/>
      <c r="E64" s="31"/>
      <c r="F64" s="31"/>
      <c r="G64" s="31"/>
      <c r="H64" s="31"/>
      <c r="I64" s="31"/>
      <c r="J64" s="31"/>
      <c r="K64" s="31"/>
      <c r="L64" s="31"/>
      <c r="M64" s="31"/>
      <c r="N64" s="31"/>
      <c r="O64" s="31"/>
      <c r="P64" s="31"/>
      <c r="Q64" s="31"/>
      <c r="R64" s="31"/>
      <c r="S64" s="31"/>
      <c r="T64" s="31"/>
      <c r="U64" s="31"/>
      <c r="V64" s="32"/>
    </row>
    <row r="65" spans="2:22" s="158" customFormat="1">
      <c r="B65" s="30"/>
      <c r="C65" s="31"/>
      <c r="D65" s="31"/>
      <c r="E65" s="31"/>
      <c r="F65" s="31"/>
      <c r="G65" s="31"/>
      <c r="H65" s="31"/>
      <c r="I65" s="31"/>
      <c r="J65" s="31"/>
      <c r="K65" s="31"/>
      <c r="L65" s="31"/>
      <c r="M65" s="31"/>
      <c r="N65" s="31"/>
      <c r="O65" s="31"/>
      <c r="P65" s="31"/>
      <c r="Q65" s="31"/>
      <c r="R65" s="31"/>
      <c r="S65" s="31"/>
      <c r="T65" s="31"/>
      <c r="U65" s="31"/>
      <c r="V65" s="32"/>
    </row>
    <row r="66" spans="2:22" s="158" customFormat="1">
      <c r="B66" s="30"/>
      <c r="C66" s="31"/>
      <c r="D66" s="31"/>
      <c r="E66" s="31"/>
      <c r="F66" s="31"/>
      <c r="G66" s="31"/>
      <c r="H66" s="31"/>
      <c r="I66" s="31"/>
      <c r="J66" s="31"/>
      <c r="K66" s="31"/>
      <c r="L66" s="31"/>
      <c r="M66" s="31"/>
      <c r="N66" s="31"/>
      <c r="O66" s="31"/>
      <c r="P66" s="31"/>
      <c r="Q66" s="31"/>
      <c r="R66" s="31"/>
      <c r="S66" s="31"/>
      <c r="T66" s="31"/>
      <c r="U66" s="31"/>
      <c r="V66" s="32"/>
    </row>
    <row r="67" spans="2:22" s="158" customFormat="1">
      <c r="B67" s="30"/>
      <c r="C67" s="31"/>
      <c r="D67" s="31"/>
      <c r="E67" s="31"/>
      <c r="F67" s="31"/>
      <c r="G67" s="31"/>
      <c r="H67" s="31"/>
      <c r="I67" s="31"/>
      <c r="J67" s="31"/>
      <c r="K67" s="31"/>
      <c r="L67" s="31"/>
      <c r="M67" s="31"/>
      <c r="N67" s="31"/>
      <c r="O67" s="31"/>
      <c r="P67" s="31"/>
      <c r="Q67" s="31"/>
      <c r="R67" s="31"/>
      <c r="S67" s="31"/>
      <c r="T67" s="31"/>
      <c r="U67" s="31"/>
      <c r="V67" s="32"/>
    </row>
    <row r="68" spans="2:22" s="158" customFormat="1">
      <c r="B68" s="30"/>
      <c r="C68" s="31"/>
      <c r="D68" s="31"/>
      <c r="E68" s="31"/>
      <c r="F68" s="31"/>
      <c r="G68" s="31"/>
      <c r="H68" s="31"/>
      <c r="I68" s="31"/>
      <c r="J68" s="31"/>
      <c r="K68" s="31"/>
      <c r="L68" s="31"/>
      <c r="M68" s="31"/>
      <c r="N68" s="31"/>
      <c r="O68" s="31"/>
      <c r="P68" s="31"/>
      <c r="Q68" s="31"/>
      <c r="R68" s="31"/>
      <c r="S68" s="31"/>
      <c r="T68" s="31"/>
      <c r="U68" s="31"/>
      <c r="V68" s="32"/>
    </row>
    <row r="69" spans="2:22" s="158" customFormat="1">
      <c r="B69" s="30"/>
      <c r="C69" s="31"/>
      <c r="D69" s="31"/>
      <c r="E69" s="31"/>
      <c r="F69" s="31"/>
      <c r="G69" s="31"/>
      <c r="H69" s="31"/>
      <c r="I69" s="31"/>
      <c r="J69" s="31"/>
      <c r="K69" s="31"/>
      <c r="L69" s="31"/>
      <c r="M69" s="31"/>
      <c r="N69" s="31"/>
      <c r="O69" s="31"/>
      <c r="P69" s="31"/>
      <c r="Q69" s="31"/>
      <c r="R69" s="31"/>
      <c r="S69" s="31"/>
      <c r="T69" s="31"/>
      <c r="U69" s="31"/>
      <c r="V69" s="32"/>
    </row>
    <row r="70" spans="2:22" s="158" customFormat="1">
      <c r="B70" s="30"/>
      <c r="C70" s="31"/>
      <c r="D70" s="31"/>
      <c r="E70" s="31"/>
      <c r="F70" s="31"/>
      <c r="G70" s="31"/>
      <c r="H70" s="31"/>
      <c r="I70" s="31"/>
      <c r="J70" s="31"/>
      <c r="K70" s="31"/>
      <c r="L70" s="31"/>
      <c r="M70" s="31"/>
      <c r="N70" s="31"/>
      <c r="O70" s="31"/>
      <c r="P70" s="31"/>
      <c r="Q70" s="31"/>
      <c r="R70" s="31"/>
      <c r="S70" s="31"/>
      <c r="T70" s="31"/>
      <c r="U70" s="31"/>
      <c r="V70" s="32"/>
    </row>
    <row r="71" spans="2:22" s="158" customFormat="1">
      <c r="B71" s="30"/>
      <c r="C71" s="31"/>
      <c r="D71" s="31"/>
      <c r="E71" s="31"/>
      <c r="F71" s="31"/>
      <c r="G71" s="31"/>
      <c r="H71" s="31"/>
      <c r="I71" s="31"/>
      <c r="J71" s="31"/>
      <c r="K71" s="31"/>
      <c r="L71" s="31"/>
      <c r="M71" s="31"/>
      <c r="N71" s="31"/>
      <c r="O71" s="31"/>
      <c r="P71" s="31"/>
      <c r="Q71" s="31"/>
      <c r="R71" s="31"/>
      <c r="S71" s="31"/>
      <c r="T71" s="31"/>
      <c r="U71" s="31"/>
      <c r="V71" s="32"/>
    </row>
    <row r="72" spans="2:22" s="158" customFormat="1">
      <c r="B72" s="30"/>
      <c r="C72" s="31"/>
      <c r="D72" s="31"/>
      <c r="E72" s="31"/>
      <c r="F72" s="31"/>
      <c r="G72" s="31"/>
      <c r="H72" s="31"/>
      <c r="I72" s="31"/>
      <c r="J72" s="31"/>
      <c r="K72" s="31"/>
      <c r="L72" s="31"/>
      <c r="M72" s="31"/>
      <c r="N72" s="31"/>
      <c r="O72" s="31"/>
      <c r="P72" s="31"/>
      <c r="Q72" s="31"/>
      <c r="R72" s="31"/>
      <c r="S72" s="31"/>
      <c r="T72" s="31"/>
      <c r="U72" s="31"/>
      <c r="V72" s="32"/>
    </row>
    <row r="73" spans="2:22" s="158" customFormat="1">
      <c r="B73" s="30"/>
      <c r="C73" s="31"/>
      <c r="D73" s="31"/>
      <c r="E73" s="31"/>
      <c r="F73" s="31"/>
      <c r="G73" s="31"/>
      <c r="H73" s="31"/>
      <c r="I73" s="31"/>
      <c r="J73" s="31"/>
      <c r="K73" s="31"/>
      <c r="L73" s="31"/>
      <c r="M73" s="31"/>
      <c r="N73" s="31"/>
      <c r="O73" s="31"/>
      <c r="P73" s="31"/>
      <c r="Q73" s="31"/>
      <c r="R73" s="31"/>
      <c r="S73" s="31"/>
      <c r="T73" s="31"/>
      <c r="U73" s="31"/>
      <c r="V73" s="32"/>
    </row>
    <row r="74" spans="2:22" s="158" customFormat="1">
      <c r="B74" s="30"/>
      <c r="C74" s="31"/>
      <c r="D74" s="31"/>
      <c r="E74" s="31"/>
      <c r="F74" s="31"/>
      <c r="G74" s="31"/>
      <c r="H74" s="31"/>
      <c r="I74" s="31"/>
      <c r="J74" s="31"/>
      <c r="K74" s="31"/>
      <c r="L74" s="31"/>
      <c r="M74" s="31"/>
      <c r="N74" s="31"/>
      <c r="O74" s="31"/>
      <c r="P74" s="31"/>
      <c r="Q74" s="31"/>
      <c r="R74" s="31"/>
      <c r="S74" s="31"/>
      <c r="T74" s="31"/>
      <c r="U74" s="31"/>
      <c r="V74" s="32"/>
    </row>
    <row r="75" spans="2:22" s="158" customFormat="1">
      <c r="B75" s="30"/>
      <c r="C75" s="31"/>
      <c r="D75" s="31"/>
      <c r="E75" s="31"/>
      <c r="F75" s="31"/>
      <c r="G75" s="31"/>
      <c r="H75" s="31"/>
      <c r="I75" s="31"/>
      <c r="J75" s="31"/>
      <c r="K75" s="31"/>
      <c r="L75" s="31"/>
      <c r="M75" s="31"/>
      <c r="N75" s="31"/>
      <c r="O75" s="31"/>
      <c r="P75" s="31"/>
      <c r="Q75" s="31"/>
      <c r="R75" s="31"/>
      <c r="S75" s="31"/>
      <c r="T75" s="31"/>
      <c r="U75" s="31"/>
      <c r="V75" s="32"/>
    </row>
    <row r="76" spans="2:22" s="158" customFormat="1">
      <c r="B76" s="30"/>
      <c r="C76" s="31"/>
      <c r="D76" s="31"/>
      <c r="E76" s="31"/>
      <c r="F76" s="31"/>
      <c r="G76" s="31"/>
      <c r="H76" s="31"/>
      <c r="I76" s="31"/>
      <c r="J76" s="31"/>
      <c r="K76" s="31"/>
      <c r="L76" s="31"/>
      <c r="M76" s="31"/>
      <c r="N76" s="31"/>
      <c r="O76" s="31"/>
      <c r="P76" s="31"/>
      <c r="Q76" s="31"/>
      <c r="R76" s="31"/>
      <c r="S76" s="31"/>
      <c r="T76" s="31"/>
      <c r="U76" s="31"/>
      <c r="V76" s="32"/>
    </row>
    <row r="77" spans="2:22" s="158" customFormat="1">
      <c r="B77" s="30"/>
      <c r="C77" s="31"/>
      <c r="D77" s="31"/>
      <c r="E77" s="31"/>
      <c r="F77" s="31"/>
      <c r="G77" s="31"/>
      <c r="H77" s="31"/>
      <c r="I77" s="31"/>
      <c r="J77" s="31"/>
      <c r="K77" s="31"/>
      <c r="L77" s="31"/>
      <c r="M77" s="31"/>
      <c r="N77" s="31"/>
      <c r="O77" s="31"/>
      <c r="P77" s="31"/>
      <c r="Q77" s="31"/>
      <c r="R77" s="31"/>
      <c r="S77" s="31"/>
      <c r="T77" s="31"/>
      <c r="U77" s="31"/>
      <c r="V77" s="32"/>
    </row>
    <row r="78" spans="2:22" s="158" customFormat="1">
      <c r="B78" s="30"/>
      <c r="C78" s="31"/>
      <c r="D78" s="31"/>
      <c r="E78" s="31"/>
      <c r="F78" s="31"/>
      <c r="G78" s="31"/>
      <c r="H78" s="31"/>
      <c r="I78" s="31"/>
      <c r="J78" s="31"/>
      <c r="K78" s="31"/>
      <c r="L78" s="31"/>
      <c r="M78" s="31"/>
      <c r="N78" s="31"/>
      <c r="O78" s="31"/>
      <c r="P78" s="31"/>
      <c r="Q78" s="31"/>
      <c r="R78" s="31"/>
      <c r="S78" s="31"/>
      <c r="T78" s="31"/>
      <c r="U78" s="31"/>
      <c r="V78" s="32"/>
    </row>
    <row r="79" spans="2:22" s="158" customFormat="1">
      <c r="B79" s="30"/>
      <c r="C79" s="31"/>
      <c r="D79" s="31"/>
      <c r="E79" s="31"/>
      <c r="F79" s="31"/>
      <c r="G79" s="31"/>
      <c r="H79" s="31"/>
      <c r="I79" s="31"/>
      <c r="J79" s="31"/>
      <c r="K79" s="31"/>
      <c r="L79" s="31"/>
      <c r="M79" s="31"/>
      <c r="N79" s="31"/>
      <c r="O79" s="31"/>
      <c r="P79" s="31"/>
      <c r="Q79" s="31"/>
      <c r="R79" s="31"/>
      <c r="S79" s="31"/>
      <c r="T79" s="31"/>
      <c r="U79" s="31"/>
      <c r="V79" s="32"/>
    </row>
    <row r="80" spans="2:22" s="158" customFormat="1">
      <c r="B80" s="30"/>
      <c r="C80" s="31"/>
      <c r="D80" s="31"/>
      <c r="E80" s="31"/>
      <c r="F80" s="31"/>
      <c r="G80" s="31"/>
      <c r="H80" s="31"/>
      <c r="I80" s="31"/>
      <c r="J80" s="31"/>
      <c r="K80" s="31"/>
      <c r="L80" s="31"/>
      <c r="M80" s="31"/>
      <c r="N80" s="31"/>
      <c r="O80" s="31"/>
      <c r="P80" s="31"/>
      <c r="Q80" s="31"/>
      <c r="R80" s="31"/>
      <c r="S80" s="31"/>
      <c r="T80" s="31"/>
      <c r="U80" s="31"/>
      <c r="V80" s="32"/>
    </row>
    <row r="81" spans="2:22" s="158" customFormat="1">
      <c r="B81" s="30"/>
      <c r="C81" s="31"/>
      <c r="D81" s="31"/>
      <c r="E81" s="31"/>
      <c r="F81" s="31"/>
      <c r="G81" s="31"/>
      <c r="H81" s="31"/>
      <c r="I81" s="31"/>
      <c r="J81" s="31"/>
      <c r="K81" s="31"/>
      <c r="L81" s="31"/>
      <c r="M81" s="31"/>
      <c r="N81" s="31"/>
      <c r="O81" s="31"/>
      <c r="P81" s="31"/>
      <c r="Q81" s="31"/>
      <c r="R81" s="31"/>
      <c r="S81" s="31"/>
      <c r="T81" s="31"/>
      <c r="U81" s="31"/>
      <c r="V81" s="32"/>
    </row>
    <row r="82" spans="2:22" s="158" customFormat="1">
      <c r="B82" s="30"/>
      <c r="C82" s="31"/>
      <c r="D82" s="31"/>
      <c r="E82" s="31"/>
      <c r="F82" s="31"/>
      <c r="G82" s="31"/>
      <c r="H82" s="31"/>
      <c r="I82" s="31"/>
      <c r="J82" s="31"/>
      <c r="K82" s="31"/>
      <c r="L82" s="31"/>
      <c r="M82" s="31"/>
      <c r="N82" s="31"/>
      <c r="O82" s="31"/>
      <c r="P82" s="31"/>
      <c r="Q82" s="31"/>
      <c r="R82" s="31"/>
      <c r="S82" s="31"/>
      <c r="T82" s="31"/>
      <c r="U82" s="31"/>
      <c r="V82" s="32"/>
    </row>
    <row r="83" spans="2:22" s="158" customFormat="1">
      <c r="B83" s="30"/>
      <c r="C83" s="31"/>
      <c r="D83" s="31"/>
      <c r="E83" s="31"/>
      <c r="F83" s="31"/>
      <c r="G83" s="31"/>
      <c r="H83" s="31"/>
      <c r="I83" s="31"/>
      <c r="J83" s="31"/>
      <c r="K83" s="31"/>
      <c r="L83" s="31"/>
      <c r="M83" s="31"/>
      <c r="N83" s="31"/>
      <c r="O83" s="31"/>
      <c r="P83" s="31"/>
      <c r="Q83" s="31"/>
      <c r="R83" s="31"/>
      <c r="S83" s="31"/>
      <c r="T83" s="31"/>
      <c r="U83" s="31"/>
      <c r="V83" s="32"/>
    </row>
    <row r="84" spans="2:22" s="158" customFormat="1">
      <c r="B84" s="30"/>
      <c r="C84" s="31"/>
      <c r="D84" s="31"/>
      <c r="E84" s="31"/>
      <c r="F84" s="31"/>
      <c r="G84" s="31"/>
      <c r="H84" s="31"/>
      <c r="I84" s="31"/>
      <c r="J84" s="31"/>
      <c r="K84" s="31"/>
      <c r="L84" s="31"/>
      <c r="M84" s="31"/>
      <c r="N84" s="31"/>
      <c r="O84" s="31"/>
      <c r="P84" s="31"/>
      <c r="Q84" s="31"/>
      <c r="R84" s="31"/>
      <c r="S84" s="31"/>
      <c r="T84" s="31"/>
      <c r="U84" s="31"/>
      <c r="V84" s="32"/>
    </row>
    <row r="85" spans="2:22" s="158" customFormat="1">
      <c r="B85" s="30"/>
      <c r="C85" s="31"/>
      <c r="D85" s="31"/>
      <c r="E85" s="31"/>
      <c r="F85" s="31"/>
      <c r="G85" s="31"/>
      <c r="H85" s="31"/>
      <c r="I85" s="31"/>
      <c r="J85" s="31"/>
      <c r="K85" s="31"/>
      <c r="L85" s="31"/>
      <c r="M85" s="31"/>
      <c r="N85" s="31"/>
      <c r="O85" s="31"/>
      <c r="P85" s="31"/>
      <c r="Q85" s="31"/>
      <c r="R85" s="31"/>
      <c r="S85" s="31"/>
      <c r="T85" s="31"/>
      <c r="U85" s="31"/>
      <c r="V85" s="32"/>
    </row>
    <row r="86" spans="2:22" s="158" customFormat="1">
      <c r="B86" s="30"/>
      <c r="C86" s="31"/>
      <c r="D86" s="31"/>
      <c r="E86" s="31"/>
      <c r="F86" s="31"/>
      <c r="G86" s="31"/>
      <c r="H86" s="31"/>
      <c r="I86" s="31"/>
      <c r="J86" s="31"/>
      <c r="K86" s="31"/>
      <c r="L86" s="31"/>
      <c r="M86" s="31"/>
      <c r="N86" s="31"/>
      <c r="O86" s="31"/>
      <c r="P86" s="31"/>
      <c r="Q86" s="31"/>
      <c r="R86" s="31"/>
      <c r="S86" s="31"/>
      <c r="T86" s="31"/>
      <c r="U86" s="31"/>
      <c r="V86" s="32"/>
    </row>
    <row r="87" spans="2:22" s="158" customFormat="1">
      <c r="B87" s="30"/>
      <c r="C87" s="31"/>
      <c r="D87" s="31"/>
      <c r="E87" s="31"/>
      <c r="F87" s="31"/>
      <c r="G87" s="31"/>
      <c r="H87" s="31"/>
      <c r="I87" s="31"/>
      <c r="J87" s="31"/>
      <c r="K87" s="31"/>
      <c r="L87" s="31"/>
      <c r="M87" s="31"/>
      <c r="N87" s="31"/>
      <c r="O87" s="31"/>
      <c r="P87" s="31"/>
      <c r="Q87" s="31"/>
      <c r="R87" s="31"/>
      <c r="S87" s="31"/>
      <c r="T87" s="31"/>
      <c r="U87" s="31"/>
      <c r="V87" s="32"/>
    </row>
    <row r="88" spans="2:22" s="158" customFormat="1">
      <c r="B88" s="30"/>
      <c r="C88" s="31"/>
      <c r="D88" s="31"/>
      <c r="E88" s="31"/>
      <c r="F88" s="31"/>
      <c r="G88" s="31"/>
      <c r="H88" s="31"/>
      <c r="I88" s="31"/>
      <c r="J88" s="31"/>
      <c r="K88" s="31"/>
      <c r="L88" s="31"/>
      <c r="M88" s="31"/>
      <c r="N88" s="31"/>
      <c r="O88" s="31"/>
      <c r="P88" s="31"/>
      <c r="Q88" s="31"/>
      <c r="R88" s="31"/>
      <c r="S88" s="31"/>
      <c r="T88" s="31"/>
      <c r="U88" s="31"/>
      <c r="V88" s="32"/>
    </row>
    <row r="89" spans="2:22" s="158" customFormat="1">
      <c r="B89" s="30"/>
      <c r="C89" s="31"/>
      <c r="D89" s="31"/>
      <c r="E89" s="31"/>
      <c r="F89" s="31"/>
      <c r="G89" s="31"/>
      <c r="H89" s="31"/>
      <c r="I89" s="31"/>
      <c r="J89" s="31"/>
      <c r="K89" s="31"/>
      <c r="L89" s="31"/>
      <c r="M89" s="31"/>
      <c r="N89" s="31"/>
      <c r="O89" s="31"/>
      <c r="P89" s="31"/>
      <c r="Q89" s="31"/>
      <c r="R89" s="31"/>
      <c r="S89" s="31"/>
      <c r="T89" s="31"/>
      <c r="U89" s="31"/>
      <c r="V89" s="32"/>
    </row>
    <row r="90" spans="2:22" s="158" customFormat="1">
      <c r="B90" s="30"/>
      <c r="C90" s="31"/>
      <c r="D90" s="31"/>
      <c r="E90" s="31"/>
      <c r="F90" s="31"/>
      <c r="G90" s="31"/>
      <c r="H90" s="31"/>
      <c r="I90" s="31"/>
      <c r="J90" s="31"/>
      <c r="K90" s="31"/>
      <c r="L90" s="31"/>
      <c r="M90" s="31"/>
      <c r="N90" s="31"/>
      <c r="O90" s="31"/>
      <c r="P90" s="31"/>
      <c r="Q90" s="31"/>
      <c r="R90" s="31"/>
      <c r="S90" s="31"/>
      <c r="T90" s="31"/>
      <c r="U90" s="31"/>
      <c r="V90" s="32"/>
    </row>
    <row r="91" spans="2:22" s="158" customFormat="1">
      <c r="B91" s="30"/>
      <c r="C91" s="31"/>
      <c r="D91" s="31"/>
      <c r="E91" s="31"/>
      <c r="F91" s="31"/>
      <c r="G91" s="31"/>
      <c r="H91" s="31"/>
      <c r="I91" s="31"/>
      <c r="J91" s="31"/>
      <c r="K91" s="31"/>
      <c r="L91" s="31"/>
      <c r="M91" s="31"/>
      <c r="N91" s="31"/>
      <c r="O91" s="31"/>
      <c r="P91" s="31"/>
      <c r="Q91" s="31"/>
      <c r="R91" s="31"/>
      <c r="S91" s="31"/>
      <c r="T91" s="31"/>
      <c r="U91" s="31"/>
      <c r="V91" s="32"/>
    </row>
    <row r="92" spans="2:22" s="158" customFormat="1">
      <c r="B92" s="30"/>
      <c r="C92" s="31"/>
      <c r="D92" s="31"/>
      <c r="E92" s="31"/>
      <c r="F92" s="31"/>
      <c r="G92" s="31"/>
      <c r="H92" s="31"/>
      <c r="I92" s="31"/>
      <c r="J92" s="31"/>
      <c r="K92" s="31"/>
      <c r="L92" s="31"/>
      <c r="M92" s="31"/>
      <c r="N92" s="31"/>
      <c r="O92" s="31"/>
      <c r="P92" s="31"/>
      <c r="Q92" s="31"/>
      <c r="R92" s="31"/>
      <c r="S92" s="31"/>
      <c r="T92" s="31"/>
      <c r="U92" s="31"/>
      <c r="V92" s="32"/>
    </row>
    <row r="93" spans="2:22" s="158" customFormat="1">
      <c r="B93" s="30"/>
      <c r="C93" s="31"/>
      <c r="D93" s="31"/>
      <c r="E93" s="31"/>
      <c r="F93" s="31"/>
      <c r="G93" s="31"/>
      <c r="H93" s="31"/>
      <c r="I93" s="31"/>
      <c r="J93" s="31"/>
      <c r="K93" s="31"/>
      <c r="L93" s="31"/>
      <c r="M93" s="31"/>
      <c r="N93" s="31"/>
      <c r="O93" s="31"/>
      <c r="P93" s="31"/>
      <c r="Q93" s="31"/>
      <c r="R93" s="31"/>
      <c r="S93" s="31"/>
      <c r="T93" s="31"/>
      <c r="U93" s="31"/>
      <c r="V93" s="32"/>
    </row>
    <row r="94" spans="2:22" s="158" customFormat="1">
      <c r="B94" s="30"/>
      <c r="C94" s="31"/>
      <c r="D94" s="31"/>
      <c r="E94" s="31"/>
      <c r="F94" s="31"/>
      <c r="G94" s="31"/>
      <c r="H94" s="31"/>
      <c r="I94" s="31"/>
      <c r="J94" s="31"/>
      <c r="K94" s="31"/>
      <c r="L94" s="31"/>
      <c r="M94" s="31"/>
      <c r="N94" s="31"/>
      <c r="O94" s="31"/>
      <c r="P94" s="31"/>
      <c r="Q94" s="31"/>
      <c r="R94" s="31"/>
      <c r="S94" s="31"/>
      <c r="T94" s="31"/>
      <c r="U94" s="31"/>
      <c r="V94" s="32"/>
    </row>
    <row r="95" spans="2:22" s="158" customFormat="1">
      <c r="B95" s="30"/>
      <c r="C95" s="31"/>
      <c r="D95" s="31"/>
      <c r="E95" s="31"/>
      <c r="F95" s="31"/>
      <c r="G95" s="31"/>
      <c r="H95" s="31"/>
      <c r="I95" s="31"/>
      <c r="J95" s="31"/>
      <c r="K95" s="31"/>
      <c r="L95" s="31"/>
      <c r="M95" s="31"/>
      <c r="N95" s="31"/>
      <c r="O95" s="31"/>
      <c r="P95" s="31"/>
      <c r="Q95" s="31"/>
      <c r="R95" s="31"/>
      <c r="S95" s="31"/>
      <c r="T95" s="31"/>
      <c r="U95" s="31"/>
      <c r="V95" s="32"/>
    </row>
    <row r="96" spans="2:22" s="158" customFormat="1">
      <c r="B96" s="30"/>
      <c r="C96" s="31"/>
      <c r="D96" s="31"/>
      <c r="E96" s="31"/>
      <c r="F96" s="31"/>
      <c r="G96" s="31"/>
      <c r="H96" s="31"/>
      <c r="I96" s="31"/>
      <c r="J96" s="31"/>
      <c r="K96" s="31"/>
      <c r="L96" s="31"/>
      <c r="M96" s="31"/>
      <c r="N96" s="31"/>
      <c r="O96" s="31"/>
      <c r="P96" s="31"/>
      <c r="Q96" s="31"/>
      <c r="R96" s="31"/>
      <c r="S96" s="31"/>
      <c r="T96" s="31"/>
      <c r="U96" s="31"/>
      <c r="V96" s="32"/>
    </row>
    <row r="97" spans="2:22" s="158" customFormat="1">
      <c r="B97" s="30"/>
      <c r="C97" s="31"/>
      <c r="D97" s="31"/>
      <c r="E97" s="31"/>
      <c r="F97" s="31"/>
      <c r="G97" s="31"/>
      <c r="H97" s="31"/>
      <c r="I97" s="31"/>
      <c r="J97" s="31"/>
      <c r="K97" s="31"/>
      <c r="L97" s="31"/>
      <c r="M97" s="31"/>
      <c r="N97" s="31"/>
      <c r="O97" s="31"/>
      <c r="P97" s="31"/>
      <c r="Q97" s="31"/>
      <c r="R97" s="31"/>
      <c r="S97" s="31"/>
      <c r="T97" s="31"/>
      <c r="U97" s="31"/>
      <c r="V97" s="32"/>
    </row>
    <row r="98" spans="2:22" s="158" customFormat="1">
      <c r="B98" s="30"/>
      <c r="C98" s="31"/>
      <c r="D98" s="31"/>
      <c r="E98" s="31"/>
      <c r="F98" s="31"/>
      <c r="G98" s="31"/>
      <c r="H98" s="31"/>
      <c r="I98" s="31"/>
      <c r="J98" s="31"/>
      <c r="K98" s="31"/>
      <c r="L98" s="31"/>
      <c r="M98" s="31"/>
      <c r="N98" s="31"/>
      <c r="O98" s="31"/>
      <c r="P98" s="31"/>
      <c r="Q98" s="31"/>
      <c r="R98" s="31"/>
      <c r="S98" s="31"/>
      <c r="T98" s="31"/>
      <c r="U98" s="31"/>
      <c r="V98" s="32"/>
    </row>
    <row r="99" spans="2:22" s="158" customFormat="1">
      <c r="B99" s="30"/>
      <c r="C99" s="31"/>
      <c r="D99" s="31"/>
      <c r="E99" s="31"/>
      <c r="F99" s="31"/>
      <c r="G99" s="31"/>
      <c r="H99" s="31"/>
      <c r="I99" s="31"/>
      <c r="J99" s="31"/>
      <c r="K99" s="31"/>
      <c r="L99" s="31"/>
      <c r="M99" s="31"/>
      <c r="N99" s="31"/>
      <c r="O99" s="31"/>
      <c r="P99" s="31"/>
      <c r="Q99" s="31"/>
      <c r="R99" s="31"/>
      <c r="S99" s="31"/>
      <c r="T99" s="31"/>
      <c r="U99" s="31"/>
      <c r="V99" s="32"/>
    </row>
    <row r="100" spans="2:22" s="158" customFormat="1">
      <c r="B100" s="30"/>
      <c r="C100" s="31"/>
      <c r="D100" s="31"/>
      <c r="E100" s="31"/>
      <c r="F100" s="31"/>
      <c r="G100" s="31"/>
      <c r="H100" s="31"/>
      <c r="I100" s="31"/>
      <c r="J100" s="31"/>
      <c r="K100" s="31"/>
      <c r="L100" s="31"/>
      <c r="M100" s="31"/>
      <c r="N100" s="31"/>
      <c r="O100" s="31"/>
      <c r="P100" s="31"/>
      <c r="Q100" s="31"/>
      <c r="R100" s="31"/>
      <c r="S100" s="31"/>
      <c r="T100" s="31"/>
      <c r="U100" s="31"/>
      <c r="V100" s="32"/>
    </row>
    <row r="101" spans="2:22" s="158" customFormat="1">
      <c r="B101" s="30"/>
      <c r="C101" s="31"/>
      <c r="D101" s="31"/>
      <c r="E101" s="31"/>
      <c r="F101" s="31"/>
      <c r="G101" s="31"/>
      <c r="H101" s="31"/>
      <c r="I101" s="31"/>
      <c r="J101" s="31"/>
      <c r="K101" s="31"/>
      <c r="L101" s="31"/>
      <c r="M101" s="31"/>
      <c r="N101" s="31"/>
      <c r="O101" s="31"/>
      <c r="P101" s="31"/>
      <c r="Q101" s="31"/>
      <c r="R101" s="31"/>
      <c r="S101" s="31"/>
      <c r="T101" s="31"/>
      <c r="U101" s="31"/>
      <c r="V101" s="32"/>
    </row>
    <row r="102" spans="2:22" s="158" customFormat="1">
      <c r="B102" s="30"/>
      <c r="C102" s="31"/>
      <c r="D102" s="31"/>
      <c r="E102" s="31"/>
      <c r="F102" s="31"/>
      <c r="G102" s="31"/>
      <c r="H102" s="31"/>
      <c r="I102" s="31"/>
      <c r="J102" s="31"/>
      <c r="K102" s="31"/>
      <c r="L102" s="31"/>
      <c r="M102" s="31"/>
      <c r="N102" s="31"/>
      <c r="O102" s="31"/>
      <c r="P102" s="31"/>
      <c r="Q102" s="31"/>
      <c r="R102" s="31"/>
      <c r="S102" s="31"/>
      <c r="T102" s="31"/>
      <c r="U102" s="31"/>
      <c r="V102" s="32"/>
    </row>
    <row r="103" spans="2:22" s="158" customFormat="1">
      <c r="B103" s="30"/>
      <c r="C103" s="31"/>
      <c r="D103" s="31"/>
      <c r="E103" s="31"/>
      <c r="F103" s="31"/>
      <c r="G103" s="31"/>
      <c r="H103" s="31"/>
      <c r="I103" s="31"/>
      <c r="J103" s="31"/>
      <c r="K103" s="31"/>
      <c r="L103" s="31"/>
      <c r="M103" s="31"/>
      <c r="N103" s="31"/>
      <c r="O103" s="31"/>
      <c r="P103" s="31"/>
      <c r="Q103" s="31"/>
      <c r="R103" s="31"/>
      <c r="S103" s="31"/>
      <c r="T103" s="31"/>
      <c r="U103" s="31"/>
      <c r="V103" s="32"/>
    </row>
    <row r="104" spans="2:22" s="158" customFormat="1">
      <c r="B104" s="30"/>
      <c r="C104" s="31"/>
      <c r="D104" s="31"/>
      <c r="E104" s="31"/>
      <c r="F104" s="31"/>
      <c r="G104" s="31"/>
      <c r="H104" s="31"/>
      <c r="I104" s="31"/>
      <c r="J104" s="31"/>
      <c r="K104" s="31"/>
      <c r="L104" s="31"/>
      <c r="M104" s="31"/>
      <c r="N104" s="31"/>
      <c r="O104" s="31"/>
      <c r="P104" s="31"/>
      <c r="Q104" s="31"/>
      <c r="R104" s="31"/>
      <c r="S104" s="31"/>
      <c r="T104" s="31"/>
      <c r="U104" s="31"/>
      <c r="V104" s="32"/>
    </row>
    <row r="105" spans="2:22" s="158" customFormat="1">
      <c r="B105" s="30"/>
      <c r="C105" s="31"/>
      <c r="D105" s="31"/>
      <c r="E105" s="31"/>
      <c r="F105" s="31"/>
      <c r="G105" s="31"/>
      <c r="H105" s="31"/>
      <c r="I105" s="31"/>
      <c r="J105" s="31"/>
      <c r="K105" s="31"/>
      <c r="L105" s="31"/>
      <c r="M105" s="31"/>
      <c r="N105" s="31"/>
      <c r="O105" s="31"/>
      <c r="P105" s="31"/>
      <c r="Q105" s="31"/>
      <c r="R105" s="31"/>
      <c r="S105" s="31"/>
      <c r="T105" s="31"/>
      <c r="U105" s="31"/>
      <c r="V105" s="32"/>
    </row>
    <row r="106" spans="2:22" s="158" customFormat="1">
      <c r="B106" s="30"/>
      <c r="C106" s="31"/>
      <c r="D106" s="31"/>
      <c r="E106" s="31"/>
      <c r="F106" s="31"/>
      <c r="G106" s="31"/>
      <c r="H106" s="31"/>
      <c r="I106" s="31"/>
      <c r="J106" s="31"/>
      <c r="K106" s="31"/>
      <c r="L106" s="31"/>
      <c r="M106" s="31"/>
      <c r="N106" s="31"/>
      <c r="O106" s="31"/>
      <c r="P106" s="31"/>
      <c r="Q106" s="31"/>
      <c r="R106" s="31"/>
      <c r="S106" s="31"/>
      <c r="T106" s="31"/>
      <c r="U106" s="31"/>
      <c r="V106" s="32"/>
    </row>
    <row r="107" spans="2:22" s="158" customFormat="1">
      <c r="B107" s="30"/>
      <c r="C107" s="31"/>
      <c r="D107" s="31"/>
      <c r="E107" s="31"/>
      <c r="F107" s="31"/>
      <c r="G107" s="31"/>
      <c r="H107" s="31"/>
      <c r="I107" s="31"/>
      <c r="J107" s="31"/>
      <c r="K107" s="31"/>
      <c r="L107" s="31"/>
      <c r="M107" s="31"/>
      <c r="N107" s="31"/>
      <c r="O107" s="31"/>
      <c r="P107" s="31"/>
      <c r="Q107" s="31"/>
      <c r="R107" s="31"/>
      <c r="S107" s="31"/>
      <c r="T107" s="31"/>
      <c r="U107" s="31"/>
      <c r="V107" s="32"/>
    </row>
    <row r="108" spans="2:22" s="158" customFormat="1">
      <c r="B108" s="30"/>
      <c r="C108" s="31"/>
      <c r="D108" s="31"/>
      <c r="E108" s="31"/>
      <c r="F108" s="31"/>
      <c r="G108" s="31"/>
      <c r="H108" s="31"/>
      <c r="I108" s="31"/>
      <c r="J108" s="31"/>
      <c r="K108" s="31"/>
      <c r="L108" s="31"/>
      <c r="M108" s="31"/>
      <c r="N108" s="31"/>
      <c r="O108" s="31"/>
      <c r="P108" s="31"/>
      <c r="Q108" s="31"/>
      <c r="R108" s="31"/>
      <c r="S108" s="31"/>
      <c r="T108" s="31"/>
      <c r="U108" s="31"/>
      <c r="V108" s="32"/>
    </row>
    <row r="109" spans="2:22" s="158" customFormat="1">
      <c r="B109" s="30"/>
      <c r="C109" s="31"/>
      <c r="D109" s="31"/>
      <c r="E109" s="31"/>
      <c r="F109" s="31"/>
      <c r="G109" s="31"/>
      <c r="H109" s="31"/>
      <c r="I109" s="31"/>
      <c r="J109" s="31"/>
      <c r="K109" s="31"/>
      <c r="L109" s="31"/>
      <c r="M109" s="31"/>
      <c r="N109" s="31"/>
      <c r="O109" s="31"/>
      <c r="P109" s="31"/>
      <c r="Q109" s="31"/>
      <c r="R109" s="31"/>
      <c r="S109" s="31"/>
      <c r="T109" s="31"/>
      <c r="U109" s="31"/>
      <c r="V109" s="32"/>
    </row>
    <row r="110" spans="2:22" s="158" customFormat="1">
      <c r="B110" s="30"/>
      <c r="C110" s="31"/>
      <c r="D110" s="31"/>
      <c r="E110" s="31"/>
      <c r="F110" s="31"/>
      <c r="G110" s="31"/>
      <c r="H110" s="31"/>
      <c r="I110" s="31"/>
      <c r="J110" s="31"/>
      <c r="K110" s="31"/>
      <c r="L110" s="31"/>
      <c r="M110" s="31"/>
      <c r="N110" s="31"/>
      <c r="O110" s="31"/>
      <c r="P110" s="31"/>
      <c r="Q110" s="31"/>
      <c r="R110" s="31"/>
      <c r="S110" s="31"/>
      <c r="T110" s="31"/>
      <c r="U110" s="31"/>
      <c r="V110" s="32"/>
    </row>
    <row r="111" spans="2:22" s="158" customFormat="1">
      <c r="B111" s="30"/>
      <c r="C111" s="31"/>
      <c r="D111" s="31"/>
      <c r="E111" s="31"/>
      <c r="F111" s="31"/>
      <c r="G111" s="31"/>
      <c r="H111" s="31"/>
      <c r="I111" s="31"/>
      <c r="J111" s="31"/>
      <c r="K111" s="31"/>
      <c r="L111" s="31"/>
      <c r="M111" s="31"/>
      <c r="N111" s="31"/>
      <c r="O111" s="31"/>
      <c r="P111" s="31"/>
      <c r="Q111" s="31"/>
      <c r="R111" s="31"/>
      <c r="S111" s="31"/>
      <c r="T111" s="31"/>
      <c r="U111" s="31"/>
      <c r="V111" s="32"/>
    </row>
    <row r="112" spans="2:22" s="158" customFormat="1">
      <c r="B112" s="30"/>
      <c r="C112" s="31"/>
      <c r="D112" s="31"/>
      <c r="E112" s="31"/>
      <c r="F112" s="31"/>
      <c r="G112" s="31"/>
      <c r="H112" s="31"/>
      <c r="I112" s="31"/>
      <c r="J112" s="31"/>
      <c r="K112" s="31"/>
      <c r="L112" s="31"/>
      <c r="M112" s="31"/>
      <c r="N112" s="31"/>
      <c r="O112" s="31"/>
      <c r="P112" s="31"/>
      <c r="Q112" s="31"/>
      <c r="R112" s="31"/>
      <c r="S112" s="31"/>
      <c r="T112" s="31"/>
      <c r="U112" s="31"/>
      <c r="V112" s="32"/>
    </row>
    <row r="113" spans="2:22" s="158" customFormat="1">
      <c r="B113" s="30"/>
      <c r="C113" s="31"/>
      <c r="D113" s="31"/>
      <c r="E113" s="31"/>
      <c r="F113" s="31"/>
      <c r="G113" s="31"/>
      <c r="H113" s="31"/>
      <c r="I113" s="31"/>
      <c r="J113" s="31"/>
      <c r="K113" s="31"/>
      <c r="L113" s="31"/>
      <c r="M113" s="31"/>
      <c r="N113" s="31"/>
      <c r="O113" s="31"/>
      <c r="P113" s="31"/>
      <c r="Q113" s="31"/>
      <c r="R113" s="31"/>
      <c r="S113" s="31"/>
      <c r="T113" s="31"/>
      <c r="U113" s="31"/>
      <c r="V113" s="32"/>
    </row>
    <row r="114" spans="2:22" s="158" customFormat="1">
      <c r="B114" s="30"/>
      <c r="C114" s="31"/>
      <c r="D114" s="31"/>
      <c r="E114" s="31"/>
      <c r="F114" s="31"/>
      <c r="G114" s="31"/>
      <c r="H114" s="31"/>
      <c r="I114" s="31"/>
      <c r="J114" s="31"/>
      <c r="K114" s="31"/>
      <c r="L114" s="31"/>
      <c r="M114" s="31"/>
      <c r="N114" s="31"/>
      <c r="O114" s="31"/>
      <c r="P114" s="31"/>
      <c r="Q114" s="31"/>
      <c r="R114" s="31"/>
      <c r="S114" s="31"/>
      <c r="T114" s="31"/>
      <c r="U114" s="31"/>
      <c r="V114" s="32"/>
    </row>
    <row r="115" spans="2:22" s="158" customFormat="1">
      <c r="B115" s="30"/>
      <c r="C115" s="31"/>
      <c r="D115" s="31"/>
      <c r="E115" s="31"/>
      <c r="F115" s="31"/>
      <c r="G115" s="31"/>
      <c r="H115" s="31"/>
      <c r="I115" s="31"/>
      <c r="J115" s="31"/>
      <c r="K115" s="31"/>
      <c r="L115" s="31"/>
      <c r="M115" s="31"/>
      <c r="N115" s="31"/>
      <c r="O115" s="31"/>
      <c r="P115" s="31"/>
      <c r="Q115" s="31"/>
      <c r="R115" s="31"/>
      <c r="S115" s="31"/>
      <c r="T115" s="31"/>
      <c r="U115" s="31"/>
      <c r="V115" s="32"/>
    </row>
    <row r="116" spans="2:22" s="158" customFormat="1">
      <c r="B116" s="30"/>
      <c r="C116" s="31"/>
      <c r="D116" s="31"/>
      <c r="E116" s="31"/>
      <c r="F116" s="31"/>
      <c r="G116" s="31"/>
      <c r="H116" s="31"/>
      <c r="I116" s="31"/>
      <c r="J116" s="31"/>
      <c r="K116" s="31"/>
      <c r="L116" s="31"/>
      <c r="M116" s="31"/>
      <c r="N116" s="31"/>
      <c r="O116" s="31"/>
      <c r="P116" s="31"/>
      <c r="Q116" s="31"/>
      <c r="R116" s="31"/>
      <c r="S116" s="31"/>
      <c r="T116" s="31"/>
      <c r="U116" s="31"/>
      <c r="V116" s="32"/>
    </row>
    <row r="117" spans="2:22" s="158" customFormat="1">
      <c r="B117" s="30"/>
      <c r="C117" s="31"/>
      <c r="D117" s="31"/>
      <c r="E117" s="31"/>
      <c r="F117" s="31"/>
      <c r="G117" s="31"/>
      <c r="H117" s="31"/>
      <c r="I117" s="31"/>
      <c r="J117" s="31"/>
      <c r="K117" s="31"/>
      <c r="L117" s="31"/>
      <c r="M117" s="31"/>
      <c r="N117" s="31"/>
      <c r="O117" s="31"/>
      <c r="P117" s="31"/>
      <c r="Q117" s="31"/>
      <c r="R117" s="31"/>
      <c r="S117" s="31"/>
      <c r="T117" s="31"/>
      <c r="U117" s="31"/>
      <c r="V117" s="32"/>
    </row>
    <row r="118" spans="2:22" s="158" customFormat="1">
      <c r="B118" s="30"/>
      <c r="C118" s="31"/>
      <c r="D118" s="31"/>
      <c r="E118" s="31"/>
      <c r="F118" s="31"/>
      <c r="G118" s="31"/>
      <c r="H118" s="31"/>
      <c r="I118" s="31"/>
      <c r="J118" s="31"/>
      <c r="K118" s="31"/>
      <c r="L118" s="31"/>
      <c r="M118" s="31"/>
      <c r="N118" s="31"/>
      <c r="O118" s="31"/>
      <c r="P118" s="31"/>
      <c r="Q118" s="31"/>
      <c r="R118" s="31"/>
      <c r="S118" s="31"/>
      <c r="T118" s="31"/>
      <c r="U118" s="31"/>
      <c r="V118" s="32"/>
    </row>
    <row r="119" spans="2:22" s="158" customFormat="1">
      <c r="B119" s="30"/>
      <c r="C119" s="31"/>
      <c r="D119" s="31"/>
      <c r="E119" s="31"/>
      <c r="F119" s="31"/>
      <c r="G119" s="31"/>
      <c r="H119" s="31"/>
      <c r="I119" s="31"/>
      <c r="J119" s="31"/>
      <c r="K119" s="31"/>
      <c r="L119" s="31"/>
      <c r="M119" s="31"/>
      <c r="N119" s="31"/>
      <c r="O119" s="31"/>
      <c r="P119" s="31"/>
      <c r="Q119" s="31"/>
      <c r="R119" s="31"/>
      <c r="S119" s="31"/>
      <c r="T119" s="31"/>
      <c r="U119" s="31"/>
      <c r="V119" s="32"/>
    </row>
    <row r="120" spans="2:22" s="158" customFormat="1">
      <c r="B120" s="30"/>
      <c r="C120" s="31"/>
      <c r="D120" s="31"/>
      <c r="E120" s="31"/>
      <c r="F120" s="31"/>
      <c r="G120" s="31"/>
      <c r="H120" s="31"/>
      <c r="I120" s="31"/>
      <c r="J120" s="31"/>
      <c r="K120" s="31"/>
      <c r="L120" s="31"/>
      <c r="M120" s="31"/>
      <c r="N120" s="31"/>
      <c r="O120" s="31"/>
      <c r="P120" s="31"/>
      <c r="Q120" s="31"/>
      <c r="R120" s="31"/>
      <c r="S120" s="31"/>
      <c r="T120" s="31"/>
      <c r="U120" s="31"/>
      <c r="V120" s="32"/>
    </row>
    <row r="121" spans="2:22" s="158" customFormat="1">
      <c r="B121" s="30"/>
      <c r="C121" s="31"/>
      <c r="D121" s="31"/>
      <c r="E121" s="31"/>
      <c r="F121" s="31"/>
      <c r="G121" s="31"/>
      <c r="H121" s="31"/>
      <c r="I121" s="31"/>
      <c r="J121" s="31"/>
      <c r="K121" s="31"/>
      <c r="L121" s="31"/>
      <c r="M121" s="31"/>
      <c r="N121" s="31"/>
      <c r="O121" s="31"/>
      <c r="P121" s="31"/>
      <c r="Q121" s="31"/>
      <c r="R121" s="31"/>
      <c r="S121" s="31"/>
      <c r="T121" s="31"/>
      <c r="U121" s="31"/>
      <c r="V121" s="32"/>
    </row>
    <row r="122" spans="2:22" s="158" customFormat="1">
      <c r="B122" s="30"/>
      <c r="C122" s="31"/>
      <c r="D122" s="31"/>
      <c r="E122" s="31"/>
      <c r="F122" s="31"/>
      <c r="G122" s="31"/>
      <c r="H122" s="31"/>
      <c r="I122" s="31"/>
      <c r="J122" s="31"/>
      <c r="K122" s="31"/>
      <c r="L122" s="31"/>
      <c r="M122" s="31"/>
      <c r="N122" s="31"/>
      <c r="O122" s="31"/>
      <c r="P122" s="31"/>
      <c r="Q122" s="31"/>
      <c r="R122" s="31"/>
      <c r="S122" s="31"/>
      <c r="T122" s="31"/>
      <c r="U122" s="31"/>
      <c r="V122" s="32"/>
    </row>
    <row r="123" spans="2:22" s="158" customFormat="1">
      <c r="B123" s="30"/>
      <c r="C123" s="31"/>
      <c r="D123" s="31"/>
      <c r="E123" s="31"/>
      <c r="F123" s="31"/>
      <c r="G123" s="31"/>
      <c r="H123" s="31"/>
      <c r="I123" s="31"/>
      <c r="J123" s="31"/>
      <c r="K123" s="31"/>
      <c r="L123" s="31"/>
      <c r="M123" s="31"/>
      <c r="N123" s="31"/>
      <c r="O123" s="31"/>
      <c r="P123" s="31"/>
      <c r="Q123" s="31"/>
      <c r="R123" s="31"/>
      <c r="S123" s="31"/>
      <c r="T123" s="31"/>
      <c r="U123" s="31"/>
      <c r="V123" s="32"/>
    </row>
    <row r="124" spans="2:22" s="158" customFormat="1">
      <c r="B124" s="30"/>
      <c r="C124" s="31"/>
      <c r="D124" s="31"/>
      <c r="E124" s="31"/>
      <c r="F124" s="31"/>
      <c r="G124" s="31"/>
      <c r="H124" s="31"/>
      <c r="I124" s="31"/>
      <c r="J124" s="31"/>
      <c r="K124" s="31"/>
      <c r="L124" s="31"/>
      <c r="M124" s="31"/>
      <c r="N124" s="31"/>
      <c r="O124" s="31"/>
      <c r="P124" s="31"/>
      <c r="Q124" s="31"/>
      <c r="R124" s="31"/>
      <c r="S124" s="31"/>
      <c r="T124" s="31"/>
      <c r="U124" s="31"/>
      <c r="V124" s="32"/>
    </row>
    <row r="125" spans="2:22" s="158" customFormat="1">
      <c r="B125" s="30"/>
      <c r="C125" s="31"/>
      <c r="D125" s="31"/>
      <c r="E125" s="31"/>
      <c r="F125" s="31"/>
      <c r="G125" s="31"/>
      <c r="H125" s="31"/>
      <c r="I125" s="31"/>
      <c r="J125" s="31"/>
      <c r="K125" s="31"/>
      <c r="L125" s="31"/>
      <c r="M125" s="31"/>
      <c r="N125" s="31"/>
      <c r="O125" s="31"/>
      <c r="P125" s="31"/>
      <c r="Q125" s="31"/>
      <c r="R125" s="31"/>
      <c r="S125" s="31"/>
      <c r="T125" s="31"/>
      <c r="U125" s="31"/>
      <c r="V125" s="32"/>
    </row>
    <row r="126" spans="2:22" s="158" customFormat="1">
      <c r="B126" s="30"/>
      <c r="C126" s="31"/>
      <c r="D126" s="31"/>
      <c r="E126" s="31"/>
      <c r="F126" s="31"/>
      <c r="G126" s="31"/>
      <c r="H126" s="31"/>
      <c r="I126" s="31"/>
      <c r="J126" s="31"/>
      <c r="K126" s="31"/>
      <c r="L126" s="31"/>
      <c r="M126" s="31"/>
      <c r="N126" s="31"/>
      <c r="O126" s="31"/>
      <c r="P126" s="31"/>
      <c r="Q126" s="31"/>
      <c r="R126" s="31"/>
      <c r="S126" s="31"/>
      <c r="T126" s="31"/>
      <c r="U126" s="31"/>
      <c r="V126" s="32"/>
    </row>
    <row r="127" spans="2:22" s="158" customFormat="1">
      <c r="B127" s="30"/>
      <c r="C127" s="31"/>
      <c r="D127" s="31"/>
      <c r="E127" s="31"/>
      <c r="F127" s="31"/>
      <c r="G127" s="31"/>
      <c r="H127" s="31"/>
      <c r="I127" s="31"/>
      <c r="J127" s="31"/>
      <c r="K127" s="31"/>
      <c r="L127" s="31"/>
      <c r="M127" s="31"/>
      <c r="N127" s="31"/>
      <c r="O127" s="31"/>
      <c r="P127" s="31"/>
      <c r="Q127" s="31"/>
      <c r="R127" s="31"/>
      <c r="S127" s="31"/>
      <c r="T127" s="31"/>
      <c r="U127" s="31"/>
      <c r="V127" s="32"/>
    </row>
    <row r="128" spans="2:22" s="158" customFormat="1">
      <c r="B128" s="30"/>
      <c r="C128" s="31"/>
      <c r="D128" s="31"/>
      <c r="E128" s="31"/>
      <c r="F128" s="31"/>
      <c r="G128" s="31"/>
      <c r="H128" s="31"/>
      <c r="I128" s="31"/>
      <c r="J128" s="31"/>
      <c r="K128" s="31"/>
      <c r="L128" s="31"/>
      <c r="M128" s="31"/>
      <c r="N128" s="31"/>
      <c r="O128" s="31"/>
      <c r="P128" s="31"/>
      <c r="Q128" s="31"/>
      <c r="R128" s="31"/>
      <c r="S128" s="31"/>
      <c r="T128" s="31"/>
      <c r="U128" s="31"/>
      <c r="V128" s="32"/>
    </row>
    <row r="129" spans="2:22" s="158" customFormat="1">
      <c r="B129" s="30"/>
      <c r="C129" s="31"/>
      <c r="D129" s="31"/>
      <c r="E129" s="31"/>
      <c r="F129" s="31"/>
      <c r="G129" s="31"/>
      <c r="H129" s="31"/>
      <c r="I129" s="31"/>
      <c r="J129" s="31"/>
      <c r="K129" s="31"/>
      <c r="L129" s="31"/>
      <c r="M129" s="31"/>
      <c r="N129" s="31"/>
      <c r="O129" s="31"/>
      <c r="P129" s="31"/>
      <c r="Q129" s="31"/>
      <c r="R129" s="31"/>
      <c r="S129" s="31"/>
      <c r="T129" s="31"/>
      <c r="U129" s="31"/>
      <c r="V129" s="32"/>
    </row>
    <row r="130" spans="2:22" s="158" customFormat="1">
      <c r="B130" s="30"/>
      <c r="C130" s="31"/>
      <c r="D130" s="31"/>
      <c r="E130" s="31"/>
      <c r="F130" s="31"/>
      <c r="G130" s="31"/>
      <c r="H130" s="31"/>
      <c r="I130" s="31"/>
      <c r="J130" s="31"/>
      <c r="K130" s="31"/>
      <c r="L130" s="31"/>
      <c r="M130" s="31"/>
      <c r="N130" s="31"/>
      <c r="O130" s="31"/>
      <c r="P130" s="31"/>
      <c r="Q130" s="31"/>
      <c r="R130" s="31"/>
      <c r="S130" s="31"/>
      <c r="T130" s="31"/>
      <c r="U130" s="31"/>
      <c r="V130" s="32"/>
    </row>
    <row r="131" spans="2:22" s="158" customFormat="1">
      <c r="B131" s="30"/>
      <c r="C131" s="31"/>
      <c r="D131" s="31"/>
      <c r="E131" s="31"/>
      <c r="F131" s="31"/>
      <c r="G131" s="31"/>
      <c r="H131" s="31"/>
      <c r="I131" s="31"/>
      <c r="J131" s="31"/>
      <c r="K131" s="31"/>
      <c r="L131" s="31"/>
      <c r="M131" s="31"/>
      <c r="N131" s="31"/>
      <c r="O131" s="31"/>
      <c r="P131" s="31"/>
      <c r="Q131" s="31"/>
      <c r="R131" s="31"/>
      <c r="S131" s="31"/>
      <c r="T131" s="31"/>
      <c r="U131" s="31"/>
      <c r="V131" s="32"/>
    </row>
    <row r="132" spans="2:22" s="158" customFormat="1">
      <c r="B132" s="30"/>
      <c r="C132" s="31"/>
      <c r="D132" s="31"/>
      <c r="E132" s="31"/>
      <c r="F132" s="31"/>
      <c r="G132" s="31"/>
      <c r="H132" s="31"/>
      <c r="I132" s="31"/>
      <c r="J132" s="31"/>
      <c r="K132" s="31"/>
      <c r="L132" s="31"/>
      <c r="M132" s="31"/>
      <c r="N132" s="31"/>
      <c r="O132" s="31"/>
      <c r="P132" s="31"/>
      <c r="Q132" s="31"/>
      <c r="R132" s="31"/>
      <c r="S132" s="31"/>
      <c r="T132" s="31"/>
      <c r="U132" s="31"/>
      <c r="V132" s="32"/>
    </row>
    <row r="133" spans="2:22" s="158" customFormat="1">
      <c r="B133" s="30"/>
      <c r="C133" s="31"/>
      <c r="D133" s="31"/>
      <c r="E133" s="31"/>
      <c r="F133" s="31"/>
      <c r="G133" s="31"/>
      <c r="H133" s="31"/>
      <c r="I133" s="31"/>
      <c r="J133" s="31"/>
      <c r="K133" s="31"/>
      <c r="L133" s="31"/>
      <c r="M133" s="31"/>
      <c r="N133" s="31"/>
      <c r="O133" s="31"/>
      <c r="P133" s="31"/>
      <c r="Q133" s="31"/>
      <c r="R133" s="31"/>
      <c r="S133" s="31"/>
      <c r="T133" s="31"/>
      <c r="U133" s="31"/>
      <c r="V133" s="32"/>
    </row>
    <row r="134" spans="2:22" s="158" customFormat="1">
      <c r="B134" s="30"/>
      <c r="C134" s="31"/>
      <c r="D134" s="31"/>
      <c r="E134" s="31"/>
      <c r="F134" s="31"/>
      <c r="G134" s="31"/>
      <c r="H134" s="31"/>
      <c r="I134" s="31"/>
      <c r="J134" s="31"/>
      <c r="K134" s="31"/>
      <c r="L134" s="31"/>
      <c r="M134" s="31"/>
      <c r="N134" s="31"/>
      <c r="O134" s="31"/>
      <c r="P134" s="31"/>
      <c r="Q134" s="31"/>
      <c r="R134" s="31"/>
      <c r="S134" s="31"/>
      <c r="T134" s="31"/>
      <c r="U134" s="31"/>
      <c r="V134" s="32"/>
    </row>
    <row r="135" spans="2:22" s="158" customFormat="1">
      <c r="B135" s="30"/>
      <c r="C135" s="31"/>
      <c r="D135" s="31"/>
      <c r="E135" s="31"/>
      <c r="F135" s="31"/>
      <c r="G135" s="31"/>
      <c r="H135" s="31"/>
      <c r="I135" s="31"/>
      <c r="J135" s="31"/>
      <c r="K135" s="31"/>
      <c r="L135" s="31"/>
      <c r="M135" s="31"/>
      <c r="N135" s="31"/>
      <c r="O135" s="31"/>
      <c r="P135" s="31"/>
      <c r="Q135" s="31"/>
      <c r="R135" s="31"/>
      <c r="S135" s="31"/>
      <c r="T135" s="31"/>
      <c r="U135" s="31"/>
      <c r="V135" s="32"/>
    </row>
    <row r="136" spans="2:22" s="158" customFormat="1">
      <c r="B136" s="30"/>
      <c r="C136" s="31"/>
      <c r="D136" s="31"/>
      <c r="E136" s="31"/>
      <c r="F136" s="31"/>
      <c r="G136" s="31"/>
      <c r="H136" s="31"/>
      <c r="I136" s="31"/>
      <c r="J136" s="31"/>
      <c r="K136" s="31"/>
      <c r="L136" s="31"/>
      <c r="M136" s="31"/>
      <c r="N136" s="31"/>
      <c r="O136" s="31"/>
      <c r="P136" s="31"/>
      <c r="Q136" s="31"/>
      <c r="R136" s="31"/>
      <c r="S136" s="31"/>
      <c r="T136" s="31"/>
      <c r="U136" s="31"/>
      <c r="V136" s="32"/>
    </row>
    <row r="137" spans="2:22" s="158" customFormat="1">
      <c r="B137" s="30"/>
      <c r="C137" s="31"/>
      <c r="D137" s="31"/>
      <c r="E137" s="31"/>
      <c r="F137" s="31"/>
      <c r="G137" s="31"/>
      <c r="H137" s="31"/>
      <c r="I137" s="31"/>
      <c r="J137" s="31"/>
      <c r="K137" s="31"/>
      <c r="L137" s="31"/>
      <c r="M137" s="31"/>
      <c r="N137" s="31"/>
      <c r="O137" s="31"/>
      <c r="P137" s="31"/>
      <c r="Q137" s="31"/>
      <c r="R137" s="31"/>
      <c r="S137" s="31"/>
      <c r="T137" s="31"/>
      <c r="U137" s="31"/>
      <c r="V137" s="32"/>
    </row>
    <row r="138" spans="2:22" s="158" customFormat="1">
      <c r="B138" s="30"/>
      <c r="C138" s="31"/>
      <c r="D138" s="31"/>
      <c r="E138" s="31"/>
      <c r="F138" s="31"/>
      <c r="G138" s="31"/>
      <c r="H138" s="31"/>
      <c r="I138" s="31"/>
      <c r="J138" s="31"/>
      <c r="K138" s="31"/>
      <c r="L138" s="31"/>
      <c r="M138" s="31"/>
      <c r="N138" s="31"/>
      <c r="O138" s="31"/>
      <c r="P138" s="31"/>
      <c r="Q138" s="31"/>
      <c r="R138" s="31"/>
      <c r="S138" s="31"/>
      <c r="T138" s="31"/>
      <c r="U138" s="31"/>
      <c r="V138" s="32"/>
    </row>
    <row r="139" spans="2:22" s="158" customFormat="1">
      <c r="B139" s="30"/>
      <c r="C139" s="31"/>
      <c r="D139" s="31"/>
      <c r="E139" s="31"/>
      <c r="F139" s="31"/>
      <c r="G139" s="31"/>
      <c r="H139" s="31"/>
      <c r="I139" s="31"/>
      <c r="J139" s="31"/>
      <c r="K139" s="31"/>
      <c r="L139" s="31"/>
      <c r="M139" s="31"/>
      <c r="N139" s="31"/>
      <c r="O139" s="31"/>
      <c r="P139" s="31"/>
      <c r="Q139" s="31"/>
      <c r="R139" s="31"/>
      <c r="S139" s="31"/>
      <c r="T139" s="31"/>
      <c r="U139" s="31"/>
      <c r="V139" s="32"/>
    </row>
    <row r="140" spans="2:22" s="158" customFormat="1">
      <c r="B140" s="38"/>
      <c r="C140" s="36"/>
      <c r="D140" s="36"/>
      <c r="E140" s="36"/>
      <c r="F140" s="36"/>
      <c r="G140" s="36"/>
      <c r="H140" s="36"/>
      <c r="I140" s="36"/>
      <c r="J140" s="36"/>
      <c r="K140" s="36"/>
      <c r="L140" s="36"/>
      <c r="M140" s="36"/>
      <c r="N140" s="36"/>
      <c r="O140" s="36"/>
      <c r="P140" s="36"/>
      <c r="Q140" s="36"/>
      <c r="R140" s="36"/>
      <c r="S140" s="36"/>
      <c r="T140" s="36"/>
      <c r="U140" s="36"/>
      <c r="V140" s="39"/>
    </row>
    <row r="141" spans="2:22" s="158" customFormat="1"/>
    <row r="142" spans="2:22" s="158" customFormat="1"/>
    <row r="143" spans="2:22" s="158" customFormat="1"/>
    <row r="144" spans="2:22"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row r="9993" s="158" customFormat="1"/>
    <row r="9994" s="158" customFormat="1"/>
    <row r="9995" s="158" customFormat="1"/>
    <row r="9996" s="158" customFormat="1"/>
    <row r="9997" s="158" customFormat="1"/>
    <row r="9998" s="158" customFormat="1"/>
    <row r="9999" s="158" customFormat="1"/>
    <row r="10000" s="158" customFormat="1"/>
    <row r="10001" s="158" customFormat="1"/>
    <row r="10002" s="158" customFormat="1"/>
    <row r="10003" s="158" customFormat="1"/>
    <row r="10004" s="158" customFormat="1"/>
    <row r="10005" s="158" customFormat="1"/>
    <row r="10006" s="158" customFormat="1"/>
    <row r="10007" s="158" customFormat="1"/>
    <row r="10008" s="158" customFormat="1"/>
    <row r="10009" s="158" customFormat="1"/>
    <row r="10010" s="158" customFormat="1"/>
    <row r="10011" s="158" customFormat="1"/>
    <row r="10012" s="158" customFormat="1"/>
    <row r="10013" s="158" customFormat="1"/>
    <row r="10014" s="158" customFormat="1"/>
    <row r="10015" s="158" customFormat="1"/>
    <row r="10016" s="158" customFormat="1"/>
    <row r="10017" s="158" customFormat="1"/>
    <row r="10018" s="158" customFormat="1"/>
    <row r="10019" s="158" customFormat="1"/>
    <row r="10020" s="158" customFormat="1"/>
    <row r="10021" s="158" customFormat="1"/>
    <row r="10022" s="158" customFormat="1"/>
    <row r="10023" s="158" customFormat="1"/>
    <row r="10024" s="158" customFormat="1"/>
    <row r="10025" s="158" customFormat="1"/>
    <row r="10026" s="158" customFormat="1"/>
    <row r="10027" s="158" customFormat="1"/>
    <row r="10028" s="158" customFormat="1"/>
    <row r="10029" s="158" customFormat="1"/>
    <row r="10030" s="158" customFormat="1"/>
    <row r="10031" s="158" customFormat="1"/>
    <row r="10032" s="158" customFormat="1"/>
    <row r="10033" s="158" customFormat="1"/>
    <row r="10034" s="158" customFormat="1"/>
    <row r="10035" s="158" customFormat="1"/>
    <row r="10036" s="158" customFormat="1"/>
    <row r="10037" s="158" customFormat="1"/>
    <row r="10038" s="158" customFormat="1"/>
    <row r="10039" s="158" customFormat="1"/>
    <row r="10040" s="158" customFormat="1"/>
    <row r="10041" s="158" customFormat="1"/>
    <row r="10042" s="158" customFormat="1"/>
    <row r="10043" s="158" customFormat="1"/>
    <row r="10044" s="158" customFormat="1"/>
    <row r="10045" s="158" customFormat="1"/>
    <row r="10046" s="158" customFormat="1"/>
    <row r="10047" s="158" customFormat="1"/>
    <row r="10048" s="158" customFormat="1"/>
    <row r="10049" s="158" customFormat="1"/>
    <row r="10050" s="158" customFormat="1"/>
    <row r="10051" s="158" customFormat="1"/>
    <row r="10052" s="158" customFormat="1"/>
    <row r="10053" s="158" customFormat="1"/>
    <row r="10054" s="158" customFormat="1"/>
    <row r="10055" s="158" customFormat="1"/>
    <row r="10056" s="158" customFormat="1"/>
    <row r="10057" s="158" customFormat="1"/>
    <row r="10058" s="158" customFormat="1"/>
    <row r="10059" s="158" customFormat="1"/>
    <row r="10060" s="158" customFormat="1"/>
    <row r="10061" s="158" customFormat="1"/>
    <row r="10062" s="158" customFormat="1"/>
    <row r="10063" s="158" customFormat="1"/>
    <row r="10064" s="158" customFormat="1"/>
    <row r="10065" s="158" customFormat="1"/>
    <row r="10066" s="158" customFormat="1"/>
    <row r="10067" s="158" customFormat="1"/>
    <row r="10068" s="158" customFormat="1"/>
    <row r="10069" s="158" customFormat="1"/>
    <row r="10070" s="158" customFormat="1"/>
    <row r="10071" s="158" customFormat="1"/>
    <row r="10072" s="158" customFormat="1"/>
    <row r="10073" s="158" customFormat="1"/>
    <row r="10074" s="158" customFormat="1"/>
    <row r="10075" s="158" customFormat="1"/>
    <row r="10076" s="158" customFormat="1"/>
    <row r="10077" s="158" customFormat="1"/>
    <row r="10078" s="158" customFormat="1"/>
    <row r="10079" s="158" customFormat="1"/>
    <row r="10080" s="158" customFormat="1"/>
    <row r="10081" s="158" customFormat="1"/>
    <row r="10082" s="158" customFormat="1"/>
    <row r="10083" s="158" customFormat="1"/>
    <row r="10084" s="158" customFormat="1"/>
    <row r="10085" s="158" customFormat="1"/>
    <row r="10086" s="158" customFormat="1"/>
    <row r="10087" s="158" customFormat="1"/>
    <row r="10088" s="158" customFormat="1"/>
    <row r="10089" s="158" customFormat="1"/>
    <row r="10090" s="158" customFormat="1"/>
    <row r="10091" s="158" customFormat="1"/>
    <row r="10092" s="158" customFormat="1"/>
    <row r="10093" s="158" customFormat="1"/>
    <row r="10094" s="158" customFormat="1"/>
    <row r="10095" s="158" customFormat="1"/>
    <row r="10096" s="158" customFormat="1"/>
    <row r="10097" s="158" customFormat="1"/>
    <row r="10098" s="158" customFormat="1"/>
    <row r="10099" s="158" customFormat="1"/>
    <row r="10100" s="158" customFormat="1"/>
    <row r="10101" s="158" customFormat="1"/>
    <row r="10102" s="158" customFormat="1"/>
    <row r="10103" s="158" customFormat="1"/>
    <row r="10104" s="158" customFormat="1"/>
    <row r="10105" s="158" customFormat="1"/>
    <row r="10106" s="158" customFormat="1"/>
    <row r="10107" s="158" customFormat="1"/>
    <row r="10108" s="158" customFormat="1"/>
    <row r="10109" s="158" customFormat="1"/>
    <row r="10110" s="158" customFormat="1"/>
    <row r="10111" s="158" customFormat="1"/>
    <row r="10112" s="158" customFormat="1"/>
    <row r="10113" s="158" customFormat="1"/>
    <row r="10114" s="158" customFormat="1"/>
    <row r="10115" s="158" customFormat="1"/>
    <row r="10116" s="158" customFormat="1"/>
    <row r="10117" s="158" customFormat="1"/>
    <row r="10118" s="158" customFormat="1"/>
    <row r="10119" s="158" customFormat="1"/>
    <row r="10120" s="158" customFormat="1"/>
    <row r="10121" s="158" customFormat="1"/>
    <row r="10122" s="158" customFormat="1"/>
    <row r="10123" s="158" customFormat="1"/>
    <row r="10124" s="158" customFormat="1"/>
    <row r="10125" s="158" customFormat="1"/>
    <row r="10126" s="158" customFormat="1"/>
    <row r="10127" s="158" customFormat="1"/>
    <row r="10128" s="158" customFormat="1"/>
    <row r="10129" s="158" customFormat="1"/>
    <row r="10130" s="158" customFormat="1"/>
    <row r="10131" s="158" customFormat="1"/>
    <row r="10132" s="158" customFormat="1"/>
    <row r="10133" s="158" customFormat="1"/>
    <row r="10134" s="158" customFormat="1"/>
    <row r="10135" s="158" customFormat="1"/>
    <row r="10136" s="158" customFormat="1"/>
    <row r="10137" s="158" customFormat="1"/>
    <row r="10138" s="158" customFormat="1"/>
    <row r="10139" s="158" customFormat="1"/>
    <row r="10140" s="158" customFormat="1"/>
    <row r="10141" s="158" customFormat="1"/>
    <row r="10142" s="158" customFormat="1"/>
    <row r="10143" s="158" customFormat="1"/>
    <row r="10144" s="158" customFormat="1"/>
    <row r="10145" s="158" customFormat="1"/>
    <row r="10146" s="158" customFormat="1"/>
    <row r="10147" s="158" customFormat="1"/>
    <row r="10148" s="158" customFormat="1"/>
    <row r="10149" s="158" customFormat="1"/>
    <row r="10150" s="158" customFormat="1"/>
    <row r="10151" s="158" customFormat="1"/>
    <row r="10152" s="158" customFormat="1"/>
    <row r="10153" s="158" customFormat="1"/>
    <row r="10154" s="158" customFormat="1"/>
    <row r="10155" s="158" customFormat="1"/>
    <row r="10156" s="158" customFormat="1"/>
    <row r="10157" s="158" customFormat="1"/>
    <row r="10158" s="158" customFormat="1"/>
    <row r="10159" s="158" customFormat="1"/>
    <row r="10160" s="158" customFormat="1"/>
    <row r="10161" s="158" customFormat="1"/>
    <row r="10162" s="158" customFormat="1"/>
    <row r="10163" s="158" customFormat="1"/>
    <row r="10164" s="158" customFormat="1"/>
    <row r="10165" s="158" customFormat="1"/>
    <row r="10166" s="158" customFormat="1"/>
    <row r="10167" s="158" customFormat="1"/>
    <row r="10168" s="158" customFormat="1"/>
    <row r="10169" s="158" customFormat="1"/>
    <row r="10170" s="158" customFormat="1"/>
    <row r="10171" s="158" customFormat="1"/>
    <row r="10172" s="158" customFormat="1"/>
    <row r="10173" s="158" customFormat="1"/>
    <row r="10174" s="158" customFormat="1"/>
    <row r="10175" s="158" customFormat="1"/>
    <row r="10176" s="158" customFormat="1"/>
    <row r="10177" s="158" customFormat="1"/>
    <row r="10178" s="158" customFormat="1"/>
    <row r="10179" s="158" customFormat="1"/>
    <row r="10180" s="158" customFormat="1"/>
    <row r="10181" s="158" customFormat="1"/>
    <row r="10182" s="158" customFormat="1"/>
    <row r="10183" s="158" customFormat="1"/>
    <row r="10184" s="158" customFormat="1"/>
    <row r="10185" s="158" customFormat="1"/>
    <row r="10186" s="158" customFormat="1"/>
    <row r="10187" s="158" customFormat="1"/>
    <row r="10188" s="158" customFormat="1"/>
    <row r="10189" s="158" customFormat="1"/>
    <row r="10190" s="158" customFormat="1"/>
    <row r="10191" s="158" customFormat="1"/>
    <row r="10192" s="158" customFormat="1"/>
    <row r="10193" s="158" customFormat="1"/>
    <row r="10194" s="158" customFormat="1"/>
    <row r="10195" s="158" customFormat="1"/>
    <row r="10196" s="158" customFormat="1"/>
    <row r="10197" s="158" customFormat="1"/>
    <row r="10198" s="158" customFormat="1"/>
    <row r="10199" s="158" customFormat="1"/>
    <row r="10200" s="158" customFormat="1"/>
    <row r="10201" s="158" customFormat="1"/>
    <row r="10202" s="158" customFormat="1"/>
    <row r="10203" s="158" customFormat="1"/>
    <row r="10204" s="158" customFormat="1"/>
    <row r="10205" s="158" customFormat="1"/>
    <row r="10206" s="158" customFormat="1"/>
    <row r="10207" s="158" customFormat="1"/>
    <row r="10208" s="158" customFormat="1"/>
    <row r="10209" s="158" customFormat="1"/>
    <row r="10210" s="158" customFormat="1"/>
    <row r="10211" s="158" customFormat="1"/>
    <row r="10212" s="158" customFormat="1"/>
    <row r="10213" s="158" customFormat="1"/>
    <row r="10214" s="158" customFormat="1"/>
    <row r="10215" s="158" customFormat="1"/>
    <row r="10216" s="158" customFormat="1"/>
    <row r="10217" s="158" customFormat="1"/>
    <row r="10218" s="158" customFormat="1"/>
    <row r="10219" s="158" customFormat="1"/>
    <row r="10220" s="158" customFormat="1"/>
    <row r="10221" s="158" customFormat="1"/>
    <row r="10222" s="158" customFormat="1"/>
    <row r="10223" s="158" customFormat="1"/>
    <row r="10224" s="158" customFormat="1"/>
    <row r="10225" s="158" customFormat="1"/>
    <row r="10226" s="158" customFormat="1"/>
    <row r="10227" s="158" customFormat="1"/>
    <row r="10228" s="158" customFormat="1"/>
    <row r="10229" s="158" customFormat="1"/>
    <row r="10230" s="158" customFormat="1"/>
    <row r="10231" s="158" customFormat="1"/>
    <row r="10232" s="158" customFormat="1"/>
    <row r="10233" s="158" customFormat="1"/>
    <row r="10234" s="158" customFormat="1"/>
    <row r="10235" s="158" customFormat="1"/>
    <row r="10236" s="158" customFormat="1"/>
    <row r="10237" s="158" customFormat="1"/>
    <row r="10238" s="158" customFormat="1"/>
    <row r="10239" s="158" customFormat="1"/>
    <row r="10240" s="158" customFormat="1"/>
    <row r="10241" s="158" customFormat="1"/>
    <row r="10242" s="158" customFormat="1"/>
    <row r="10243" s="158" customFormat="1"/>
    <row r="10244" s="158" customFormat="1"/>
    <row r="10245" s="158" customFormat="1"/>
    <row r="10246" s="158" customFormat="1"/>
    <row r="10247" s="158" customFormat="1"/>
    <row r="10248" s="158" customFormat="1"/>
    <row r="10249" s="158" customFormat="1"/>
    <row r="10250" s="158" customFormat="1"/>
    <row r="10251" s="158" customFormat="1"/>
    <row r="10252" s="158" customFormat="1"/>
    <row r="10253" s="158" customFormat="1"/>
    <row r="10254" s="158" customFormat="1"/>
    <row r="10255" s="158" customFormat="1"/>
    <row r="10256" s="158" customFormat="1"/>
    <row r="10257" s="158" customFormat="1"/>
    <row r="10258" s="158" customFormat="1"/>
    <row r="10259" s="158" customFormat="1"/>
    <row r="10260" s="158" customFormat="1"/>
    <row r="10261" s="158" customFormat="1"/>
    <row r="10262" s="158" customFormat="1"/>
    <row r="10263" s="158" customFormat="1"/>
    <row r="10264" s="158" customFormat="1"/>
    <row r="10265" s="158" customFormat="1"/>
    <row r="10266" s="158" customFormat="1"/>
    <row r="10267" s="158" customFormat="1"/>
    <row r="10268" s="158" customFormat="1"/>
    <row r="10269" s="158" customFormat="1"/>
    <row r="10270" s="158" customFormat="1"/>
    <row r="10271" s="158" customFormat="1"/>
    <row r="10272" s="158" customFormat="1"/>
    <row r="10273" s="158" customFormat="1"/>
    <row r="10274" s="158" customFormat="1"/>
    <row r="10275" s="158" customFormat="1"/>
    <row r="10276" s="158" customFormat="1"/>
    <row r="10277" s="158" customFormat="1"/>
    <row r="10278" s="158" customFormat="1"/>
    <row r="10279" s="158" customFormat="1"/>
    <row r="10280" s="158" customFormat="1"/>
    <row r="10281" s="158" customFormat="1"/>
    <row r="10282" s="158" customFormat="1"/>
    <row r="10283" s="158" customFormat="1"/>
    <row r="10284" s="158" customFormat="1"/>
    <row r="10285" s="158" customFormat="1"/>
    <row r="10286" s="158" customFormat="1"/>
    <row r="10287" s="158" customFormat="1"/>
    <row r="10288" s="158" customFormat="1"/>
    <row r="10289" s="158" customFormat="1"/>
    <row r="10290" s="158" customFormat="1"/>
    <row r="10291" s="158" customFormat="1"/>
    <row r="10292" s="158" customFormat="1"/>
    <row r="10293" s="158" customFormat="1"/>
    <row r="10294" s="158" customFormat="1"/>
    <row r="10295" s="158" customFormat="1"/>
    <row r="10296" s="158" customFormat="1"/>
    <row r="10297" s="158" customFormat="1"/>
    <row r="10298" s="158" customFormat="1"/>
    <row r="10299" s="158" customFormat="1"/>
    <row r="10300" s="158" customFormat="1"/>
    <row r="10301" s="158" customFormat="1"/>
    <row r="10302" s="158" customFormat="1"/>
    <row r="10303" s="158" customFormat="1"/>
    <row r="10304" s="158" customFormat="1"/>
    <row r="10305" s="158" customFormat="1"/>
    <row r="10306" s="158" customFormat="1"/>
    <row r="10307" s="158" customFormat="1"/>
    <row r="10308" s="158" customFormat="1"/>
    <row r="10309" s="158" customFormat="1"/>
    <row r="10310" s="158" customFormat="1"/>
    <row r="10311" s="158" customFormat="1"/>
    <row r="10312" s="158" customFormat="1"/>
    <row r="10313" s="158" customFormat="1"/>
    <row r="10314" s="158" customFormat="1"/>
    <row r="10315" s="158" customFormat="1"/>
    <row r="10316" s="158" customFormat="1"/>
    <row r="10317" s="158" customFormat="1"/>
    <row r="10318" s="158" customFormat="1"/>
    <row r="10319" s="158" customFormat="1"/>
    <row r="10320" s="158" customFormat="1"/>
    <row r="10321" s="158" customFormat="1"/>
    <row r="10322" s="158" customFormat="1"/>
    <row r="10323" s="158" customFormat="1"/>
    <row r="10324" s="158" customFormat="1"/>
    <row r="10325" s="158" customFormat="1"/>
    <row r="10326" s="158" customFormat="1"/>
    <row r="10327" s="158" customFormat="1"/>
    <row r="10328" s="158" customFormat="1"/>
    <row r="10329" s="158" customFormat="1"/>
    <row r="10330" s="158" customFormat="1"/>
    <row r="10331" s="158" customFormat="1"/>
    <row r="10332" s="158" customFormat="1"/>
    <row r="10333" s="158" customFormat="1"/>
    <row r="10334" s="158" customFormat="1"/>
    <row r="10335" s="158" customFormat="1"/>
    <row r="10336" s="158" customFormat="1"/>
    <row r="10337" s="158" customFormat="1"/>
    <row r="10338" s="158" customFormat="1"/>
    <row r="10339" s="158" customFormat="1"/>
    <row r="10340" s="158" customFormat="1"/>
    <row r="10341" s="158" customFormat="1"/>
    <row r="10342" s="158" customFormat="1"/>
    <row r="10343" s="158" customFormat="1"/>
    <row r="10344" s="158" customFormat="1"/>
    <row r="10345" s="158" customFormat="1"/>
    <row r="10346" s="158" customFormat="1"/>
    <row r="10347" s="158" customFormat="1"/>
    <row r="10348" s="158" customFormat="1"/>
    <row r="10349" s="158" customFormat="1"/>
    <row r="10350" s="158" customFormat="1"/>
    <row r="10351" s="158" customFormat="1"/>
    <row r="10352" s="158" customFormat="1"/>
    <row r="10353" s="158" customFormat="1"/>
    <row r="10354" s="158" customFormat="1"/>
    <row r="10355" s="158" customFormat="1"/>
    <row r="10356" s="158" customFormat="1"/>
    <row r="10357" s="158" customFormat="1"/>
    <row r="10358" s="158" customFormat="1"/>
    <row r="10359" s="158" customFormat="1"/>
    <row r="10360" s="158" customFormat="1"/>
    <row r="10361" s="158" customFormat="1"/>
    <row r="10362" s="158" customFormat="1"/>
    <row r="10363" s="158" customFormat="1"/>
    <row r="10364" s="158" customFormat="1"/>
    <row r="10365" s="158" customFormat="1"/>
    <row r="10366" s="158" customFormat="1"/>
    <row r="10367" s="158" customFormat="1"/>
    <row r="10368" s="158" customFormat="1"/>
    <row r="10369" s="158" customFormat="1"/>
    <row r="10370" s="158" customFormat="1"/>
    <row r="10371" s="158" customFormat="1"/>
    <row r="10372" s="158" customFormat="1"/>
    <row r="10373" s="158" customFormat="1"/>
    <row r="10374" s="158" customFormat="1"/>
    <row r="10375" s="158" customFormat="1"/>
    <row r="10376" s="158" customFormat="1"/>
    <row r="10377" s="158" customFormat="1"/>
    <row r="10378" s="158" customFormat="1"/>
    <row r="10379" s="158" customFormat="1"/>
    <row r="10380" s="158" customFormat="1"/>
    <row r="10381" s="158" customFormat="1"/>
    <row r="10382" s="158" customFormat="1"/>
    <row r="10383" s="158" customFormat="1"/>
    <row r="10384" s="158" customFormat="1"/>
    <row r="10385" s="158" customFormat="1"/>
    <row r="10386" s="158" customFormat="1"/>
    <row r="10387" s="158" customFormat="1"/>
    <row r="10388" s="158" customFormat="1"/>
    <row r="10389" s="158" customFormat="1"/>
    <row r="10390" s="158" customFormat="1"/>
    <row r="10391" s="158" customFormat="1"/>
    <row r="10392" s="158" customFormat="1"/>
    <row r="10393" s="158" customFormat="1"/>
    <row r="10394" s="158" customFormat="1"/>
    <row r="10395" s="158" customFormat="1"/>
    <row r="10396" s="158" customFormat="1"/>
    <row r="10397" s="158" customFormat="1"/>
    <row r="10398" s="158" customFormat="1"/>
    <row r="10399" s="158" customFormat="1"/>
    <row r="10400" s="158" customFormat="1"/>
    <row r="10401" s="158" customFormat="1"/>
    <row r="10402" s="158" customFormat="1"/>
    <row r="10403" s="158" customFormat="1"/>
    <row r="10404" s="158" customFormat="1"/>
    <row r="10405" s="158" customFormat="1"/>
    <row r="10406" s="158" customFormat="1"/>
    <row r="10407" s="158" customFormat="1"/>
    <row r="10408" s="158" customFormat="1"/>
    <row r="10409" s="158" customFormat="1"/>
    <row r="10410" s="158" customFormat="1"/>
    <row r="10411" s="158" customFormat="1"/>
    <row r="10412" s="158" customFormat="1"/>
    <row r="10413" s="158" customFormat="1"/>
    <row r="10414" s="158" customFormat="1"/>
    <row r="10415" s="158" customFormat="1"/>
    <row r="10416" s="158" customFormat="1"/>
    <row r="10417" s="158" customFormat="1"/>
    <row r="10418" s="158" customFormat="1"/>
    <row r="10419" s="158" customFormat="1"/>
    <row r="10420" s="158" customFormat="1"/>
    <row r="10421" s="158" customFormat="1"/>
    <row r="10422" s="158" customFormat="1"/>
    <row r="10423" s="158" customFormat="1"/>
    <row r="10424" s="158" customFormat="1"/>
    <row r="10425" s="158" customFormat="1"/>
    <row r="10426" s="158" customFormat="1"/>
    <row r="10427" s="158" customFormat="1"/>
    <row r="10428" s="158" customFormat="1"/>
    <row r="10429" s="158" customFormat="1"/>
    <row r="10430" s="158" customFormat="1"/>
    <row r="10431" s="158" customFormat="1"/>
    <row r="10432" s="158" customFormat="1"/>
    <row r="10433" s="158" customFormat="1"/>
    <row r="10434" s="158" customFormat="1"/>
    <row r="10435" s="158" customFormat="1"/>
    <row r="10436" s="158" customFormat="1"/>
    <row r="10437" s="158" customFormat="1"/>
    <row r="10438" s="158" customFormat="1"/>
    <row r="10439" s="158" customFormat="1"/>
    <row r="10440" s="158" customFormat="1"/>
    <row r="10441" s="158" customFormat="1"/>
    <row r="10442" s="158" customFormat="1"/>
    <row r="10443" s="158" customFormat="1"/>
    <row r="10444" s="158" customFormat="1"/>
    <row r="10445" s="158" customFormat="1"/>
    <row r="10446" s="158" customFormat="1"/>
    <row r="10447" s="158" customFormat="1"/>
    <row r="10448" s="158" customFormat="1"/>
    <row r="10449" s="158" customFormat="1"/>
    <row r="10450" s="158" customFormat="1"/>
    <row r="10451" s="158" customFormat="1"/>
    <row r="10452" s="158" customFormat="1"/>
    <row r="10453" s="158" customFormat="1"/>
    <row r="10454" s="158" customFormat="1"/>
    <row r="10455" s="158" customFormat="1"/>
    <row r="10456" s="158" customFormat="1"/>
    <row r="10457" s="158" customFormat="1"/>
    <row r="10458" s="158" customFormat="1"/>
    <row r="10459" s="158" customFormat="1"/>
    <row r="10460" s="158" customFormat="1"/>
    <row r="10461" s="158" customFormat="1"/>
    <row r="10462" s="158" customFormat="1"/>
    <row r="10463" s="158" customFormat="1"/>
    <row r="10464" s="158" customFormat="1"/>
    <row r="10465" s="158" customFormat="1"/>
    <row r="10466" s="158" customFormat="1"/>
    <row r="10467" s="158" customFormat="1"/>
    <row r="10468" s="158" customFormat="1"/>
    <row r="10469" s="158" customFormat="1"/>
    <row r="10470" s="158" customFormat="1"/>
    <row r="10471" s="158" customFormat="1"/>
    <row r="10472" s="158" customFormat="1"/>
    <row r="10473" s="158" customFormat="1"/>
    <row r="10474" s="158" customFormat="1"/>
    <row r="10475" s="158" customFormat="1"/>
    <row r="10476" s="158" customFormat="1"/>
    <row r="10477" s="158" customFormat="1"/>
    <row r="10478" s="158" customFormat="1"/>
    <row r="10479" s="158" customFormat="1"/>
    <row r="10480" s="158" customFormat="1"/>
    <row r="10481" s="158" customFormat="1"/>
    <row r="10482" s="158" customFormat="1"/>
    <row r="10483" s="158" customFormat="1"/>
    <row r="10484" s="158" customFormat="1"/>
    <row r="10485" s="158" customFormat="1"/>
    <row r="10486" s="158" customFormat="1"/>
    <row r="10487" s="158" customFormat="1"/>
    <row r="10488" s="158" customFormat="1"/>
    <row r="10489" s="158" customFormat="1"/>
    <row r="10490" s="158" customFormat="1"/>
    <row r="10491" s="158" customFormat="1"/>
    <row r="10492" s="158" customFormat="1"/>
    <row r="10493" s="158" customFormat="1"/>
    <row r="10494" s="158" customFormat="1"/>
    <row r="10495" s="158" customFormat="1"/>
    <row r="10496" s="158" customFormat="1"/>
    <row r="10497" s="158" customFormat="1"/>
    <row r="10498" s="158" customFormat="1"/>
    <row r="10499" s="158" customFormat="1"/>
    <row r="10500" s="158" customFormat="1"/>
    <row r="10501" s="158" customFormat="1"/>
    <row r="10502" s="158" customFormat="1"/>
    <row r="10503" s="158" customFormat="1"/>
    <row r="10504" s="158" customFormat="1"/>
    <row r="10505" s="158" customFormat="1"/>
    <row r="10506" s="158" customFormat="1"/>
    <row r="10507" s="158" customFormat="1"/>
    <row r="10508" s="158" customFormat="1"/>
    <row r="10509" s="158" customFormat="1"/>
    <row r="10510" s="158" customFormat="1"/>
    <row r="10511" s="158" customFormat="1"/>
    <row r="10512" s="158" customFormat="1"/>
    <row r="10513" s="158" customFormat="1"/>
    <row r="10514" s="158" customFormat="1"/>
    <row r="10515" s="158" customFormat="1"/>
    <row r="10516" s="158" customFormat="1"/>
    <row r="10517" s="158" customFormat="1"/>
    <row r="10518" s="158" customFormat="1"/>
    <row r="10519" s="158" customFormat="1"/>
    <row r="10520" s="158" customFormat="1"/>
    <row r="10521" s="158" customFormat="1"/>
    <row r="10522" s="158" customFormat="1"/>
    <row r="10523" s="158" customFormat="1"/>
    <row r="10524" s="158" customFormat="1"/>
    <row r="10525" s="158" customFormat="1"/>
    <row r="10526" s="158" customFormat="1"/>
    <row r="10527" s="158" customFormat="1"/>
    <row r="10528" s="158" customFormat="1"/>
    <row r="10529" s="158" customFormat="1"/>
    <row r="10530" s="158" customFormat="1"/>
    <row r="10531" s="158" customFormat="1"/>
    <row r="10532" s="158" customFormat="1"/>
    <row r="10533" s="158" customFormat="1"/>
    <row r="10534" s="158" customFormat="1"/>
    <row r="10535" s="158" customFormat="1"/>
    <row r="10536" s="158" customFormat="1"/>
    <row r="10537" s="158" customFormat="1"/>
    <row r="10538" s="158" customFormat="1"/>
    <row r="10539" s="158" customFormat="1"/>
    <row r="10540" s="158" customFormat="1"/>
    <row r="10541" s="158" customFormat="1"/>
    <row r="10542" s="158" customFormat="1"/>
    <row r="10543" s="158" customFormat="1"/>
    <row r="10544" s="158" customFormat="1"/>
    <row r="10545" s="158" customFormat="1"/>
    <row r="10546" s="158" customFormat="1"/>
    <row r="10547" s="158" customFormat="1"/>
    <row r="10548" s="158" customFormat="1"/>
    <row r="10549" s="158" customFormat="1"/>
    <row r="10550" s="158" customFormat="1"/>
    <row r="10551" s="158" customFormat="1"/>
    <row r="10552" s="158" customFormat="1"/>
    <row r="10553" s="158" customFormat="1"/>
    <row r="10554" s="158" customFormat="1"/>
    <row r="10555" s="158" customFormat="1"/>
    <row r="10556" s="158" customFormat="1"/>
    <row r="10557" s="158" customFormat="1"/>
    <row r="10558" s="158" customFormat="1"/>
    <row r="10559" s="158" customFormat="1"/>
    <row r="10560" s="158" customFormat="1"/>
    <row r="10561" s="158" customFormat="1"/>
    <row r="10562" s="158" customFormat="1"/>
    <row r="10563" s="158" customFormat="1"/>
    <row r="10564" s="158" customFormat="1"/>
    <row r="10565" s="158" customFormat="1"/>
    <row r="10566" s="158" customFormat="1"/>
    <row r="10567" s="158" customFormat="1"/>
    <row r="10568" s="158" customFormat="1"/>
    <row r="10569" s="158" customFormat="1"/>
    <row r="10570" s="158" customFormat="1"/>
    <row r="10571" s="158" customFormat="1"/>
    <row r="10572" s="158" customFormat="1"/>
    <row r="10573" s="158" customFormat="1"/>
    <row r="10574" s="158" customFormat="1"/>
    <row r="10575" s="158" customFormat="1"/>
    <row r="10576" s="158" customFormat="1"/>
    <row r="10577" s="158" customFormat="1"/>
    <row r="10578" s="158" customFormat="1"/>
    <row r="10579" s="158" customFormat="1"/>
    <row r="10580" s="158" customFormat="1"/>
    <row r="10581" s="158" customFormat="1"/>
    <row r="10582" s="158" customFormat="1"/>
    <row r="10583" s="158" customFormat="1"/>
    <row r="10584" s="158" customFormat="1"/>
    <row r="10585" s="158" customFormat="1"/>
    <row r="10586" s="158" customFormat="1"/>
    <row r="10587" s="158" customFormat="1"/>
    <row r="10588" s="158" customFormat="1"/>
    <row r="10589" s="158" customFormat="1"/>
    <row r="10590" s="158" customFormat="1"/>
    <row r="10591" s="158" customFormat="1"/>
    <row r="10592" s="158" customFormat="1"/>
    <row r="10593" s="158" customFormat="1"/>
    <row r="10594" s="158" customFormat="1"/>
    <row r="10595" s="158" customFormat="1"/>
    <row r="10596" s="158" customFormat="1"/>
    <row r="10597" s="158" customFormat="1"/>
    <row r="10598" s="158" customFormat="1"/>
    <row r="10599" s="158" customFormat="1"/>
    <row r="10600" s="158" customFormat="1"/>
    <row r="10601" s="158" customFormat="1"/>
    <row r="10602" s="158" customFormat="1"/>
    <row r="10603" s="158" customFormat="1"/>
    <row r="10604" s="158" customFormat="1"/>
    <row r="10605" s="158" customFormat="1"/>
    <row r="10606" s="158" customFormat="1"/>
    <row r="10607" s="158" customFormat="1"/>
    <row r="10608" s="158" customFormat="1"/>
    <row r="10609" s="158" customFormat="1"/>
    <row r="10610" s="158" customFormat="1"/>
    <row r="10611" s="158" customFormat="1"/>
    <row r="10612" s="158" customFormat="1"/>
    <row r="10613" s="158" customFormat="1"/>
    <row r="10614" s="158" customFormat="1"/>
    <row r="10615" s="158" customFormat="1"/>
    <row r="10616" s="158" customFormat="1"/>
    <row r="10617" s="158" customFormat="1"/>
    <row r="10618" s="158" customFormat="1"/>
    <row r="10619" s="158" customFormat="1"/>
    <row r="10620" s="158" customFormat="1"/>
    <row r="10621" s="158" customFormat="1"/>
    <row r="10622" s="158" customFormat="1"/>
    <row r="10623" s="158" customFormat="1"/>
    <row r="10624" s="158" customFormat="1"/>
    <row r="10625" s="158" customFormat="1"/>
    <row r="10626" s="158" customFormat="1"/>
    <row r="10627" s="158" customFormat="1"/>
    <row r="10628" s="158" customFormat="1"/>
    <row r="10629" s="158" customFormat="1"/>
    <row r="10630" s="158" customFormat="1"/>
    <row r="10631" s="158" customFormat="1"/>
    <row r="10632" s="158" customFormat="1"/>
    <row r="10633" s="158" customFormat="1"/>
    <row r="10634" s="158" customFormat="1"/>
    <row r="10635" s="158" customFormat="1"/>
    <row r="10636" s="158" customFormat="1"/>
    <row r="10637" s="158" customFormat="1"/>
    <row r="10638" s="158" customFormat="1"/>
    <row r="10639" s="158" customFormat="1"/>
    <row r="10640" s="158" customFormat="1"/>
    <row r="10641" s="158" customFormat="1"/>
    <row r="10642" s="158" customFormat="1"/>
    <row r="10643" s="158" customFormat="1"/>
    <row r="10644" s="158" customFormat="1"/>
    <row r="10645" s="158" customFormat="1"/>
    <row r="10646" s="158" customFormat="1"/>
    <row r="10647" s="158" customFormat="1"/>
    <row r="10648" s="158" customFormat="1"/>
    <row r="10649" s="158" customFormat="1"/>
    <row r="10650" s="158" customFormat="1"/>
    <row r="10651" s="158" customFormat="1"/>
    <row r="10652" s="158" customFormat="1"/>
    <row r="10653" s="158" customFormat="1"/>
    <row r="10654" s="158" customFormat="1"/>
    <row r="10655" s="158" customFormat="1"/>
    <row r="10656" s="158" customFormat="1"/>
    <row r="10657" s="158" customFormat="1"/>
    <row r="10658" s="158" customFormat="1"/>
    <row r="10659" s="158" customFormat="1"/>
    <row r="10660" s="158" customFormat="1"/>
    <row r="10661" s="158" customFormat="1"/>
    <row r="10662" s="158" customFormat="1"/>
    <row r="10663" s="158" customFormat="1"/>
    <row r="10664" s="158" customFormat="1"/>
    <row r="10665" s="158" customFormat="1"/>
    <row r="10666" s="158" customFormat="1"/>
    <row r="10667" s="158" customFormat="1"/>
    <row r="10668" s="158" customFormat="1"/>
    <row r="10669" s="158" customFormat="1"/>
    <row r="10670" s="158" customFormat="1"/>
    <row r="10671" s="158" customFormat="1"/>
    <row r="10672" s="158" customFormat="1"/>
    <row r="10673" s="158" customFormat="1"/>
    <row r="10674" s="158" customFormat="1"/>
    <row r="10675" s="158" customFormat="1"/>
    <row r="10676" s="158" customFormat="1"/>
    <row r="10677" s="158" customFormat="1"/>
    <row r="10678" s="158" customFormat="1"/>
    <row r="10679" s="158" customFormat="1"/>
    <row r="10680" s="158" customFormat="1"/>
    <row r="10681" s="158" customFormat="1"/>
    <row r="10682" s="158" customFormat="1"/>
    <row r="10683" s="158" customFormat="1"/>
    <row r="10684" s="158" customFormat="1"/>
    <row r="10685" s="158" customFormat="1"/>
    <row r="10686" s="158" customFormat="1"/>
    <row r="10687" s="158" customFormat="1"/>
    <row r="10688" s="158" customFormat="1"/>
    <row r="10689" s="158" customFormat="1"/>
    <row r="10690" s="158" customFormat="1"/>
    <row r="10691" s="158" customFormat="1"/>
    <row r="10692" s="158" customFormat="1"/>
    <row r="10693" s="158" customFormat="1"/>
    <row r="10694" s="158" customFormat="1"/>
    <row r="10695" s="158" customFormat="1"/>
    <row r="10696" s="158" customFormat="1"/>
    <row r="10697" s="158" customFormat="1"/>
    <row r="10698" s="158" customFormat="1"/>
    <row r="10699" s="158" customFormat="1"/>
    <row r="10700" s="158" customFormat="1"/>
    <row r="10701" s="158" customFormat="1"/>
    <row r="10702" s="158" customFormat="1"/>
    <row r="10703" s="158" customFormat="1"/>
    <row r="10704" s="158" customFormat="1"/>
    <row r="10705" s="158" customFormat="1"/>
    <row r="10706" s="158" customFormat="1"/>
    <row r="10707" s="158" customFormat="1"/>
    <row r="10708" s="158" customFormat="1"/>
    <row r="10709" s="158" customFormat="1"/>
    <row r="10710" s="158" customFormat="1"/>
    <row r="10711" s="158" customFormat="1"/>
    <row r="10712" s="158" customFormat="1"/>
    <row r="10713" s="158" customFormat="1"/>
    <row r="10714" s="158" customFormat="1"/>
    <row r="10715" s="158" customFormat="1"/>
    <row r="10716" s="158" customFormat="1"/>
    <row r="10717" s="158" customFormat="1"/>
    <row r="10718" s="158" customFormat="1"/>
    <row r="10719" s="158" customFormat="1"/>
    <row r="10720" s="158" customFormat="1"/>
    <row r="10721" s="158" customFormat="1"/>
    <row r="10722" s="158" customFormat="1"/>
    <row r="10723" s="158" customFormat="1"/>
    <row r="10724" s="158" customFormat="1"/>
    <row r="10725" s="158" customFormat="1"/>
    <row r="10726" s="158" customFormat="1"/>
    <row r="10727" s="158" customFormat="1"/>
    <row r="10728" s="158" customFormat="1"/>
    <row r="10729" s="158" customFormat="1"/>
    <row r="10730" s="158" customFormat="1"/>
    <row r="10731" s="158" customFormat="1"/>
    <row r="10732" s="158" customFormat="1"/>
    <row r="10733" s="158" customFormat="1"/>
    <row r="10734" s="158" customFormat="1"/>
    <row r="10735" s="158" customFormat="1"/>
    <row r="10736" s="158" customFormat="1"/>
    <row r="10737" s="158" customFormat="1"/>
    <row r="10738" s="158" customFormat="1"/>
    <row r="10739" s="158" customFormat="1"/>
    <row r="10740" s="158" customFormat="1"/>
    <row r="10741" s="158" customFormat="1"/>
    <row r="10742" s="158" customFormat="1"/>
    <row r="10743" s="158" customFormat="1"/>
    <row r="10744" s="158" customFormat="1"/>
    <row r="10745" s="158" customFormat="1"/>
    <row r="10746" s="158" customFormat="1"/>
    <row r="10747" s="158" customFormat="1"/>
    <row r="10748" s="158" customFormat="1"/>
    <row r="10749" s="158" customFormat="1"/>
    <row r="10750" s="158" customFormat="1"/>
    <row r="10751" s="158" customFormat="1"/>
    <row r="10752" s="158" customFormat="1"/>
    <row r="10753" s="158" customFormat="1"/>
    <row r="10754" s="158" customFormat="1"/>
    <row r="10755" s="158" customFormat="1"/>
    <row r="10756" s="158" customFormat="1"/>
    <row r="10757" s="158" customFormat="1"/>
    <row r="10758" s="158" customFormat="1"/>
    <row r="10759" s="158" customFormat="1"/>
    <row r="10760" s="158" customFormat="1"/>
    <row r="10761" s="158" customFormat="1"/>
    <row r="10762" s="158" customFormat="1"/>
    <row r="10763" s="158" customFormat="1"/>
    <row r="10764" s="158" customFormat="1"/>
    <row r="10765" s="158" customFormat="1"/>
    <row r="10766" s="158" customFormat="1"/>
    <row r="10767" s="158" customFormat="1"/>
    <row r="10768" s="158" customFormat="1"/>
    <row r="10769" s="158" customFormat="1"/>
    <row r="10770" s="158" customFormat="1"/>
    <row r="10771" s="158" customFormat="1"/>
    <row r="10772" s="158" customFormat="1"/>
    <row r="10773" s="158" customFormat="1"/>
    <row r="10774" s="158" customFormat="1"/>
    <row r="10775" s="158" customFormat="1"/>
    <row r="10776" s="158" customFormat="1"/>
    <row r="10777" s="158" customFormat="1"/>
    <row r="10778" s="158" customFormat="1"/>
    <row r="10779" s="158" customFormat="1"/>
    <row r="10780" s="158" customFormat="1"/>
    <row r="10781" s="158" customFormat="1"/>
    <row r="10782" s="158" customFormat="1"/>
    <row r="10783" s="158" customFormat="1"/>
    <row r="10784" s="158" customFormat="1"/>
    <row r="10785" s="158" customFormat="1"/>
    <row r="10786" s="158" customFormat="1"/>
    <row r="10787" s="158" customFormat="1"/>
    <row r="10788" s="158" customFormat="1"/>
    <row r="10789" s="158" customFormat="1"/>
    <row r="10790" s="158" customFormat="1"/>
    <row r="10791" s="158" customFormat="1"/>
    <row r="10792" s="158" customFormat="1"/>
    <row r="10793" s="158" customFormat="1"/>
    <row r="10794" s="158" customFormat="1"/>
    <row r="10795" s="158" customFormat="1"/>
    <row r="10796" s="158" customFormat="1"/>
    <row r="10797" s="158" customFormat="1"/>
    <row r="10798" s="158" customFormat="1"/>
    <row r="10799" s="158" customFormat="1"/>
    <row r="10800" s="158" customFormat="1"/>
    <row r="10801" s="158" customFormat="1"/>
    <row r="10802" s="158" customFormat="1"/>
    <row r="10803" s="158" customFormat="1"/>
    <row r="10804" s="158" customFormat="1"/>
    <row r="10805" s="158" customFormat="1"/>
    <row r="10806" s="158" customFormat="1"/>
    <row r="10807" s="158" customFormat="1"/>
    <row r="10808" s="158" customFormat="1"/>
    <row r="10809" s="158" customFormat="1"/>
    <row r="10810" s="158" customFormat="1"/>
    <row r="10811" s="158" customFormat="1"/>
    <row r="10812" s="158" customFormat="1"/>
    <row r="10813" s="158" customFormat="1"/>
    <row r="10814" s="158" customFormat="1"/>
    <row r="10815" s="158" customFormat="1"/>
    <row r="10816" s="158" customFormat="1"/>
    <row r="10817" s="158" customFormat="1"/>
    <row r="10818" s="158" customFormat="1"/>
    <row r="10819" s="158" customFormat="1"/>
    <row r="10820" s="158" customFormat="1"/>
    <row r="10821" s="158" customFormat="1"/>
    <row r="10822" s="158" customFormat="1"/>
    <row r="10823" s="158" customFormat="1"/>
    <row r="10824" s="158" customFormat="1"/>
    <row r="10825" s="158" customFormat="1"/>
    <row r="10826" s="158" customFormat="1"/>
    <row r="10827" s="158" customFormat="1"/>
    <row r="10828" s="158" customFormat="1"/>
    <row r="10829" s="158" customFormat="1"/>
    <row r="10830" s="158" customFormat="1"/>
    <row r="10831" s="158" customFormat="1"/>
    <row r="10832" s="158" customFormat="1"/>
    <row r="10833" s="158" customFormat="1"/>
    <row r="10834" s="158" customFormat="1"/>
    <row r="10835" s="158" customFormat="1"/>
    <row r="10836" s="158" customFormat="1"/>
    <row r="10837" s="158" customFormat="1"/>
    <row r="10838" s="158" customFormat="1"/>
    <row r="10839" s="158" customFormat="1"/>
    <row r="10840" s="158" customFormat="1"/>
    <row r="10841" s="158" customFormat="1"/>
    <row r="10842" s="158" customFormat="1"/>
    <row r="10843" s="158" customFormat="1"/>
    <row r="10844" s="158" customFormat="1"/>
    <row r="10845" s="158" customFormat="1"/>
    <row r="10846" s="158" customFormat="1"/>
    <row r="10847" s="158" customFormat="1"/>
    <row r="10848" s="158" customFormat="1"/>
    <row r="10849" s="158" customFormat="1"/>
    <row r="10850" s="158" customFormat="1"/>
    <row r="10851" s="158" customFormat="1"/>
    <row r="10852" s="158" customFormat="1"/>
    <row r="10853" s="158" customFormat="1"/>
    <row r="10854" s="158" customFormat="1"/>
    <row r="10855" s="158" customFormat="1"/>
    <row r="10856" s="158" customFormat="1"/>
    <row r="10857" s="158" customFormat="1"/>
    <row r="10858" s="158" customFormat="1"/>
    <row r="10859" s="158" customFormat="1"/>
    <row r="10860" s="158" customFormat="1"/>
    <row r="10861" s="158" customFormat="1"/>
    <row r="10862" s="158" customFormat="1"/>
    <row r="10863" s="158" customFormat="1"/>
    <row r="10864" s="158" customFormat="1"/>
    <row r="10865" s="158" customFormat="1"/>
    <row r="10866" s="158" customFormat="1"/>
    <row r="10867" s="158" customFormat="1"/>
    <row r="10868" s="158" customFormat="1"/>
    <row r="10869" s="158" customFormat="1"/>
    <row r="10870" s="158" customFormat="1"/>
    <row r="10871" s="158" customFormat="1"/>
    <row r="10872" s="158" customFormat="1"/>
    <row r="10873" s="158" customFormat="1"/>
    <row r="10874" s="158" customFormat="1"/>
    <row r="10875" s="158" customFormat="1"/>
    <row r="10876" s="158" customFormat="1"/>
    <row r="10877" s="158" customFormat="1"/>
    <row r="10878" s="158" customFormat="1"/>
    <row r="10879" s="158" customFormat="1"/>
    <row r="10880" s="158" customFormat="1"/>
    <row r="10881" s="158" customFormat="1"/>
    <row r="10882" s="158" customFormat="1"/>
    <row r="10883" s="158" customFormat="1"/>
    <row r="10884" s="158" customFormat="1"/>
    <row r="10885" s="158" customFormat="1"/>
    <row r="10886" s="158" customFormat="1"/>
    <row r="10887" s="158" customFormat="1"/>
    <row r="10888" s="158" customFormat="1"/>
    <row r="10889" s="158" customFormat="1"/>
    <row r="10890" s="158" customFormat="1"/>
    <row r="10891" s="158" customFormat="1"/>
    <row r="10892" s="158" customFormat="1"/>
    <row r="10893" s="158" customFormat="1"/>
    <row r="10894" s="158" customFormat="1"/>
    <row r="10895" s="158" customFormat="1"/>
    <row r="10896" s="158" customFormat="1"/>
    <row r="10897" s="158" customFormat="1"/>
    <row r="10898" s="158" customFormat="1"/>
    <row r="10899" s="158" customFormat="1"/>
    <row r="10900" s="158" customFormat="1"/>
    <row r="10901" s="158" customFormat="1"/>
    <row r="10902" s="158" customFormat="1"/>
    <row r="10903" s="158" customFormat="1"/>
    <row r="10904" s="158" customFormat="1"/>
    <row r="10905" s="158" customFormat="1"/>
    <row r="10906" s="158" customFormat="1"/>
    <row r="10907" s="158" customFormat="1"/>
    <row r="10908" s="158" customFormat="1"/>
    <row r="10909" s="158" customFormat="1"/>
    <row r="10910" s="158" customFormat="1"/>
    <row r="10911" s="158" customFormat="1"/>
    <row r="10912" s="158" customFormat="1"/>
    <row r="10913" s="158" customFormat="1"/>
    <row r="10914" s="158" customFormat="1"/>
    <row r="10915" s="158" customFormat="1"/>
    <row r="10916" s="158" customFormat="1"/>
    <row r="10917" s="158" customFormat="1"/>
    <row r="10918" s="158" customFormat="1"/>
    <row r="10919" s="158" customFormat="1"/>
    <row r="10920" s="158" customFormat="1"/>
    <row r="10921" s="158" customFormat="1"/>
    <row r="10922" s="158" customFormat="1"/>
    <row r="10923" s="158" customFormat="1"/>
    <row r="10924" s="158" customFormat="1"/>
    <row r="10925" s="158" customFormat="1"/>
    <row r="10926" s="158" customFormat="1"/>
    <row r="10927" s="158" customFormat="1"/>
    <row r="10928" s="158" customFormat="1"/>
    <row r="10929" s="158" customFormat="1"/>
    <row r="10930" s="158" customFormat="1"/>
    <row r="10931" s="158" customFormat="1"/>
    <row r="10932" s="158" customFormat="1"/>
    <row r="10933" s="158" customFormat="1"/>
    <row r="10934" s="158" customFormat="1"/>
    <row r="10935" s="158" customFormat="1"/>
    <row r="10936" s="158" customFormat="1"/>
    <row r="10937" s="158" customFormat="1"/>
    <row r="10938" s="158" customFormat="1"/>
    <row r="10939" s="158" customFormat="1"/>
    <row r="10940" s="158" customFormat="1"/>
    <row r="10941" s="158" customFormat="1"/>
    <row r="10942" s="158" customFormat="1"/>
    <row r="10943" s="158" customFormat="1"/>
    <row r="10944" s="158" customFormat="1"/>
    <row r="10945" s="158" customFormat="1"/>
    <row r="10946" s="158" customFormat="1"/>
    <row r="10947" s="158" customFormat="1"/>
    <row r="10948" s="158" customFormat="1"/>
    <row r="10949" s="158" customFormat="1"/>
    <row r="10950" s="158" customFormat="1"/>
    <row r="10951" s="158" customFormat="1"/>
    <row r="10952" s="158" customFormat="1"/>
    <row r="10953" s="158" customFormat="1"/>
    <row r="10954" s="158" customFormat="1"/>
    <row r="10955" s="158" customFormat="1"/>
    <row r="10956" s="158" customFormat="1"/>
    <row r="10957" s="158" customFormat="1"/>
    <row r="10958" s="158" customFormat="1"/>
    <row r="10959" s="158" customFormat="1"/>
    <row r="10960" s="158" customFormat="1"/>
    <row r="10961" s="158" customFormat="1"/>
    <row r="10962" s="158" customFormat="1"/>
    <row r="10963" s="158" customFormat="1"/>
    <row r="10964" s="158" customFormat="1"/>
    <row r="10965" s="158" customFormat="1"/>
    <row r="10966" s="158" customFormat="1"/>
    <row r="10967" s="158" customFormat="1"/>
    <row r="10968" s="158" customFormat="1"/>
    <row r="10969" s="158" customFormat="1"/>
    <row r="10970" s="158" customFormat="1"/>
    <row r="10971" s="158" customFormat="1"/>
    <row r="10972" s="158" customFormat="1"/>
    <row r="10973" s="158" customFormat="1"/>
    <row r="10974" s="158" customFormat="1"/>
    <row r="10975" s="158" customFormat="1"/>
    <row r="10976" s="158" customFormat="1"/>
    <row r="10977" s="158" customFormat="1"/>
    <row r="10978" s="158" customFormat="1"/>
    <row r="10979" s="158" customFormat="1"/>
    <row r="10980" s="158" customFormat="1"/>
    <row r="10981" s="158" customFormat="1"/>
    <row r="10982" s="158" customFormat="1"/>
    <row r="10983" s="158" customFormat="1"/>
    <row r="10984" s="158" customFormat="1"/>
    <row r="10985" s="158" customFormat="1"/>
    <row r="10986" s="158" customFormat="1"/>
    <row r="10987" s="158" customFormat="1"/>
    <row r="10988" s="158" customFormat="1"/>
    <row r="10989" s="158" customFormat="1"/>
    <row r="10990" s="158" customFormat="1"/>
    <row r="10991" s="158" customFormat="1"/>
    <row r="10992" s="158" customFormat="1"/>
    <row r="10993" s="158" customFormat="1"/>
    <row r="10994" s="158" customFormat="1"/>
    <row r="10995" s="158" customFormat="1"/>
    <row r="10996" s="158" customFormat="1"/>
    <row r="10997" s="158" customFormat="1"/>
    <row r="10998" s="158" customFormat="1"/>
    <row r="10999" s="158" customFormat="1"/>
    <row r="11000" s="158" customFormat="1"/>
    <row r="11001" s="158" customFormat="1"/>
    <row r="11002" s="158" customFormat="1"/>
    <row r="11003" s="158" customFormat="1"/>
    <row r="11004" s="158" customFormat="1"/>
    <row r="11005" s="158" customFormat="1"/>
    <row r="11006" s="158" customFormat="1"/>
    <row r="11007" s="158" customFormat="1"/>
    <row r="11008" s="158" customFormat="1"/>
    <row r="11009" s="158" customFormat="1"/>
    <row r="11010" s="158" customFormat="1"/>
    <row r="11011" s="158" customFormat="1"/>
    <row r="11012" s="158" customFormat="1"/>
    <row r="11013" s="158" customFormat="1"/>
    <row r="11014" s="158" customFormat="1"/>
    <row r="11015" s="158" customFormat="1"/>
    <row r="11016" s="158" customFormat="1"/>
    <row r="11017" s="158" customFormat="1"/>
    <row r="11018" s="158" customFormat="1"/>
    <row r="11019" s="158" customFormat="1"/>
    <row r="11020" s="158" customFormat="1"/>
    <row r="11021" s="158" customFormat="1"/>
    <row r="11022" s="158" customFormat="1"/>
    <row r="11023" s="158" customFormat="1"/>
    <row r="11024" s="158" customFormat="1"/>
    <row r="11025" s="158" customFormat="1"/>
    <row r="11026" s="158" customFormat="1"/>
    <row r="11027" s="158" customFormat="1"/>
    <row r="11028" s="158" customFormat="1"/>
    <row r="11029" s="158" customFormat="1"/>
    <row r="11030" s="158" customFormat="1"/>
    <row r="11031" s="158" customFormat="1"/>
    <row r="11032" s="158" customFormat="1"/>
    <row r="11033" s="158" customFormat="1"/>
    <row r="11034" s="158" customFormat="1"/>
    <row r="11035" s="158" customFormat="1"/>
    <row r="11036" s="158" customFormat="1"/>
    <row r="11037" s="158" customFormat="1"/>
    <row r="11038" s="158" customFormat="1"/>
    <row r="11039" s="158" customFormat="1"/>
    <row r="11040" s="158" customFormat="1"/>
    <row r="11041" s="158" customFormat="1"/>
    <row r="11042" s="158" customFormat="1"/>
    <row r="11043" s="158" customFormat="1"/>
    <row r="11044" s="158" customFormat="1"/>
    <row r="11045" s="158" customFormat="1"/>
    <row r="11046" s="158" customFormat="1"/>
    <row r="11047" s="158" customFormat="1"/>
    <row r="11048" s="158" customFormat="1"/>
    <row r="11049" s="158" customFormat="1"/>
    <row r="11050" s="158" customFormat="1"/>
    <row r="11051" s="158" customFormat="1"/>
    <row r="11052" s="158" customFormat="1"/>
    <row r="11053" s="158" customFormat="1"/>
    <row r="11054" s="158" customFormat="1"/>
    <row r="11055" s="158" customFormat="1"/>
    <row r="11056" s="158" customFormat="1"/>
    <row r="11057" s="158" customFormat="1"/>
    <row r="11058" s="158" customFormat="1"/>
    <row r="11059" s="158" customFormat="1"/>
    <row r="11060" s="158" customFormat="1"/>
    <row r="11061" s="158" customFormat="1"/>
    <row r="11062" s="158" customFormat="1"/>
    <row r="11063" s="158" customFormat="1"/>
    <row r="11064" s="158" customFormat="1"/>
    <row r="11065" s="158" customFormat="1"/>
    <row r="11066" s="158" customFormat="1"/>
    <row r="11067" s="158" customFormat="1"/>
    <row r="11068" s="158" customFormat="1"/>
    <row r="11069" s="158" customFormat="1"/>
    <row r="11070" s="158" customFormat="1"/>
    <row r="11071" s="158" customFormat="1"/>
    <row r="11072" s="158" customFormat="1"/>
    <row r="11073" s="158" customFormat="1"/>
    <row r="11074" s="158" customFormat="1"/>
    <row r="11075" s="158" customFormat="1"/>
    <row r="11076" s="158" customFormat="1"/>
    <row r="11077" s="158" customFormat="1"/>
    <row r="11078" s="158" customFormat="1"/>
    <row r="11079" s="158" customFormat="1"/>
    <row r="11080" s="158" customFormat="1"/>
    <row r="11081" s="158" customFormat="1"/>
    <row r="11082" s="158" customFormat="1"/>
    <row r="11083" s="158" customFormat="1"/>
    <row r="11084" s="158" customFormat="1"/>
    <row r="11085" s="158" customFormat="1"/>
    <row r="11086" s="158" customFormat="1"/>
    <row r="11087" s="158" customFormat="1"/>
    <row r="11088" s="158" customFormat="1"/>
    <row r="11089" s="158" customFormat="1"/>
    <row r="11090" s="158" customFormat="1"/>
    <row r="11091" s="158" customFormat="1"/>
    <row r="11092" s="158" customFormat="1"/>
    <row r="11093" s="158" customFormat="1"/>
    <row r="11094" s="158" customFormat="1"/>
    <row r="11095" s="158" customFormat="1"/>
    <row r="11096" s="158" customFormat="1"/>
    <row r="11097" s="158" customFormat="1"/>
    <row r="11098" s="158" customFormat="1"/>
    <row r="11099" s="158" customFormat="1"/>
    <row r="11100" s="158" customFormat="1"/>
    <row r="11101" s="158" customFormat="1"/>
    <row r="11102" s="158" customFormat="1"/>
    <row r="11103" s="158" customFormat="1"/>
    <row r="11104" s="158" customFormat="1"/>
    <row r="11105" s="158" customFormat="1"/>
    <row r="11106" s="158" customFormat="1"/>
    <row r="11107" s="158" customFormat="1"/>
    <row r="11108" s="158" customFormat="1"/>
    <row r="11109" s="158" customFormat="1"/>
    <row r="11110" s="158" customFormat="1"/>
    <row r="11111" s="158" customFormat="1"/>
    <row r="11112" s="158" customFormat="1"/>
    <row r="11113" s="158" customFormat="1"/>
    <row r="11114" s="158" customFormat="1"/>
    <row r="11115" s="158" customFormat="1"/>
    <row r="11116" s="158" customFormat="1"/>
    <row r="11117" s="158" customFormat="1"/>
    <row r="11118" s="158" customFormat="1"/>
    <row r="11119" s="158" customFormat="1"/>
    <row r="11120" s="158" customFormat="1"/>
    <row r="11121" s="158" customFormat="1"/>
    <row r="11122" s="158" customFormat="1"/>
    <row r="11123" s="158" customFormat="1"/>
    <row r="11124" s="158" customFormat="1"/>
    <row r="11125" s="158" customFormat="1"/>
    <row r="11126" s="158" customFormat="1"/>
    <row r="11127" s="158" customFormat="1"/>
    <row r="11128" s="158" customFormat="1"/>
    <row r="11129" s="158" customFormat="1"/>
    <row r="11130" s="158" customFormat="1"/>
    <row r="11131" s="158" customFormat="1"/>
    <row r="11132" s="158" customFormat="1"/>
    <row r="11133" s="158" customFormat="1"/>
    <row r="11134" s="158" customFormat="1"/>
    <row r="11135" s="158" customFormat="1"/>
    <row r="11136" s="158" customFormat="1"/>
    <row r="11137" s="158" customFormat="1"/>
    <row r="11138" s="158" customFormat="1"/>
    <row r="11139" s="158" customFormat="1"/>
    <row r="11140" s="158" customFormat="1"/>
    <row r="11141" s="158" customFormat="1"/>
    <row r="11142" s="158" customFormat="1"/>
    <row r="11143" s="158" customFormat="1"/>
    <row r="11144" s="158" customFormat="1"/>
    <row r="11145" s="158" customFormat="1"/>
    <row r="11146" s="158" customFormat="1"/>
    <row r="11147" s="158" customFormat="1"/>
    <row r="11148" s="158" customFormat="1"/>
    <row r="11149" s="158" customFormat="1"/>
    <row r="11150" s="158" customFormat="1"/>
    <row r="11151" s="158" customFormat="1"/>
    <row r="11152" s="158" customFormat="1"/>
    <row r="11153" s="158" customFormat="1"/>
    <row r="11154" s="158" customFormat="1"/>
    <row r="11155" s="158" customFormat="1"/>
    <row r="11156" s="158" customFormat="1"/>
    <row r="11157" s="158" customFormat="1"/>
    <row r="11158" s="158" customFormat="1"/>
    <row r="11159" s="158" customFormat="1"/>
    <row r="11160" s="158" customFormat="1"/>
    <row r="11161" s="158" customFormat="1"/>
    <row r="11162" s="158" customFormat="1"/>
    <row r="11163" s="158" customFormat="1"/>
    <row r="11164" s="158" customFormat="1"/>
    <row r="11165" s="158" customFormat="1"/>
    <row r="11166" s="158" customFormat="1"/>
    <row r="11167" s="158" customFormat="1"/>
    <row r="11168" s="158" customFormat="1"/>
    <row r="11169" s="158" customFormat="1"/>
    <row r="11170" s="158" customFormat="1"/>
    <row r="11171" s="158" customFormat="1"/>
    <row r="11172" s="158" customFormat="1"/>
    <row r="11173" s="158" customFormat="1"/>
    <row r="11174" s="158" customFormat="1"/>
    <row r="11175" s="158" customFormat="1"/>
    <row r="11176" s="158" customFormat="1"/>
    <row r="11177" s="158" customFormat="1"/>
    <row r="11178" s="158" customFormat="1"/>
    <row r="11179" s="158" customFormat="1"/>
    <row r="11180" s="158" customFormat="1"/>
    <row r="11181" s="158" customFormat="1"/>
    <row r="11182" s="158" customFormat="1"/>
    <row r="11183" s="158" customFormat="1"/>
    <row r="11184" s="158" customFormat="1"/>
    <row r="11185" s="158" customFormat="1"/>
    <row r="11186" s="158" customFormat="1"/>
    <row r="11187" s="158" customFormat="1"/>
    <row r="11188" s="158" customFormat="1"/>
    <row r="11189" s="158" customFormat="1"/>
    <row r="11190" s="158" customFormat="1"/>
    <row r="11191" s="158" customFormat="1"/>
    <row r="11192" s="158" customFormat="1"/>
    <row r="11193" s="158" customFormat="1"/>
    <row r="11194" s="158" customFormat="1"/>
    <row r="11195" s="158" customFormat="1"/>
    <row r="11196" s="158" customFormat="1"/>
    <row r="11197" s="158" customFormat="1"/>
    <row r="11198" s="158" customFormat="1"/>
    <row r="11199" s="158" customFormat="1"/>
    <row r="11200" s="158" customFormat="1"/>
    <row r="11201" s="158" customFormat="1"/>
    <row r="11202" s="158" customFormat="1"/>
    <row r="11203" s="158" customFormat="1"/>
    <row r="11204" s="158" customFormat="1"/>
    <row r="11205" s="158" customFormat="1"/>
    <row r="11206" s="158" customFormat="1"/>
    <row r="11207" s="158" customFormat="1"/>
    <row r="11208" s="158" customFormat="1"/>
    <row r="11209" s="158" customFormat="1"/>
    <row r="11210" s="158" customFormat="1"/>
    <row r="11211" s="158" customFormat="1"/>
    <row r="11212" s="158" customFormat="1"/>
    <row r="11213" s="158" customFormat="1"/>
    <row r="11214" s="158" customFormat="1"/>
    <row r="11215" s="158" customFormat="1"/>
    <row r="11216" s="158" customFormat="1"/>
    <row r="11217" s="158" customFormat="1"/>
    <row r="11218" s="158" customFormat="1"/>
    <row r="11219" s="158" customFormat="1"/>
    <row r="11220" s="158" customFormat="1"/>
    <row r="11221" s="158" customFormat="1"/>
    <row r="11222" s="158" customFormat="1"/>
    <row r="11223" s="158" customFormat="1"/>
    <row r="11224" s="158" customFormat="1"/>
    <row r="11225" s="158" customFormat="1"/>
    <row r="11226" s="158" customFormat="1"/>
    <row r="11227" s="158" customFormat="1"/>
    <row r="11228" s="158" customFormat="1"/>
    <row r="11229" s="158" customFormat="1"/>
    <row r="11230" s="158" customFormat="1"/>
    <row r="11231" s="158" customFormat="1"/>
    <row r="11232" s="158" customFormat="1"/>
    <row r="11233" s="158" customFormat="1"/>
    <row r="11234" s="158" customFormat="1"/>
    <row r="11235" s="158" customFormat="1"/>
    <row r="11236" s="158" customFormat="1"/>
    <row r="11237" s="158" customFormat="1"/>
    <row r="11238" s="158" customFormat="1"/>
    <row r="11239" s="158" customFormat="1"/>
    <row r="11240" s="158" customFormat="1"/>
    <row r="11241" s="158" customFormat="1"/>
    <row r="11242" s="158" customFormat="1"/>
    <row r="11243" s="158" customFormat="1"/>
    <row r="11244" s="158" customFormat="1"/>
    <row r="11245" s="158" customFormat="1"/>
    <row r="11246" s="158" customFormat="1"/>
    <row r="11247" s="158" customFormat="1"/>
    <row r="11248" s="158" customFormat="1"/>
    <row r="11249" s="158" customFormat="1"/>
    <row r="11250" s="158" customFormat="1"/>
    <row r="11251" s="158" customFormat="1"/>
    <row r="11252" s="158" customFormat="1"/>
    <row r="11253" s="158" customFormat="1"/>
    <row r="11254" s="158" customFormat="1"/>
    <row r="11255" s="158" customFormat="1"/>
    <row r="11256" s="158" customFormat="1"/>
    <row r="11257" s="158" customFormat="1"/>
    <row r="11258" s="158" customFormat="1"/>
    <row r="11259" s="158" customFormat="1"/>
    <row r="11260" s="158" customFormat="1"/>
    <row r="11261" s="158" customFormat="1"/>
    <row r="11262" s="158" customFormat="1"/>
    <row r="11263" s="158" customFormat="1"/>
    <row r="11264" s="158" customFormat="1"/>
    <row r="11265" s="158" customFormat="1"/>
    <row r="11266" s="158" customFormat="1"/>
    <row r="11267" s="158" customFormat="1"/>
    <row r="11268" s="158" customFormat="1"/>
    <row r="11269" s="158" customFormat="1"/>
    <row r="11270" s="158" customFormat="1"/>
    <row r="11271" s="158" customFormat="1"/>
    <row r="11272" s="158" customFormat="1"/>
    <row r="11273" s="158" customFormat="1"/>
    <row r="11274" s="158" customFormat="1"/>
    <row r="11275" s="158" customFormat="1"/>
    <row r="11276" s="158" customFormat="1"/>
    <row r="11277" s="158" customFormat="1"/>
    <row r="11278" s="158" customFormat="1"/>
    <row r="11279" s="158" customFormat="1"/>
    <row r="11280" s="158" customFormat="1"/>
    <row r="11281" s="158" customFormat="1"/>
    <row r="11282" s="158" customFormat="1"/>
    <row r="11283" s="158" customFormat="1"/>
    <row r="11284" s="158" customFormat="1"/>
    <row r="11285" s="158" customFormat="1"/>
    <row r="11286" s="158" customFormat="1"/>
    <row r="11287" s="158" customFormat="1"/>
    <row r="11288" s="158" customFormat="1"/>
    <row r="11289" s="158" customFormat="1"/>
    <row r="11290" s="158" customFormat="1"/>
    <row r="11291" s="158" customFormat="1"/>
    <row r="11292" s="158" customFormat="1"/>
    <row r="11293" s="158" customFormat="1"/>
    <row r="11294" s="158" customFormat="1"/>
    <row r="11295" s="158" customFormat="1"/>
    <row r="11296" s="158" customFormat="1"/>
    <row r="11297" s="158" customFormat="1"/>
    <row r="11298" s="158" customFormat="1"/>
    <row r="11299" s="158" customFormat="1"/>
    <row r="11300" s="158" customFormat="1"/>
    <row r="11301" s="158" customFormat="1"/>
    <row r="11302" s="158" customFormat="1"/>
    <row r="11303" s="158" customFormat="1"/>
    <row r="11304" s="158" customFormat="1"/>
    <row r="11305" s="158" customFormat="1"/>
    <row r="11306" s="158" customFormat="1"/>
    <row r="11307" s="158" customFormat="1"/>
    <row r="11308" s="158" customFormat="1"/>
    <row r="11309" s="158" customFormat="1"/>
    <row r="11310" s="158" customFormat="1"/>
    <row r="11311" s="158" customFormat="1"/>
    <row r="11312" s="158" customFormat="1"/>
    <row r="11313" s="158" customFormat="1"/>
    <row r="11314" s="158" customFormat="1"/>
    <row r="11315" s="158" customFormat="1"/>
    <row r="11316" s="158" customFormat="1"/>
    <row r="11317" s="158" customFormat="1"/>
    <row r="11318" s="158" customFormat="1"/>
    <row r="11319" s="158" customFormat="1"/>
    <row r="11320" s="158" customFormat="1"/>
    <row r="11321" s="158" customFormat="1"/>
    <row r="11322" s="158" customFormat="1"/>
    <row r="11323" s="158" customFormat="1"/>
    <row r="11324" s="158" customFormat="1"/>
    <row r="11325" s="158" customFormat="1"/>
    <row r="11326" s="158" customFormat="1"/>
    <row r="11327" s="158" customFormat="1"/>
    <row r="11328" s="158" customFormat="1"/>
    <row r="11329" s="158" customFormat="1"/>
    <row r="11330" s="158" customFormat="1"/>
    <row r="11331" s="158" customFormat="1"/>
    <row r="11332" s="158" customFormat="1"/>
    <row r="11333" s="158" customFormat="1"/>
    <row r="11334" s="158" customFormat="1"/>
    <row r="11335" s="158" customFormat="1"/>
    <row r="11336" s="158" customFormat="1"/>
    <row r="11337" s="158" customFormat="1"/>
    <row r="11338" s="158" customFormat="1"/>
    <row r="11339" s="158" customFormat="1"/>
    <row r="11340" s="158" customFormat="1"/>
    <row r="11341" s="158" customFormat="1"/>
    <row r="11342" s="158" customFormat="1"/>
    <row r="11343" s="158" customFormat="1"/>
    <row r="11344" s="158" customFormat="1"/>
    <row r="11345" s="158" customFormat="1"/>
    <row r="11346" s="158" customFormat="1"/>
    <row r="11347" s="158" customFormat="1"/>
    <row r="11348" s="158" customFormat="1"/>
    <row r="11349" s="158" customFormat="1"/>
    <row r="11350" s="158" customFormat="1"/>
    <row r="11351" s="158" customFormat="1"/>
    <row r="11352" s="158" customFormat="1"/>
    <row r="11353" s="158" customFormat="1"/>
    <row r="11354" s="158" customFormat="1"/>
    <row r="11355" s="158" customFormat="1"/>
    <row r="11356" s="158" customFormat="1"/>
    <row r="11357" s="158" customFormat="1"/>
    <row r="11358" s="158" customFormat="1"/>
    <row r="11359" s="158" customFormat="1"/>
    <row r="11360" s="158" customFormat="1"/>
    <row r="11361" s="158" customFormat="1"/>
    <row r="11362" s="158" customFormat="1"/>
    <row r="11363" s="158" customFormat="1"/>
    <row r="11364" s="158" customFormat="1"/>
    <row r="11365" s="158" customFormat="1"/>
    <row r="11366" s="158" customFormat="1"/>
    <row r="11367" s="158" customFormat="1"/>
    <row r="11368" s="158" customFormat="1"/>
    <row r="11369" s="158" customFormat="1"/>
    <row r="11370" s="158" customFormat="1"/>
    <row r="11371" s="158" customFormat="1"/>
    <row r="11372" s="158" customFormat="1"/>
    <row r="11373" s="158" customFormat="1"/>
    <row r="11374" s="158" customFormat="1"/>
    <row r="11375" s="158" customFormat="1"/>
    <row r="11376" s="158" customFormat="1"/>
    <row r="11377" s="158" customFormat="1"/>
    <row r="11378" s="158" customFormat="1"/>
    <row r="11379" s="158" customFormat="1"/>
    <row r="11380" s="158" customFormat="1"/>
    <row r="11381" s="158" customFormat="1"/>
    <row r="11382" s="158" customFormat="1"/>
    <row r="11383" s="158" customFormat="1"/>
    <row r="11384" s="158" customFormat="1"/>
    <row r="11385" s="158" customFormat="1"/>
    <row r="11386" s="158" customFormat="1"/>
    <row r="11387" s="158" customFormat="1"/>
    <row r="11388" s="158" customFormat="1"/>
    <row r="11389" s="158" customFormat="1"/>
    <row r="11390" s="158" customFormat="1"/>
    <row r="11391" s="158" customFormat="1"/>
    <row r="11392" s="158" customFormat="1"/>
    <row r="11393" s="158" customFormat="1"/>
    <row r="11394" s="158" customFormat="1"/>
    <row r="11395" s="158" customFormat="1"/>
    <row r="11396" s="158" customFormat="1"/>
    <row r="11397" s="158" customFormat="1"/>
    <row r="11398" s="158" customFormat="1"/>
    <row r="11399" s="158" customFormat="1"/>
    <row r="11400" s="158" customFormat="1"/>
    <row r="11401" s="158" customFormat="1"/>
    <row r="11402" s="158" customFormat="1"/>
    <row r="11403" s="158" customFormat="1"/>
    <row r="11404" s="158" customFormat="1"/>
    <row r="11405" s="158" customFormat="1"/>
    <row r="11406" s="158" customFormat="1"/>
    <row r="11407" s="158" customFormat="1"/>
    <row r="11408" s="158" customFormat="1"/>
    <row r="11409" s="158" customFormat="1"/>
    <row r="11410" s="158" customFormat="1"/>
    <row r="11411" s="158" customFormat="1"/>
    <row r="11412" s="158" customFormat="1"/>
    <row r="11413" s="158" customFormat="1"/>
    <row r="11414" s="158" customFormat="1"/>
    <row r="11415" s="158" customFormat="1"/>
    <row r="11416" s="158" customFormat="1"/>
    <row r="11417" s="158" customFormat="1"/>
    <row r="11418" s="158" customFormat="1"/>
    <row r="11419" s="158" customFormat="1"/>
    <row r="11420" s="158" customFormat="1"/>
    <row r="11421" s="158" customFormat="1"/>
    <row r="11422" s="158" customFormat="1"/>
    <row r="11423" s="158" customFormat="1"/>
    <row r="11424" s="158" customFormat="1"/>
    <row r="11425" s="158" customFormat="1"/>
    <row r="11426" s="158" customFormat="1"/>
    <row r="11427" s="158" customFormat="1"/>
    <row r="11428" s="158" customFormat="1"/>
    <row r="11429" s="158" customFormat="1"/>
    <row r="11430" s="158" customFormat="1"/>
    <row r="11431" s="158" customFormat="1"/>
    <row r="11432" s="158" customFormat="1"/>
    <row r="11433" s="158" customFormat="1"/>
    <row r="11434" s="158" customFormat="1"/>
    <row r="11435" s="158" customFormat="1"/>
    <row r="11436" s="158" customFormat="1"/>
    <row r="11437" s="158" customFormat="1"/>
    <row r="11438" s="158" customFormat="1"/>
    <row r="11439" s="158" customFormat="1"/>
    <row r="11440" s="158" customFormat="1"/>
    <row r="11441" s="158" customFormat="1"/>
    <row r="11442" s="158" customFormat="1"/>
    <row r="11443" s="158" customFormat="1"/>
    <row r="11444" s="158" customFormat="1"/>
    <row r="11445" s="158" customFormat="1"/>
    <row r="11446" s="158" customFormat="1"/>
    <row r="11447" s="158" customFormat="1"/>
    <row r="11448" s="158" customFormat="1"/>
    <row r="11449" s="158" customFormat="1"/>
    <row r="11450" s="158" customFormat="1"/>
    <row r="11451" s="158" customFormat="1"/>
    <row r="11452" s="158" customFormat="1"/>
    <row r="11453" s="158" customFormat="1"/>
    <row r="11454" s="158" customFormat="1"/>
    <row r="11455" s="158" customFormat="1"/>
    <row r="11456" s="158" customFormat="1"/>
    <row r="11457" s="158" customFormat="1"/>
    <row r="11458" s="158" customFormat="1"/>
    <row r="11459" s="158" customFormat="1"/>
    <row r="11460" s="158" customFormat="1"/>
    <row r="11461" s="158" customFormat="1"/>
    <row r="11462" s="158" customFormat="1"/>
    <row r="11463" s="158" customFormat="1"/>
    <row r="11464" s="158" customFormat="1"/>
    <row r="11465" s="158" customFormat="1"/>
    <row r="11466" s="158" customFormat="1"/>
    <row r="11467" s="158" customFormat="1"/>
    <row r="11468" s="158" customFormat="1"/>
    <row r="11469" s="158" customFormat="1"/>
    <row r="11470" s="158" customFormat="1"/>
    <row r="11471" s="158" customFormat="1"/>
    <row r="11472" s="158" customFormat="1"/>
    <row r="11473" s="158" customFormat="1"/>
    <row r="11474" s="158" customFormat="1"/>
    <row r="11475" s="158" customFormat="1"/>
    <row r="11476" s="158" customFormat="1"/>
    <row r="11477" s="158" customFormat="1"/>
    <row r="11478" s="158" customFormat="1"/>
    <row r="11479" s="158" customFormat="1"/>
    <row r="11480" s="158" customFormat="1"/>
    <row r="11481" s="158" customFormat="1"/>
    <row r="11482" s="158" customFormat="1"/>
    <row r="11483" s="158" customFormat="1"/>
    <row r="11484" s="158" customFormat="1"/>
    <row r="11485" s="158" customFormat="1"/>
    <row r="11486" s="158" customFormat="1"/>
    <row r="11487" s="158" customFormat="1"/>
    <row r="11488" s="158" customFormat="1"/>
    <row r="11489" s="158" customFormat="1"/>
    <row r="11490" s="158" customFormat="1"/>
    <row r="11491" s="158" customFormat="1"/>
    <row r="11492" s="158" customFormat="1"/>
    <row r="11493" s="158" customFormat="1"/>
    <row r="11494" s="158" customFormat="1"/>
    <row r="11495" s="158" customFormat="1"/>
    <row r="11496" s="158" customFormat="1"/>
    <row r="11497" s="158" customFormat="1"/>
    <row r="11498" s="158" customFormat="1"/>
    <row r="11499" s="158" customFormat="1"/>
    <row r="11500" s="158" customFormat="1"/>
    <row r="11501" s="158" customFormat="1"/>
    <row r="11502" s="158" customFormat="1"/>
    <row r="11503" s="158" customFormat="1"/>
    <row r="11504" s="158" customFormat="1"/>
    <row r="11505" s="158" customFormat="1"/>
    <row r="11506" s="158" customFormat="1"/>
    <row r="11507" s="158" customFormat="1"/>
    <row r="11508" s="158" customFormat="1"/>
    <row r="11509" s="158" customFormat="1"/>
    <row r="11510" s="158" customFormat="1"/>
    <row r="11511" s="158" customFormat="1"/>
    <row r="11512" s="158" customFormat="1"/>
    <row r="11513" s="158" customFormat="1"/>
    <row r="11514" s="158" customFormat="1"/>
    <row r="11515" s="158" customFormat="1"/>
    <row r="11516" s="158" customFormat="1"/>
    <row r="11517" s="158" customFormat="1"/>
    <row r="11518" s="158" customFormat="1"/>
    <row r="11519" s="158" customFormat="1"/>
    <row r="11520" s="158" customFormat="1"/>
    <row r="11521" s="158" customFormat="1"/>
    <row r="11522" s="158" customFormat="1"/>
    <row r="11523" s="158" customFormat="1"/>
    <row r="11524" s="158" customFormat="1"/>
    <row r="11525" s="158" customFormat="1"/>
    <row r="11526" s="158" customFormat="1"/>
    <row r="11527" s="158" customFormat="1"/>
    <row r="11528" s="158" customFormat="1"/>
    <row r="11529" s="158" customFormat="1"/>
    <row r="11530" s="158" customFormat="1"/>
    <row r="11531" s="158" customFormat="1"/>
    <row r="11532" s="158" customFormat="1"/>
    <row r="11533" s="158" customFormat="1"/>
    <row r="11534" s="158" customFormat="1"/>
    <row r="11535" s="158" customFormat="1"/>
    <row r="11536" s="158" customFormat="1"/>
    <row r="11537" s="158" customFormat="1"/>
    <row r="11538" s="158" customFormat="1"/>
    <row r="11539" s="158" customFormat="1"/>
    <row r="11540" s="158" customFormat="1"/>
    <row r="11541" s="158" customFormat="1"/>
    <row r="11542" s="158" customFormat="1"/>
    <row r="11543" s="158" customFormat="1"/>
    <row r="11544" s="158" customFormat="1"/>
    <row r="11545" s="158" customFormat="1"/>
    <row r="11546" s="158" customFormat="1"/>
    <row r="11547" s="158" customFormat="1"/>
    <row r="11548" s="158" customFormat="1"/>
    <row r="11549" s="158" customFormat="1"/>
    <row r="11550" s="158" customFormat="1"/>
    <row r="11551" s="158" customFormat="1"/>
    <row r="11552" s="158" customFormat="1"/>
    <row r="11553" s="158" customFormat="1"/>
    <row r="11554" s="158" customFormat="1"/>
    <row r="11555" s="158" customFormat="1"/>
    <row r="11556" s="158" customFormat="1"/>
    <row r="11557" s="158" customFormat="1"/>
    <row r="11558" s="158" customFormat="1"/>
    <row r="11559" s="158" customFormat="1"/>
    <row r="11560" s="158" customFormat="1"/>
    <row r="11561" s="158" customFormat="1"/>
    <row r="11562" s="158" customFormat="1"/>
    <row r="11563" s="158" customFormat="1"/>
    <row r="11564" s="158" customFormat="1"/>
    <row r="11565" s="158" customFormat="1"/>
    <row r="11566" s="158" customFormat="1"/>
    <row r="11567" s="158" customFormat="1"/>
    <row r="11568" s="158" customFormat="1"/>
    <row r="11569" s="158" customFormat="1"/>
    <row r="11570" s="158" customFormat="1"/>
    <row r="11571" s="158" customFormat="1"/>
    <row r="11572" s="158" customFormat="1"/>
    <row r="11573" s="158" customFormat="1"/>
    <row r="11574" s="158" customFormat="1"/>
    <row r="11575" s="158" customFormat="1"/>
    <row r="11576" s="158" customFormat="1"/>
    <row r="11577" s="158" customFormat="1"/>
    <row r="11578" s="158" customFormat="1"/>
    <row r="11579" s="158" customFormat="1"/>
    <row r="11580" s="158" customFormat="1"/>
    <row r="11581" s="158" customFormat="1"/>
    <row r="11582" s="158" customFormat="1"/>
    <row r="11583" s="158" customFormat="1"/>
    <row r="11584" s="158" customFormat="1"/>
    <row r="11585" s="158" customFormat="1"/>
    <row r="11586" s="158" customFormat="1"/>
    <row r="11587" s="158" customFormat="1"/>
    <row r="11588" s="158" customFormat="1"/>
    <row r="11589" s="158" customFormat="1"/>
    <row r="11590" s="158" customFormat="1"/>
    <row r="11591" s="158" customFormat="1"/>
    <row r="11592" s="158" customFormat="1"/>
    <row r="11593" s="158" customFormat="1"/>
    <row r="11594" s="158" customFormat="1"/>
    <row r="11595" s="158" customFormat="1"/>
    <row r="11596" s="158" customFormat="1"/>
    <row r="11597" s="158" customFormat="1"/>
    <row r="11598" s="158" customFormat="1"/>
    <row r="11599" s="158" customFormat="1"/>
    <row r="11600" s="158" customFormat="1"/>
    <row r="11601" s="158" customFormat="1"/>
    <row r="11602" s="158" customFormat="1"/>
    <row r="11603" s="158" customFormat="1"/>
    <row r="11604" s="158" customFormat="1"/>
    <row r="11605" s="158" customFormat="1"/>
    <row r="11606" s="158" customFormat="1"/>
    <row r="11607" s="158" customFormat="1"/>
    <row r="11608" s="158" customFormat="1"/>
    <row r="11609" s="158" customFormat="1"/>
    <row r="11610" s="158" customFormat="1"/>
    <row r="11611" s="158" customFormat="1"/>
    <row r="11612" s="158" customFormat="1"/>
    <row r="11613" s="158" customFormat="1"/>
    <row r="11614" s="158" customFormat="1"/>
    <row r="11615" s="158" customFormat="1"/>
    <row r="11616" s="158" customFormat="1"/>
    <row r="11617" s="158" customFormat="1"/>
    <row r="11618" s="158" customFormat="1"/>
    <row r="11619" s="158" customFormat="1"/>
    <row r="11620" s="158" customFormat="1"/>
    <row r="11621" s="158" customFormat="1"/>
    <row r="11622" s="158" customFormat="1"/>
    <row r="11623" s="158" customFormat="1"/>
    <row r="11624" s="158" customFormat="1"/>
    <row r="11625" s="158" customFormat="1"/>
    <row r="11626" s="158" customFormat="1"/>
    <row r="11627" s="158" customFormat="1"/>
    <row r="11628" s="158" customFormat="1"/>
    <row r="11629" s="158" customFormat="1"/>
    <row r="11630" s="158" customFormat="1"/>
    <row r="11631" s="158" customFormat="1"/>
    <row r="11632" s="158" customFormat="1"/>
    <row r="11633" s="158" customFormat="1"/>
    <row r="11634" s="158" customFormat="1"/>
    <row r="11635" s="158" customFormat="1"/>
    <row r="11636" s="158" customFormat="1"/>
    <row r="11637" s="158" customFormat="1"/>
    <row r="11638" s="158" customFormat="1"/>
    <row r="11639" s="158" customFormat="1"/>
    <row r="11640" s="158" customFormat="1"/>
    <row r="11641" s="158" customFormat="1"/>
    <row r="11642" s="158" customFormat="1"/>
    <row r="11643" s="158" customFormat="1"/>
    <row r="11644" s="158" customFormat="1"/>
    <row r="11645" s="158" customFormat="1"/>
    <row r="11646" s="158" customFormat="1"/>
    <row r="11647" s="158" customFormat="1"/>
    <row r="11648" s="158" customFormat="1"/>
    <row r="11649" s="158" customFormat="1"/>
    <row r="11650" s="158" customFormat="1"/>
    <row r="11651" s="158" customFormat="1"/>
    <row r="11652" s="158" customFormat="1"/>
    <row r="11653" s="158" customFormat="1"/>
    <row r="11654" s="158" customFormat="1"/>
    <row r="11655" s="158" customFormat="1"/>
    <row r="11656" s="158" customFormat="1"/>
    <row r="11657" s="158" customFormat="1"/>
    <row r="11658" s="158" customFormat="1"/>
    <row r="11659" s="158" customFormat="1"/>
    <row r="11660" s="158" customFormat="1"/>
    <row r="11661" s="158" customFormat="1"/>
    <row r="11662" s="158" customFormat="1"/>
    <row r="11663" s="158" customFormat="1"/>
    <row r="11664" s="158" customFormat="1"/>
    <row r="11665" s="158" customFormat="1"/>
    <row r="11666" s="158" customFormat="1"/>
    <row r="11667" s="158" customFormat="1"/>
    <row r="11668" s="158" customFormat="1"/>
    <row r="11669" s="158" customFormat="1"/>
    <row r="11670" s="158" customFormat="1"/>
    <row r="11671" s="158" customFormat="1"/>
    <row r="11672" s="158" customFormat="1"/>
    <row r="11673" s="158" customFormat="1"/>
    <row r="11674" s="158" customFormat="1"/>
    <row r="11675" s="158" customFormat="1"/>
    <row r="11676" s="158" customFormat="1"/>
    <row r="11677" s="158" customFormat="1"/>
    <row r="11678" s="158" customFormat="1"/>
    <row r="11679" s="158" customFormat="1"/>
    <row r="11680" s="158" customFormat="1"/>
    <row r="11681" s="158" customFormat="1"/>
    <row r="11682" s="158" customFormat="1"/>
    <row r="11683" s="158" customFormat="1"/>
    <row r="11684" s="158" customFormat="1"/>
    <row r="11685" s="158" customFormat="1"/>
    <row r="11686" s="158" customFormat="1"/>
    <row r="11687" s="158" customFormat="1"/>
    <row r="11688" s="158" customFormat="1"/>
    <row r="11689" s="158" customFormat="1"/>
    <row r="11690" s="158" customFormat="1"/>
    <row r="11691" s="158" customFormat="1"/>
    <row r="11692" s="158" customFormat="1"/>
    <row r="11693" s="158" customFormat="1"/>
    <row r="11694" s="158" customFormat="1"/>
    <row r="11695" s="158" customFormat="1"/>
    <row r="11696" s="158" customFormat="1"/>
    <row r="11697" s="158" customFormat="1"/>
    <row r="11698" s="158" customFormat="1"/>
    <row r="11699" s="158" customFormat="1"/>
    <row r="11700" s="158" customFormat="1"/>
    <row r="11701" s="158" customFormat="1"/>
    <row r="11702" s="158" customFormat="1"/>
    <row r="11703" s="158" customFormat="1"/>
    <row r="11704" s="158" customFormat="1"/>
    <row r="11705" s="158" customFormat="1"/>
    <row r="11706" s="158" customFormat="1"/>
    <row r="11707" s="158" customFormat="1"/>
    <row r="11708" s="158" customFormat="1"/>
    <row r="11709" s="158" customFormat="1"/>
    <row r="11710" s="158" customFormat="1"/>
    <row r="11711" s="158" customFormat="1"/>
    <row r="11712" s="158" customFormat="1"/>
    <row r="11713" s="158" customFormat="1"/>
    <row r="11714" s="158" customFormat="1"/>
    <row r="11715" s="158" customFormat="1"/>
    <row r="11716" s="158" customFormat="1"/>
    <row r="11717" s="158" customFormat="1"/>
    <row r="11718" s="158" customFormat="1"/>
    <row r="11719" s="158" customFormat="1"/>
    <row r="11720" s="158" customFormat="1"/>
    <row r="11721" s="158" customFormat="1"/>
    <row r="11722" s="158" customFormat="1"/>
    <row r="11723" s="158" customFormat="1"/>
    <row r="11724" s="158" customFormat="1"/>
    <row r="11725" s="158" customFormat="1"/>
    <row r="11726" s="158" customFormat="1"/>
    <row r="11727" s="158" customFormat="1"/>
    <row r="11728" s="158" customFormat="1"/>
    <row r="11729" s="158" customFormat="1"/>
    <row r="11730" s="158" customFormat="1"/>
    <row r="11731" s="158" customFormat="1"/>
    <row r="11732" s="158" customFormat="1"/>
    <row r="11733" s="158" customFormat="1"/>
    <row r="11734" s="158" customFormat="1"/>
    <row r="11735" s="158" customFormat="1"/>
    <row r="11736" s="158" customFormat="1"/>
    <row r="11737" s="158" customFormat="1"/>
    <row r="11738" s="158" customFormat="1"/>
    <row r="11739" s="158" customFormat="1"/>
    <row r="11740" s="158" customFormat="1"/>
    <row r="11741" s="158" customFormat="1"/>
    <row r="11742" s="158" customFormat="1"/>
    <row r="11743" s="158" customFormat="1"/>
    <row r="11744" s="158" customFormat="1"/>
    <row r="11745" s="158" customFormat="1"/>
    <row r="11746" s="158" customFormat="1"/>
    <row r="11747" s="158" customFormat="1"/>
    <row r="11748" s="158" customFormat="1"/>
    <row r="11749" s="158" customFormat="1"/>
    <row r="11750" s="158" customFormat="1"/>
    <row r="11751" s="158" customFormat="1"/>
    <row r="11752" s="158" customFormat="1"/>
    <row r="11753" s="158" customFormat="1"/>
    <row r="11754" s="158" customFormat="1"/>
    <row r="11755" s="158" customFormat="1"/>
    <row r="11756" s="158" customFormat="1"/>
    <row r="11757" s="158" customFormat="1"/>
    <row r="11758" s="158" customFormat="1"/>
    <row r="11759" s="158" customFormat="1"/>
    <row r="11760" s="158" customFormat="1"/>
    <row r="11761" s="158" customFormat="1"/>
    <row r="11762" s="158" customFormat="1"/>
    <row r="11763" s="158" customFormat="1"/>
    <row r="11764" s="158" customFormat="1"/>
    <row r="11765" s="158" customFormat="1"/>
    <row r="11766" s="158" customFormat="1"/>
    <row r="11767" s="158" customFormat="1"/>
    <row r="11768" s="158" customFormat="1"/>
    <row r="11769" s="158" customFormat="1"/>
    <row r="11770" s="158" customFormat="1"/>
    <row r="11771" s="158" customFormat="1"/>
    <row r="11772" s="158" customFormat="1"/>
    <row r="11773" s="158" customFormat="1"/>
    <row r="11774" s="158" customFormat="1"/>
    <row r="11775" s="158" customFormat="1"/>
    <row r="11776" s="158" customFormat="1"/>
    <row r="11777" s="158" customFormat="1"/>
    <row r="11778" s="158" customFormat="1"/>
    <row r="11779" s="158" customFormat="1"/>
    <row r="11780" s="158" customFormat="1"/>
    <row r="11781" s="158" customFormat="1"/>
    <row r="11782" s="158" customFormat="1"/>
    <row r="11783" s="158" customFormat="1"/>
    <row r="11784" s="158" customFormat="1"/>
    <row r="11785" s="158" customFormat="1"/>
    <row r="11786" s="158" customFormat="1"/>
    <row r="11787" s="158" customFormat="1"/>
    <row r="11788" s="158" customFormat="1"/>
    <row r="11789" s="158" customFormat="1"/>
    <row r="11790" s="158" customFormat="1"/>
    <row r="11791" s="158" customFormat="1"/>
    <row r="11792" s="158" customFormat="1"/>
    <row r="11793" s="158" customFormat="1"/>
    <row r="11794" s="158" customFormat="1"/>
    <row r="11795" s="158" customFormat="1"/>
    <row r="11796" s="158" customFormat="1"/>
    <row r="11797" s="158" customFormat="1"/>
    <row r="11798" s="158" customFormat="1"/>
    <row r="11799" s="158" customFormat="1"/>
    <row r="11800" s="158" customFormat="1"/>
    <row r="11801" s="158" customFormat="1"/>
    <row r="11802" s="158" customFormat="1"/>
    <row r="11803" s="158" customFormat="1"/>
    <row r="11804" s="158" customFormat="1"/>
    <row r="11805" s="158" customFormat="1"/>
    <row r="11806" s="158" customFormat="1"/>
    <row r="11807" s="158" customFormat="1"/>
    <row r="11808" s="158" customFormat="1"/>
    <row r="11809" s="158" customFormat="1"/>
    <row r="11810" s="158" customFormat="1"/>
    <row r="11811" s="158" customFormat="1"/>
    <row r="11812" s="158" customFormat="1"/>
    <row r="11813" s="158" customFormat="1"/>
    <row r="11814" s="158" customFormat="1"/>
    <row r="11815" s="158" customFormat="1"/>
    <row r="11816" s="158" customFormat="1"/>
    <row r="11817" s="158" customFormat="1"/>
    <row r="11818" s="158" customFormat="1"/>
    <row r="11819" s="158" customFormat="1"/>
    <row r="11820" s="158" customFormat="1"/>
    <row r="11821" s="158" customFormat="1"/>
    <row r="11822" s="158" customFormat="1"/>
    <row r="11823" s="158" customFormat="1"/>
    <row r="11824" s="158" customFormat="1"/>
    <row r="11825" s="158" customFormat="1"/>
    <row r="11826" s="158" customFormat="1"/>
    <row r="11827" s="158" customFormat="1"/>
    <row r="11828" s="158" customFormat="1"/>
    <row r="11829" s="158" customFormat="1"/>
    <row r="11830" s="158" customFormat="1"/>
    <row r="11831" s="158" customFormat="1"/>
    <row r="11832" s="158" customFormat="1"/>
    <row r="11833" s="158" customFormat="1"/>
    <row r="11834" s="158" customFormat="1"/>
    <row r="11835" s="158" customFormat="1"/>
    <row r="11836" s="158" customFormat="1"/>
    <row r="11837" s="158" customFormat="1"/>
    <row r="11838" s="158" customFormat="1"/>
    <row r="11839" s="158" customFormat="1"/>
    <row r="11840" s="158" customFormat="1"/>
    <row r="11841" s="158" customFormat="1"/>
    <row r="11842" s="158" customFormat="1"/>
    <row r="11843" s="158" customFormat="1"/>
    <row r="11844" s="158" customFormat="1"/>
    <row r="11845" s="158" customFormat="1"/>
    <row r="11846" s="158" customFormat="1"/>
    <row r="11847" s="158" customFormat="1"/>
    <row r="11848" s="158" customFormat="1"/>
    <row r="11849" s="158" customFormat="1"/>
    <row r="11850" s="158" customFormat="1"/>
    <row r="11851" s="158" customFormat="1"/>
    <row r="11852" s="158" customFormat="1"/>
    <row r="11853" s="158" customFormat="1"/>
    <row r="11854" s="158" customFormat="1"/>
    <row r="11855" s="158" customFormat="1"/>
    <row r="11856" s="158" customFormat="1"/>
    <row r="11857" s="158" customFormat="1"/>
    <row r="11858" s="158" customFormat="1"/>
    <row r="11859" s="158" customFormat="1"/>
    <row r="11860" s="158" customFormat="1"/>
    <row r="11861" s="158" customFormat="1"/>
    <row r="11862" s="158" customFormat="1"/>
    <row r="11863" s="158" customFormat="1"/>
    <row r="11864" s="158" customFormat="1"/>
    <row r="11865" s="158" customFormat="1"/>
    <row r="11866" s="158" customFormat="1"/>
    <row r="11867" s="158" customFormat="1"/>
    <row r="11868" s="158" customFormat="1"/>
    <row r="11869" s="158" customFormat="1"/>
    <row r="11870" s="158" customFormat="1"/>
    <row r="11871" s="158" customFormat="1"/>
    <row r="11872" s="158" customFormat="1"/>
    <row r="11873" s="158" customFormat="1"/>
    <row r="11874" s="158" customFormat="1"/>
    <row r="11875" s="158" customFormat="1"/>
    <row r="11876" s="158" customFormat="1"/>
    <row r="11877" s="158" customFormat="1"/>
    <row r="11878" s="158" customFormat="1"/>
    <row r="11879" s="158" customFormat="1"/>
    <row r="11880" s="158" customFormat="1"/>
    <row r="11881" s="158" customFormat="1"/>
    <row r="11882" s="158" customFormat="1"/>
    <row r="11883" s="158" customFormat="1"/>
    <row r="11884" s="158" customFormat="1"/>
    <row r="11885" s="158" customFormat="1"/>
    <row r="11886" s="158" customFormat="1"/>
    <row r="11887" s="158" customFormat="1"/>
    <row r="11888" s="158" customFormat="1"/>
    <row r="11889" s="158" customFormat="1"/>
    <row r="11890" s="158" customFormat="1"/>
    <row r="11891" s="158" customFormat="1"/>
    <row r="11892" s="158" customFormat="1"/>
    <row r="11893" s="158" customFormat="1"/>
    <row r="11894" s="158" customFormat="1"/>
    <row r="11895" s="158" customFormat="1"/>
    <row r="11896" s="158" customFormat="1"/>
    <row r="11897" s="158" customFormat="1"/>
    <row r="11898" s="158" customFormat="1"/>
    <row r="11899" s="158" customFormat="1"/>
    <row r="11900" s="158" customFormat="1"/>
    <row r="11901" s="158" customFormat="1"/>
    <row r="11902" s="158" customFormat="1"/>
    <row r="11903" s="158" customFormat="1"/>
    <row r="11904" s="158" customFormat="1"/>
    <row r="11905" s="158" customFormat="1"/>
    <row r="11906" s="158" customFormat="1"/>
    <row r="11907" s="158" customFormat="1"/>
    <row r="11908" s="158" customFormat="1"/>
    <row r="11909" s="158" customFormat="1"/>
    <row r="11910" s="158" customFormat="1"/>
    <row r="11911" s="158" customFormat="1"/>
    <row r="11912" s="158" customFormat="1"/>
    <row r="11913" s="158" customFormat="1"/>
    <row r="11914" s="158" customFormat="1"/>
    <row r="11915" s="158" customFormat="1"/>
    <row r="11916" s="158" customFormat="1"/>
    <row r="11917" s="158" customFormat="1"/>
    <row r="11918" s="158" customFormat="1"/>
    <row r="11919" s="158" customFormat="1"/>
    <row r="11920" s="158" customFormat="1"/>
    <row r="11921" s="158" customFormat="1"/>
    <row r="11922" s="158" customFormat="1"/>
    <row r="11923" s="158" customFormat="1"/>
    <row r="11924" s="158" customFormat="1"/>
    <row r="11925" s="158" customFormat="1"/>
    <row r="11926" s="158" customFormat="1"/>
    <row r="11927" s="158" customFormat="1"/>
    <row r="11928" s="158" customFormat="1"/>
    <row r="11929" s="158" customFormat="1"/>
    <row r="11930" s="158" customFormat="1"/>
    <row r="11931" s="158" customFormat="1"/>
    <row r="11932" s="158" customFormat="1"/>
    <row r="11933" s="158" customFormat="1"/>
    <row r="11934" s="158" customFormat="1"/>
    <row r="11935" s="158" customFormat="1"/>
    <row r="11936" s="158" customFormat="1"/>
    <row r="11937" s="158" customFormat="1"/>
    <row r="11938" s="158" customFormat="1"/>
    <row r="11939" s="158" customFormat="1"/>
    <row r="11940" s="158" customFormat="1"/>
    <row r="11941" s="158" customFormat="1"/>
    <row r="11942" s="158" customFormat="1"/>
    <row r="11943" s="158" customFormat="1"/>
    <row r="11944" s="158" customFormat="1"/>
    <row r="11945" s="158" customFormat="1"/>
    <row r="11946" s="158" customFormat="1"/>
    <row r="11947" s="158" customFormat="1"/>
    <row r="11948" s="158" customFormat="1"/>
    <row r="11949" s="158" customFormat="1"/>
    <row r="11950" s="158" customFormat="1"/>
    <row r="11951" s="158" customFormat="1"/>
    <row r="11952" s="158" customFormat="1"/>
    <row r="11953" s="158" customFormat="1"/>
    <row r="11954" s="158" customFormat="1"/>
    <row r="11955" s="158" customFormat="1"/>
    <row r="11956" s="158" customFormat="1"/>
    <row r="11957" s="158" customFormat="1"/>
    <row r="11958" s="158" customFormat="1"/>
    <row r="11959" s="158" customFormat="1"/>
    <row r="11960" s="158" customFormat="1"/>
    <row r="11961" s="158" customFormat="1"/>
    <row r="11962" s="158" customFormat="1"/>
    <row r="11963" s="158" customFormat="1"/>
    <row r="11964" s="158" customFormat="1"/>
    <row r="11965" s="158" customFormat="1"/>
    <row r="11966" s="158" customFormat="1"/>
    <row r="11967" s="158" customFormat="1"/>
    <row r="11968" s="158" customFormat="1"/>
    <row r="11969" s="158" customFormat="1"/>
    <row r="11970" s="158" customFormat="1"/>
    <row r="11971" s="158" customFormat="1"/>
    <row r="11972" s="158" customFormat="1"/>
    <row r="11973" s="158" customFormat="1"/>
    <row r="11974" s="158" customFormat="1"/>
    <row r="11975" s="158" customFormat="1"/>
    <row r="11976" s="158" customFormat="1"/>
    <row r="11977" s="158" customFormat="1"/>
    <row r="11978" s="158" customFormat="1"/>
    <row r="11979" s="158" customFormat="1"/>
    <row r="11980" s="158" customFormat="1"/>
    <row r="11981" s="158" customFormat="1"/>
    <row r="11982" s="158" customFormat="1"/>
    <row r="11983" s="158" customFormat="1"/>
    <row r="11984" s="158" customFormat="1"/>
    <row r="11985" s="158" customFormat="1"/>
    <row r="11986" s="158" customFormat="1"/>
    <row r="11987" s="158" customFormat="1"/>
    <row r="11988" s="158" customFormat="1"/>
    <row r="11989" s="158" customFormat="1"/>
    <row r="11990" s="158" customFormat="1"/>
    <row r="11991" s="158" customFormat="1"/>
    <row r="11992" s="158" customFormat="1"/>
    <row r="11993" s="158" customFormat="1"/>
    <row r="11994" s="158" customFormat="1"/>
    <row r="11995" s="158" customFormat="1"/>
    <row r="11996" s="158" customFormat="1"/>
    <row r="11997" s="158" customFormat="1"/>
    <row r="11998" s="158" customFormat="1"/>
    <row r="11999" s="158" customFormat="1"/>
    <row r="12000" s="158" customFormat="1"/>
    <row r="12001" s="158" customFormat="1"/>
    <row r="12002" s="158" customFormat="1"/>
    <row r="12003" s="158" customFormat="1"/>
    <row r="12004" s="158" customFormat="1"/>
    <row r="12005" s="158" customFormat="1"/>
    <row r="12006" s="158" customFormat="1"/>
    <row r="12007" s="158" customFormat="1"/>
    <row r="12008" s="158" customFormat="1"/>
    <row r="12009" s="158" customFormat="1"/>
    <row r="12010" s="158" customFormat="1"/>
    <row r="12011" s="158" customFormat="1"/>
    <row r="12012" s="158" customFormat="1"/>
    <row r="12013" s="158" customFormat="1"/>
    <row r="12014" s="158" customFormat="1"/>
    <row r="12015" s="158" customFormat="1"/>
    <row r="12016" s="158" customFormat="1"/>
    <row r="12017" s="158" customFormat="1"/>
    <row r="12018" s="158" customFormat="1"/>
    <row r="12019" s="158" customFormat="1"/>
    <row r="12020" s="158" customFormat="1"/>
    <row r="12021" s="158" customFormat="1"/>
    <row r="12022" s="158" customFormat="1"/>
    <row r="12023" s="158" customFormat="1"/>
    <row r="12024" s="158" customFormat="1"/>
    <row r="12025" s="158" customFormat="1"/>
    <row r="12026" s="158" customFormat="1"/>
    <row r="12027" s="158" customFormat="1"/>
    <row r="12028" s="158" customFormat="1"/>
    <row r="12029" s="158" customFormat="1"/>
    <row r="12030" s="158" customFormat="1"/>
    <row r="12031" s="158" customFormat="1"/>
    <row r="12032" s="158" customFormat="1"/>
    <row r="12033" s="158" customFormat="1"/>
    <row r="12034" s="158" customFormat="1"/>
    <row r="12035" s="158" customFormat="1"/>
    <row r="12036" s="158" customFormat="1"/>
    <row r="12037" s="158" customFormat="1"/>
    <row r="12038" s="158" customFormat="1"/>
    <row r="12039" s="158" customFormat="1"/>
    <row r="12040" s="158" customFormat="1"/>
    <row r="12041" s="158" customFormat="1"/>
    <row r="12042" s="158" customFormat="1"/>
    <row r="12043" s="158" customFormat="1"/>
    <row r="12044" s="158" customFormat="1"/>
    <row r="12045" s="158" customFormat="1"/>
    <row r="12046" s="158" customFormat="1"/>
    <row r="12047" s="158" customFormat="1"/>
    <row r="12048" s="158" customFormat="1"/>
    <row r="12049" s="158" customFormat="1"/>
    <row r="12050" s="158" customFormat="1"/>
    <row r="12051" s="158" customFormat="1"/>
    <row r="12052" s="158" customFormat="1"/>
    <row r="12053" s="158" customFormat="1"/>
    <row r="12054" s="158" customFormat="1"/>
    <row r="12055" s="158" customFormat="1"/>
    <row r="12056" s="158" customFormat="1"/>
    <row r="12057" s="158" customFormat="1"/>
    <row r="12058" s="158" customFormat="1"/>
    <row r="12059" s="158" customFormat="1"/>
    <row r="12060" s="158" customFormat="1"/>
    <row r="12061" s="158" customFormat="1"/>
    <row r="12062" s="158" customFormat="1"/>
    <row r="12063" s="158" customFormat="1"/>
    <row r="12064" s="158" customFormat="1"/>
    <row r="12065" s="158" customFormat="1"/>
    <row r="12066" s="158" customFormat="1"/>
    <row r="12067" s="158" customFormat="1"/>
    <row r="12068" s="158" customFormat="1"/>
    <row r="12069" s="158" customFormat="1"/>
    <row r="12070" s="158" customFormat="1"/>
    <row r="12071" s="158" customFormat="1"/>
    <row r="12072" s="158" customFormat="1"/>
    <row r="12073" s="158" customFormat="1"/>
    <row r="12074" s="158" customFormat="1"/>
    <row r="12075" s="158" customFormat="1"/>
    <row r="12076" s="158" customFormat="1"/>
    <row r="12077" s="158" customFormat="1"/>
    <row r="12078" s="158" customFormat="1"/>
    <row r="12079" s="158" customFormat="1"/>
    <row r="12080" s="158" customFormat="1"/>
    <row r="12081" s="158" customFormat="1"/>
    <row r="12082" s="158" customFormat="1"/>
    <row r="12083" s="158" customFormat="1"/>
    <row r="12084" s="158" customFormat="1"/>
    <row r="12085" s="158" customFormat="1"/>
    <row r="12086" s="158" customFormat="1"/>
    <row r="12087" s="158" customFormat="1"/>
    <row r="12088" s="158" customFormat="1"/>
    <row r="12089" s="158" customFormat="1"/>
    <row r="12090" s="158" customFormat="1"/>
    <row r="12091" s="158" customFormat="1"/>
    <row r="12092" s="158" customFormat="1"/>
    <row r="12093" s="158" customFormat="1"/>
    <row r="12094" s="158" customFormat="1"/>
    <row r="12095" s="158" customFormat="1"/>
    <row r="12096" s="158" customFormat="1"/>
    <row r="12097" s="158" customFormat="1"/>
    <row r="12098" s="158" customFormat="1"/>
    <row r="12099" s="158" customFormat="1"/>
    <row r="12100" s="158" customFormat="1"/>
    <row r="12101" s="158" customFormat="1"/>
    <row r="12102" s="158" customFormat="1"/>
    <row r="12103" s="158" customFormat="1"/>
    <row r="12104" s="158" customFormat="1"/>
    <row r="12105" s="158" customFormat="1"/>
    <row r="12106" s="158" customFormat="1"/>
    <row r="12107" s="158" customFormat="1"/>
    <row r="12108" s="158" customFormat="1"/>
    <row r="12109" s="158" customFormat="1"/>
    <row r="12110" s="158" customFormat="1"/>
    <row r="12111" s="158" customFormat="1"/>
    <row r="12112" s="158" customFormat="1"/>
    <row r="12113" s="158" customFormat="1"/>
    <row r="12114" s="158" customFormat="1"/>
    <row r="12115" s="158" customFormat="1"/>
    <row r="12116" s="158" customFormat="1"/>
    <row r="12117" s="158" customFormat="1"/>
    <row r="12118" s="158" customFormat="1"/>
    <row r="12119" s="158" customFormat="1"/>
    <row r="12120" s="158" customFormat="1"/>
    <row r="12121" s="158" customFormat="1"/>
    <row r="12122" s="158" customFormat="1"/>
    <row r="12123" s="158" customFormat="1"/>
    <row r="12124" s="158" customFormat="1"/>
    <row r="12125" s="158" customFormat="1"/>
    <row r="12126" s="158" customFormat="1"/>
    <row r="12127" s="158" customFormat="1"/>
    <row r="12128" s="158" customFormat="1"/>
    <row r="12129" s="158" customFormat="1"/>
    <row r="12130" s="158" customFormat="1"/>
    <row r="12131" s="158" customFormat="1"/>
    <row r="12132" s="158" customFormat="1"/>
    <row r="12133" s="158" customFormat="1"/>
    <row r="12134" s="158" customFormat="1"/>
    <row r="12135" s="158" customFormat="1"/>
    <row r="12136" s="158" customFormat="1"/>
    <row r="12137" s="158" customFormat="1"/>
    <row r="12138" s="158" customFormat="1"/>
    <row r="12139" s="158" customFormat="1"/>
    <row r="12140" s="158" customFormat="1"/>
    <row r="12141" s="158" customFormat="1"/>
    <row r="12142" s="158" customFormat="1"/>
    <row r="12143" s="158" customFormat="1"/>
    <row r="12144" s="158" customFormat="1"/>
    <row r="12145" s="158" customFormat="1"/>
    <row r="12146" s="158" customFormat="1"/>
    <row r="12147" s="158" customFormat="1"/>
    <row r="12148" s="158" customFormat="1"/>
    <row r="12149" s="158" customFormat="1"/>
    <row r="12150" s="158" customFormat="1"/>
    <row r="12151" s="158" customFormat="1"/>
    <row r="12152" s="158" customFormat="1"/>
    <row r="12153" s="158" customFormat="1"/>
    <row r="12154" s="158" customFormat="1"/>
    <row r="12155" s="158" customFormat="1"/>
    <row r="12156" s="158" customFormat="1"/>
    <row r="12157" s="158" customFormat="1"/>
    <row r="12158" s="158" customFormat="1"/>
    <row r="12159" s="158" customFormat="1"/>
    <row r="12160" s="158" customFormat="1"/>
    <row r="12161" s="158" customFormat="1"/>
    <row r="12162" s="158" customFormat="1"/>
    <row r="12163" s="158" customFormat="1"/>
    <row r="12164" s="158" customFormat="1"/>
    <row r="12165" s="158" customFormat="1"/>
    <row r="12166" s="158" customFormat="1"/>
    <row r="12167" s="158" customFormat="1"/>
    <row r="12168" s="158" customFormat="1"/>
    <row r="12169" s="158" customFormat="1"/>
    <row r="12170" s="158" customFormat="1"/>
    <row r="12171" s="158" customFormat="1"/>
    <row r="12172" s="158" customFormat="1"/>
    <row r="12173" s="158" customFormat="1"/>
    <row r="12174" s="158" customFormat="1"/>
    <row r="12175" s="158" customFormat="1"/>
    <row r="12176" s="158" customFormat="1"/>
    <row r="12177" s="158" customFormat="1"/>
    <row r="12178" s="158" customFormat="1"/>
    <row r="12179" s="158" customFormat="1"/>
    <row r="12180" s="158" customFormat="1"/>
    <row r="12181" s="158" customFormat="1"/>
    <row r="12182" s="158" customFormat="1"/>
    <row r="12183" s="158" customFormat="1"/>
    <row r="12184" s="158" customFormat="1"/>
    <row r="12185" s="158" customFormat="1"/>
    <row r="12186" s="158" customFormat="1"/>
    <row r="12187" s="158" customFormat="1"/>
    <row r="12188" s="158" customFormat="1"/>
    <row r="12189" s="158" customFormat="1"/>
    <row r="12190" s="158" customFormat="1"/>
    <row r="12191" s="158" customFormat="1"/>
    <row r="12192" s="158" customFormat="1"/>
    <row r="12193" s="158" customFormat="1"/>
    <row r="12194" s="158" customFormat="1"/>
    <row r="12195" s="158" customFormat="1"/>
    <row r="12196" s="158" customFormat="1"/>
    <row r="12197" s="158" customFormat="1"/>
    <row r="12198" s="158" customFormat="1"/>
    <row r="12199" s="158" customFormat="1"/>
    <row r="12200" s="158" customFormat="1"/>
    <row r="12201" s="158" customFormat="1"/>
    <row r="12202" s="158" customFormat="1"/>
    <row r="12203" s="158" customFormat="1"/>
    <row r="12204" s="158" customFormat="1"/>
    <row r="12205" s="158" customFormat="1"/>
    <row r="12206" s="158" customFormat="1"/>
    <row r="12207" s="158" customFormat="1"/>
    <row r="12208" s="158" customFormat="1"/>
    <row r="12209" s="158" customFormat="1"/>
    <row r="12210" s="158" customFormat="1"/>
    <row r="12211" s="158" customFormat="1"/>
    <row r="12212" s="158" customFormat="1"/>
    <row r="12213" s="158" customFormat="1"/>
    <row r="12214" s="158" customFormat="1"/>
    <row r="12215" s="158" customFormat="1"/>
    <row r="12216" s="158" customFormat="1"/>
    <row r="12217" s="158" customFormat="1"/>
    <row r="12218" s="158" customFormat="1"/>
    <row r="12219" s="158" customFormat="1"/>
    <row r="12220" s="158" customFormat="1"/>
    <row r="12221" s="158" customFormat="1"/>
    <row r="12222" s="158" customFormat="1"/>
    <row r="12223" s="158" customFormat="1"/>
    <row r="12224" s="158" customFormat="1"/>
    <row r="12225" s="158" customFormat="1"/>
    <row r="12226" s="158" customFormat="1"/>
    <row r="12227" s="158" customFormat="1"/>
    <row r="12228" s="158" customFormat="1"/>
    <row r="12229" s="158" customFormat="1"/>
    <row r="12230" s="158" customFormat="1"/>
    <row r="12231" s="158" customFormat="1"/>
    <row r="12232" s="158" customFormat="1"/>
    <row r="12233" s="158" customFormat="1"/>
    <row r="12234" s="158" customFormat="1"/>
    <row r="12235" s="158" customFormat="1"/>
    <row r="12236" s="158" customFormat="1"/>
    <row r="12237" s="158" customFormat="1"/>
    <row r="12238" s="158" customFormat="1"/>
    <row r="12239" s="158" customFormat="1"/>
    <row r="12240" s="158" customFormat="1"/>
    <row r="12241" s="158" customFormat="1"/>
    <row r="12242" s="158" customFormat="1"/>
    <row r="12243" s="158" customFormat="1"/>
    <row r="12244" s="158" customFormat="1"/>
    <row r="12245" s="158" customFormat="1"/>
    <row r="12246" s="158" customFormat="1"/>
    <row r="12247" s="158" customFormat="1"/>
    <row r="12248" s="158" customFormat="1"/>
    <row r="12249" s="158" customFormat="1"/>
    <row r="12250" s="158" customFormat="1"/>
    <row r="12251" s="158" customFormat="1"/>
    <row r="12252" s="158" customFormat="1"/>
    <row r="12253" s="158" customFormat="1"/>
    <row r="12254" s="158" customFormat="1"/>
    <row r="12255" s="158" customFormat="1"/>
    <row r="12256" s="158" customFormat="1"/>
    <row r="12257" s="158" customFormat="1"/>
    <row r="12258" s="158" customFormat="1"/>
    <row r="12259" s="158" customFormat="1"/>
    <row r="12260" s="158" customFormat="1"/>
    <row r="12261" s="158" customFormat="1"/>
    <row r="12262" s="158" customFormat="1"/>
    <row r="12263" s="158" customFormat="1"/>
    <row r="12264" s="158" customFormat="1"/>
    <row r="12265" s="158" customFormat="1"/>
    <row r="12266" s="158" customFormat="1"/>
    <row r="12267" s="158" customFormat="1"/>
    <row r="12268" s="158" customFormat="1"/>
    <row r="12269" s="158" customFormat="1"/>
    <row r="12270" s="158" customFormat="1"/>
    <row r="12271" s="158" customFormat="1"/>
    <row r="12272" s="158" customFormat="1"/>
    <row r="12273" s="158" customFormat="1"/>
    <row r="12274" s="158" customFormat="1"/>
    <row r="12275" s="158" customFormat="1"/>
    <row r="12276" s="158" customFormat="1"/>
    <row r="12277" s="158" customFormat="1"/>
    <row r="12278" s="158" customFormat="1"/>
    <row r="12279" s="158" customFormat="1"/>
    <row r="12280" s="158" customFormat="1"/>
    <row r="12281" s="158" customFormat="1"/>
    <row r="12282" s="158" customFormat="1"/>
    <row r="12283" s="158" customFormat="1"/>
    <row r="12284" s="158" customFormat="1"/>
    <row r="12285" s="158" customFormat="1"/>
    <row r="12286" s="158" customFormat="1"/>
    <row r="12287" s="158" customFormat="1"/>
    <row r="12288" s="158" customFormat="1"/>
    <row r="12289" s="158" customFormat="1"/>
    <row r="12290" s="158" customFormat="1"/>
    <row r="12291" s="158" customFormat="1"/>
    <row r="12292" s="158" customFormat="1"/>
    <row r="12293" s="158" customFormat="1"/>
    <row r="12294" s="158" customFormat="1"/>
    <row r="12295" s="158" customFormat="1"/>
    <row r="12296" s="158" customFormat="1"/>
    <row r="12297" s="158" customFormat="1"/>
    <row r="12298" s="158" customFormat="1"/>
    <row r="12299" s="158" customFormat="1"/>
    <row r="12300" s="158" customFormat="1"/>
    <row r="12301" s="158" customFormat="1"/>
    <row r="12302" s="158" customFormat="1"/>
    <row r="12303" s="158" customFormat="1"/>
    <row r="12304" s="158" customFormat="1"/>
    <row r="12305" s="158" customFormat="1"/>
    <row r="12306" s="158" customFormat="1"/>
    <row r="12307" s="158" customFormat="1"/>
    <row r="12308" s="158" customFormat="1"/>
    <row r="12309" s="158" customFormat="1"/>
    <row r="12310" s="158" customFormat="1"/>
    <row r="12311" s="158" customFormat="1"/>
    <row r="12312" s="158" customFormat="1"/>
    <row r="12313" s="158" customFormat="1"/>
    <row r="12314" s="158" customFormat="1"/>
    <row r="12315" s="158" customFormat="1"/>
    <row r="12316" s="158" customFormat="1"/>
    <row r="12317" s="158" customFormat="1"/>
    <row r="12318" s="158" customFormat="1"/>
    <row r="12319" s="158" customFormat="1"/>
    <row r="12320" s="158" customFormat="1"/>
    <row r="12321" s="158" customFormat="1"/>
    <row r="12322" s="158" customFormat="1"/>
    <row r="12323" s="158" customFormat="1"/>
    <row r="12324" s="158" customFormat="1"/>
    <row r="12325" s="158" customFormat="1"/>
    <row r="12326" s="158" customFormat="1"/>
    <row r="12327" s="158" customFormat="1"/>
    <row r="12328" s="158" customFormat="1"/>
    <row r="12329" s="158" customFormat="1"/>
    <row r="12330" s="158" customFormat="1"/>
    <row r="12331" s="158" customFormat="1"/>
    <row r="12332" s="158" customFormat="1"/>
    <row r="12333" s="158" customFormat="1"/>
    <row r="12334" s="158" customFormat="1"/>
    <row r="12335" s="158" customFormat="1"/>
    <row r="12336" s="158" customFormat="1"/>
    <row r="12337" s="158" customFormat="1"/>
    <row r="12338" s="158" customFormat="1"/>
    <row r="12339" s="158" customFormat="1"/>
    <row r="12340" s="158" customFormat="1"/>
    <row r="12341" s="158" customFormat="1"/>
    <row r="12342" s="158" customFormat="1"/>
    <row r="12343" s="158" customFormat="1"/>
    <row r="12344" s="158" customFormat="1"/>
    <row r="12345" s="158" customFormat="1"/>
    <row r="12346" s="158" customFormat="1"/>
    <row r="12347" s="158" customFormat="1"/>
    <row r="12348" s="158" customFormat="1"/>
    <row r="12349" s="158" customFormat="1"/>
    <row r="12350" s="158" customFormat="1"/>
    <row r="12351" s="158" customFormat="1"/>
    <row r="12352" s="158" customFormat="1"/>
    <row r="12353" s="158" customFormat="1"/>
    <row r="12354" s="158" customFormat="1"/>
    <row r="12355" s="158" customFormat="1"/>
    <row r="12356" s="158" customFormat="1"/>
    <row r="12357" s="158" customFormat="1"/>
    <row r="12358" s="158" customFormat="1"/>
    <row r="12359" s="158" customFormat="1"/>
    <row r="12360" s="158" customFormat="1"/>
    <row r="12361" s="158" customFormat="1"/>
    <row r="12362" s="158" customFormat="1"/>
    <row r="12363" s="158" customFormat="1"/>
    <row r="12364" s="158" customFormat="1"/>
    <row r="12365" s="158" customFormat="1"/>
    <row r="12366" s="158" customFormat="1"/>
    <row r="12367" s="158" customFormat="1"/>
    <row r="12368" s="158" customFormat="1"/>
    <row r="12369" s="158" customFormat="1"/>
    <row r="12370" s="158" customFormat="1"/>
    <row r="12371" s="158" customFormat="1"/>
    <row r="12372" s="158" customFormat="1"/>
    <row r="12373" s="158" customFormat="1"/>
    <row r="12374" s="158" customFormat="1"/>
    <row r="12375" s="158" customFormat="1"/>
    <row r="12376" s="158" customFormat="1"/>
    <row r="12377" s="158" customFormat="1"/>
    <row r="12378" s="158" customFormat="1"/>
    <row r="12379" s="158" customFormat="1"/>
    <row r="12380" s="158" customFormat="1"/>
    <row r="12381" s="158" customFormat="1"/>
    <row r="12382" s="158" customFormat="1"/>
    <row r="12383" s="158" customFormat="1"/>
    <row r="12384" s="158" customFormat="1"/>
    <row r="12385" s="158" customFormat="1"/>
    <row r="12386" s="158" customFormat="1"/>
    <row r="12387" s="158" customFormat="1"/>
    <row r="12388" s="158" customFormat="1"/>
    <row r="12389" s="158" customFormat="1"/>
    <row r="12390" s="158" customFormat="1"/>
    <row r="12391" s="158" customFormat="1"/>
    <row r="12392" s="158" customFormat="1"/>
    <row r="12393" s="158" customFormat="1"/>
    <row r="12394" s="158" customFormat="1"/>
    <row r="12395" s="158" customFormat="1"/>
    <row r="12396" s="158" customFormat="1"/>
    <row r="12397" s="158" customFormat="1"/>
    <row r="12398" s="158" customFormat="1"/>
    <row r="12399" s="158" customFormat="1"/>
    <row r="12400" s="158" customFormat="1"/>
    <row r="12401" s="158" customFormat="1"/>
    <row r="12402" s="158" customFormat="1"/>
    <row r="12403" s="158" customFormat="1"/>
    <row r="12404" s="158" customFormat="1"/>
    <row r="12405" s="158" customFormat="1"/>
    <row r="12406" s="158" customFormat="1"/>
    <row r="12407" s="158" customFormat="1"/>
    <row r="12408" s="158" customFormat="1"/>
    <row r="12409" s="158" customFormat="1"/>
    <row r="12410" s="158" customFormat="1"/>
    <row r="12411" s="158" customFormat="1"/>
    <row r="12412" s="158" customFormat="1"/>
    <row r="12413" s="158" customFormat="1"/>
    <row r="12414" s="158" customFormat="1"/>
    <row r="12415" s="158" customFormat="1"/>
    <row r="12416" s="158" customFormat="1"/>
    <row r="12417" s="158" customFormat="1"/>
    <row r="12418" s="158" customFormat="1"/>
    <row r="12419" s="158" customFormat="1"/>
    <row r="12420" s="158" customFormat="1"/>
    <row r="12421" s="158" customFormat="1"/>
    <row r="12422" s="158" customFormat="1"/>
    <row r="12423" s="158" customFormat="1"/>
    <row r="12424" s="158" customFormat="1"/>
    <row r="12425" s="158" customFormat="1"/>
    <row r="12426" s="158" customFormat="1"/>
    <row r="12427" s="158" customFormat="1"/>
    <row r="12428" s="158" customFormat="1"/>
    <row r="12429" s="158" customFormat="1"/>
    <row r="12430" s="158" customFormat="1"/>
    <row r="12431" s="158" customFormat="1"/>
    <row r="12432" s="158" customFormat="1"/>
    <row r="12433" s="158" customFormat="1"/>
    <row r="12434" s="158" customFormat="1"/>
    <row r="12435" s="158" customFormat="1"/>
    <row r="12436" s="158" customFormat="1"/>
    <row r="12437" s="158" customFormat="1"/>
    <row r="12438" s="158" customFormat="1"/>
    <row r="12439" s="158" customFormat="1"/>
    <row r="12440" s="158" customFormat="1"/>
    <row r="12441" s="158" customFormat="1"/>
    <row r="12442" s="158" customFormat="1"/>
    <row r="12443" s="158" customFormat="1"/>
    <row r="12444" s="158" customFormat="1"/>
    <row r="12445" s="158" customFormat="1"/>
    <row r="12446" s="158" customFormat="1"/>
    <row r="12447" s="158" customFormat="1"/>
    <row r="12448" s="158" customFormat="1"/>
    <row r="12449" s="158" customFormat="1"/>
    <row r="12450" s="158" customFormat="1"/>
    <row r="12451" s="158" customFormat="1"/>
    <row r="12452" s="158" customFormat="1"/>
    <row r="12453" s="158" customFormat="1"/>
    <row r="12454" s="158" customFormat="1"/>
    <row r="12455" s="158" customFormat="1"/>
    <row r="12456" s="158" customFormat="1"/>
    <row r="12457" s="158" customFormat="1"/>
    <row r="12458" s="158" customFormat="1"/>
    <row r="12459" s="158" customFormat="1"/>
    <row r="12460" s="158" customFormat="1"/>
    <row r="12461" s="158" customFormat="1"/>
    <row r="12462" s="158" customFormat="1"/>
    <row r="12463" s="158" customFormat="1"/>
    <row r="12464" s="158" customFormat="1"/>
    <row r="12465" s="158" customFormat="1"/>
    <row r="12466" s="158" customFormat="1"/>
    <row r="12467" s="158" customFormat="1"/>
    <row r="12468" s="158" customFormat="1"/>
    <row r="12469" s="158" customFormat="1"/>
    <row r="12470" s="158" customFormat="1"/>
    <row r="12471" s="158" customFormat="1"/>
    <row r="12472" s="158" customFormat="1"/>
    <row r="12473" s="158" customFormat="1"/>
    <row r="12474" s="158" customFormat="1"/>
    <row r="12475" s="158" customFormat="1"/>
    <row r="12476" s="158" customFormat="1"/>
    <row r="12477" s="158" customFormat="1"/>
    <row r="12478" s="158" customFormat="1"/>
    <row r="12479" s="158" customFormat="1"/>
    <row r="12480" s="158" customFormat="1"/>
    <row r="12481" s="158" customFormat="1"/>
    <row r="12482" s="158" customFormat="1"/>
    <row r="12483" s="158" customFormat="1"/>
    <row r="12484" s="158" customFormat="1"/>
    <row r="12485" s="158" customFormat="1"/>
    <row r="12486" s="158" customFormat="1"/>
    <row r="12487" s="158" customFormat="1"/>
    <row r="12488" s="158" customFormat="1"/>
    <row r="12489" s="158" customFormat="1"/>
    <row r="12490" s="158" customFormat="1"/>
    <row r="12491" s="158" customFormat="1"/>
    <row r="12492" s="158" customFormat="1"/>
    <row r="12493" s="158" customFormat="1"/>
    <row r="12494" s="158" customFormat="1"/>
    <row r="12495" s="158" customFormat="1"/>
    <row r="12496" s="158" customFormat="1"/>
    <row r="12497" s="158" customFormat="1"/>
    <row r="12498" s="158" customFormat="1"/>
    <row r="12499" s="158" customFormat="1"/>
    <row r="12500" s="158" customFormat="1"/>
    <row r="12501" s="158" customFormat="1"/>
    <row r="12502" s="158" customFormat="1"/>
    <row r="12503" s="158" customFormat="1"/>
    <row r="12504" s="158" customFormat="1"/>
    <row r="12505" s="158" customFormat="1"/>
    <row r="12506" s="158" customFormat="1"/>
    <row r="12507" s="158" customFormat="1"/>
    <row r="12508" s="158" customFormat="1"/>
    <row r="12509" s="158" customFormat="1"/>
    <row r="12510" s="158" customFormat="1"/>
    <row r="12511" s="158" customFormat="1"/>
    <row r="12512" s="158" customFormat="1"/>
    <row r="12513" s="158" customFormat="1"/>
    <row r="12514" s="158" customFormat="1"/>
    <row r="12515" s="158" customFormat="1"/>
    <row r="12516" s="158" customFormat="1"/>
    <row r="12517" s="158" customFormat="1"/>
    <row r="12518" s="158" customFormat="1"/>
    <row r="12519" s="158" customFormat="1"/>
    <row r="12520" s="158" customFormat="1"/>
    <row r="12521" s="158" customFormat="1"/>
    <row r="12522" s="158" customFormat="1"/>
    <row r="12523" s="158" customFormat="1"/>
    <row r="12524" s="158" customFormat="1"/>
    <row r="12525" s="158" customFormat="1"/>
    <row r="12526" s="158" customFormat="1"/>
    <row r="12527" s="158" customFormat="1"/>
    <row r="12528" s="158" customFormat="1"/>
    <row r="12529" s="158" customFormat="1"/>
    <row r="12530" s="158" customFormat="1"/>
    <row r="12531" s="158" customFormat="1"/>
    <row r="12532" s="158" customFormat="1"/>
    <row r="12533" s="158" customFormat="1"/>
    <row r="12534" s="158" customFormat="1"/>
    <row r="12535" s="158" customFormat="1"/>
    <row r="12536" s="158" customFormat="1"/>
    <row r="12537" s="158" customFormat="1"/>
    <row r="12538" s="158" customFormat="1"/>
    <row r="12539" s="158" customFormat="1"/>
    <row r="12540" s="158" customFormat="1"/>
    <row r="12541" s="158" customFormat="1"/>
    <row r="12542" s="158" customFormat="1"/>
    <row r="12543" s="158" customFormat="1"/>
    <row r="12544" s="158" customFormat="1"/>
    <row r="12545" s="158" customFormat="1"/>
    <row r="12546" s="158" customFormat="1"/>
    <row r="12547" s="158" customFormat="1"/>
    <row r="12548" s="158" customFormat="1"/>
    <row r="12549" s="158" customFormat="1"/>
    <row r="12550" s="158" customFormat="1"/>
    <row r="12551" s="158" customFormat="1"/>
    <row r="12552" s="158" customFormat="1"/>
    <row r="12553" s="158" customFormat="1"/>
    <row r="12554" s="158" customFormat="1"/>
    <row r="12555" s="158" customFormat="1"/>
    <row r="12556" s="158" customFormat="1"/>
    <row r="12557" s="158" customFormat="1"/>
    <row r="12558" s="158" customFormat="1"/>
    <row r="12559" s="158" customFormat="1"/>
    <row r="12560" s="158" customFormat="1"/>
    <row r="12561" s="158" customFormat="1"/>
    <row r="12562" s="158" customFormat="1"/>
    <row r="12563" s="158" customFormat="1"/>
    <row r="12564" s="158" customFormat="1"/>
    <row r="12565" s="158" customFormat="1"/>
    <row r="12566" s="158" customFormat="1"/>
    <row r="12567" s="158" customFormat="1"/>
    <row r="12568" s="158" customFormat="1"/>
    <row r="12569" s="158" customFormat="1"/>
    <row r="12570" s="158" customFormat="1"/>
    <row r="12571" s="158" customFormat="1"/>
    <row r="12572" s="158" customFormat="1"/>
    <row r="12573" s="158" customFormat="1"/>
    <row r="12574" s="158" customFormat="1"/>
    <row r="12575" s="158" customFormat="1"/>
    <row r="12576" s="158" customFormat="1"/>
    <row r="12577" s="158" customFormat="1"/>
    <row r="12578" s="158" customFormat="1"/>
    <row r="12579" s="158" customFormat="1"/>
    <row r="12580" s="158" customFormat="1"/>
    <row r="12581" s="158" customFormat="1"/>
    <row r="12582" s="158" customFormat="1"/>
    <row r="12583" s="158" customFormat="1"/>
    <row r="12584" s="158" customFormat="1"/>
    <row r="12585" s="158" customFormat="1"/>
    <row r="12586" s="158" customFormat="1"/>
    <row r="12587" s="158" customFormat="1"/>
    <row r="12588" s="158" customFormat="1"/>
    <row r="12589" s="158" customFormat="1"/>
    <row r="12590" s="158" customFormat="1"/>
    <row r="12591" s="158" customFormat="1"/>
    <row r="12592" s="158" customFormat="1"/>
    <row r="12593" s="158" customFormat="1"/>
    <row r="12594" s="158" customFormat="1"/>
    <row r="12595" s="158" customFormat="1"/>
    <row r="12596" s="158" customFormat="1"/>
    <row r="12597" s="158" customFormat="1"/>
    <row r="12598" s="158" customFormat="1"/>
    <row r="12599" s="158" customFormat="1"/>
    <row r="12600" s="158" customFormat="1"/>
    <row r="12601" s="158" customFormat="1"/>
    <row r="12602" s="158" customFormat="1"/>
    <row r="12603" s="158" customFormat="1"/>
    <row r="12604" s="158" customFormat="1"/>
    <row r="12605" s="158" customFormat="1"/>
    <row r="12606" s="158" customFormat="1"/>
    <row r="12607" s="158" customFormat="1"/>
    <row r="12608" s="158" customFormat="1"/>
    <row r="12609" s="158" customFormat="1"/>
    <row r="12610" s="158" customFormat="1"/>
    <row r="12611" s="158" customFormat="1"/>
    <row r="12612" s="158" customFormat="1"/>
    <row r="12613" s="158" customFormat="1"/>
    <row r="12614" s="158" customFormat="1"/>
    <row r="12615" s="158" customFormat="1"/>
    <row r="12616" s="158" customFormat="1"/>
    <row r="12617" s="158" customFormat="1"/>
    <row r="12618" s="158" customFormat="1"/>
    <row r="12619" s="158" customFormat="1"/>
    <row r="12620" s="158" customFormat="1"/>
    <row r="12621" s="158" customFormat="1"/>
    <row r="12622" s="158" customFormat="1"/>
    <row r="12623" s="158" customFormat="1"/>
    <row r="12624" s="158" customFormat="1"/>
    <row r="12625" s="158" customFormat="1"/>
    <row r="12626" s="158" customFormat="1"/>
    <row r="12627" s="158" customFormat="1"/>
    <row r="12628" s="158" customFormat="1"/>
    <row r="12629" s="158" customFormat="1"/>
    <row r="12630" s="158" customFormat="1"/>
    <row r="12631" s="158" customFormat="1"/>
    <row r="12632" s="158" customFormat="1"/>
    <row r="12633" s="158" customFormat="1"/>
    <row r="12634" s="158" customFormat="1"/>
    <row r="12635" s="158" customFormat="1"/>
    <row r="12636" s="158" customFormat="1"/>
    <row r="12637" s="158" customFormat="1"/>
    <row r="12638" s="158" customFormat="1"/>
    <row r="12639" s="158" customFormat="1"/>
    <row r="12640" s="158" customFormat="1"/>
    <row r="12641" s="158" customFormat="1"/>
    <row r="12642" s="158" customFormat="1"/>
    <row r="12643" s="158" customFormat="1"/>
    <row r="12644" s="158" customFormat="1"/>
    <row r="12645" s="158" customFormat="1"/>
    <row r="12646" s="158" customFormat="1"/>
    <row r="12647" s="158" customFormat="1"/>
    <row r="12648" s="158" customFormat="1"/>
    <row r="12649" s="158" customFormat="1"/>
    <row r="12650" s="158" customFormat="1"/>
    <row r="12651" s="158" customFormat="1"/>
    <row r="12652" s="158" customFormat="1"/>
    <row r="12653" s="158" customFormat="1"/>
    <row r="12654" s="158" customFormat="1"/>
    <row r="12655" s="158" customFormat="1"/>
    <row r="12656" s="158" customFormat="1"/>
    <row r="12657" s="158" customFormat="1"/>
    <row r="12658" s="158" customFormat="1"/>
    <row r="12659" s="158" customFormat="1"/>
    <row r="12660" s="158" customFormat="1"/>
    <row r="12661" s="158" customFormat="1"/>
    <row r="12662" s="158" customFormat="1"/>
    <row r="12663" s="158" customFormat="1"/>
    <row r="12664" s="158" customFormat="1"/>
    <row r="12665" s="158" customFormat="1"/>
    <row r="12666" s="158" customFormat="1"/>
    <row r="12667" s="158" customFormat="1"/>
    <row r="12668" s="158" customFormat="1"/>
    <row r="12669" s="158" customFormat="1"/>
    <row r="12670" s="158" customFormat="1"/>
    <row r="12671" s="158" customFormat="1"/>
    <row r="12672" s="158" customFormat="1"/>
    <row r="12673" s="158" customFormat="1"/>
    <row r="12674" s="158" customFormat="1"/>
    <row r="12675" s="158" customFormat="1"/>
    <row r="12676" s="158" customFormat="1"/>
    <row r="12677" s="158" customFormat="1"/>
    <row r="12678" s="158" customFormat="1"/>
    <row r="12679" s="158" customFormat="1"/>
    <row r="12680" s="158" customFormat="1"/>
    <row r="12681" s="158" customFormat="1"/>
    <row r="12682" s="158" customFormat="1"/>
    <row r="12683" s="158" customFormat="1"/>
    <row r="12684" s="158" customFormat="1"/>
    <row r="12685" s="158" customFormat="1"/>
    <row r="12686" s="158" customFormat="1"/>
    <row r="12687" s="158" customFormat="1"/>
    <row r="12688" s="158" customFormat="1"/>
    <row r="12689" s="158" customFormat="1"/>
    <row r="12690" s="158" customFormat="1"/>
    <row r="12691" s="158" customFormat="1"/>
    <row r="12692" s="158" customFormat="1"/>
    <row r="12693" s="158" customFormat="1"/>
    <row r="12694" s="158" customFormat="1"/>
    <row r="12695" s="158" customFormat="1"/>
    <row r="12696" s="158" customFormat="1"/>
    <row r="12697" s="158" customFormat="1"/>
    <row r="12698" s="158" customFormat="1"/>
    <row r="12699" s="158" customFormat="1"/>
    <row r="12700" s="158" customFormat="1"/>
    <row r="12701" s="158" customFormat="1"/>
    <row r="12702" s="158" customFormat="1"/>
    <row r="12703" s="158" customFormat="1"/>
    <row r="12704" s="158" customFormat="1"/>
    <row r="12705" s="158" customFormat="1"/>
    <row r="12706" s="158" customFormat="1"/>
    <row r="12707" s="158" customFormat="1"/>
    <row r="12708" s="158" customFormat="1"/>
    <row r="12709" s="158" customFormat="1"/>
    <row r="12710" s="158" customFormat="1"/>
    <row r="12711" s="158" customFormat="1"/>
    <row r="12712" s="158" customFormat="1"/>
    <row r="12713" s="158" customFormat="1"/>
    <row r="12714" s="158" customFormat="1"/>
    <row r="12715" s="158" customFormat="1"/>
    <row r="12716" s="158" customFormat="1"/>
    <row r="12717" s="158" customFormat="1"/>
    <row r="12718" s="158" customFormat="1"/>
    <row r="12719" s="158" customFormat="1"/>
    <row r="12720" s="158" customFormat="1"/>
    <row r="12721" s="158" customFormat="1"/>
    <row r="12722" s="158" customFormat="1"/>
    <row r="12723" s="158" customFormat="1"/>
    <row r="12724" s="158" customFormat="1"/>
    <row r="12725" s="158" customFormat="1"/>
    <row r="12726" s="158" customFormat="1"/>
    <row r="12727" s="158" customFormat="1"/>
    <row r="12728" s="158" customFormat="1"/>
    <row r="12729" s="158" customFormat="1"/>
    <row r="12730" s="158" customFormat="1"/>
    <row r="12731" s="158" customFormat="1"/>
    <row r="12732" s="158" customFormat="1"/>
    <row r="12733" s="158" customFormat="1"/>
    <row r="12734" s="158" customFormat="1"/>
    <row r="12735" s="158" customFormat="1"/>
    <row r="12736" s="158" customFormat="1"/>
    <row r="12737" s="158" customFormat="1"/>
    <row r="12738" s="158" customFormat="1"/>
    <row r="12739" s="158" customFormat="1"/>
    <row r="12740" s="158" customFormat="1"/>
    <row r="12741" s="158" customFormat="1"/>
    <row r="12742" s="158" customFormat="1"/>
    <row r="12743" s="158" customFormat="1"/>
    <row r="12744" s="158" customFormat="1"/>
    <row r="12745" s="158" customFormat="1"/>
    <row r="12746" s="158" customFormat="1"/>
    <row r="12747" s="158" customFormat="1"/>
    <row r="12748" s="158" customFormat="1"/>
    <row r="12749" s="158" customFormat="1"/>
    <row r="12750" s="158" customFormat="1"/>
    <row r="12751" s="158" customFormat="1"/>
    <row r="12752" s="158" customFormat="1"/>
    <row r="12753" s="158" customFormat="1"/>
    <row r="12754" s="158" customFormat="1"/>
    <row r="12755" s="158" customFormat="1"/>
    <row r="12756" s="158" customFormat="1"/>
    <row r="12757" s="158" customFormat="1"/>
    <row r="12758" s="158" customFormat="1"/>
    <row r="12759" s="158" customFormat="1"/>
    <row r="12760" s="158" customFormat="1"/>
    <row r="12761" s="158" customFormat="1"/>
    <row r="12762" s="158" customFormat="1"/>
    <row r="12763" s="158" customFormat="1"/>
    <row r="12764" s="158" customFormat="1"/>
    <row r="12765" s="158" customFormat="1"/>
    <row r="12766" s="158" customFormat="1"/>
    <row r="12767" s="158" customFormat="1"/>
    <row r="12768" s="158" customFormat="1"/>
    <row r="12769" s="158" customFormat="1"/>
    <row r="12770" s="158" customFormat="1"/>
    <row r="12771" s="158" customFormat="1"/>
    <row r="12772" s="158" customFormat="1"/>
    <row r="12773" s="158" customFormat="1"/>
    <row r="12774" s="158" customFormat="1"/>
    <row r="12775" s="158" customFormat="1"/>
    <row r="12776" s="158" customFormat="1"/>
    <row r="12777" s="158" customFormat="1"/>
    <row r="12778" s="158" customFormat="1"/>
    <row r="12779" s="158" customFormat="1"/>
    <row r="12780" s="158" customFormat="1"/>
    <row r="12781" s="158" customFormat="1"/>
    <row r="12782" s="158" customFormat="1"/>
    <row r="12783" s="158" customFormat="1"/>
    <row r="12784" s="158" customFormat="1"/>
    <row r="12785" s="158" customFormat="1"/>
    <row r="12786" s="158" customFormat="1"/>
    <row r="12787" s="158" customFormat="1"/>
    <row r="12788" s="158" customFormat="1"/>
    <row r="12789" s="158" customFormat="1"/>
    <row r="12790" s="158" customFormat="1"/>
    <row r="12791" s="158" customFormat="1"/>
    <row r="12792" s="158" customFormat="1"/>
    <row r="12793" s="158" customFormat="1"/>
    <row r="12794" s="158" customFormat="1"/>
    <row r="12795" s="158" customFormat="1"/>
    <row r="12796" s="158" customFormat="1"/>
    <row r="12797" s="158" customFormat="1"/>
    <row r="12798" s="158" customFormat="1"/>
    <row r="12799" s="158" customFormat="1"/>
    <row r="12800" s="158" customFormat="1"/>
    <row r="12801" s="158" customFormat="1"/>
    <row r="12802" s="158" customFormat="1"/>
    <row r="12803" s="158" customFormat="1"/>
    <row r="12804" s="158" customFormat="1"/>
    <row r="12805" s="158" customFormat="1"/>
    <row r="12806" s="158" customFormat="1"/>
    <row r="12807" s="158" customFormat="1"/>
    <row r="12808" s="158" customFormat="1"/>
    <row r="12809" s="158" customFormat="1"/>
    <row r="12810" s="158" customFormat="1"/>
    <row r="12811" s="158" customFormat="1"/>
    <row r="12812" s="158" customFormat="1"/>
    <row r="12813" s="158" customFormat="1"/>
    <row r="12814" s="158" customFormat="1"/>
    <row r="12815" s="158" customFormat="1"/>
    <row r="12816" s="158" customFormat="1"/>
    <row r="12817" s="158" customFormat="1"/>
    <row r="12818" s="158" customFormat="1"/>
    <row r="12819" s="158" customFormat="1"/>
    <row r="12820" s="158" customFormat="1"/>
    <row r="12821" s="158" customFormat="1"/>
    <row r="12822" s="158" customFormat="1"/>
    <row r="12823" s="158" customFormat="1"/>
    <row r="12824" s="158" customFormat="1"/>
    <row r="12825" s="158" customFormat="1"/>
    <row r="12826" s="158" customFormat="1"/>
    <row r="12827" s="158" customFormat="1"/>
    <row r="12828" s="158" customFormat="1"/>
    <row r="12829" s="158" customFormat="1"/>
    <row r="12830" s="158" customFormat="1"/>
    <row r="12831" s="158" customFormat="1"/>
    <row r="12832" s="158" customFormat="1"/>
    <row r="12833" s="158" customFormat="1"/>
    <row r="12834" s="158" customFormat="1"/>
    <row r="12835" s="158" customFormat="1"/>
    <row r="12836" s="158" customFormat="1"/>
    <row r="12837" s="158" customFormat="1"/>
    <row r="12838" s="158" customFormat="1"/>
    <row r="12839" s="158" customFormat="1"/>
    <row r="12840" s="158" customFormat="1"/>
    <row r="12841" s="158" customFormat="1"/>
    <row r="12842" s="158" customFormat="1"/>
    <row r="12843" s="158" customFormat="1"/>
    <row r="12844" s="158" customFormat="1"/>
    <row r="12845" s="158" customFormat="1"/>
    <row r="12846" s="158" customFormat="1"/>
    <row r="12847" s="158" customFormat="1"/>
    <row r="12848" s="158" customFormat="1"/>
    <row r="12849" s="158" customFormat="1"/>
    <row r="12850" s="158" customFormat="1"/>
    <row r="12851" s="158" customFormat="1"/>
    <row r="12852" s="158" customFormat="1"/>
    <row r="12853" s="158" customFormat="1"/>
    <row r="12854" s="158" customFormat="1"/>
    <row r="12855" s="158" customFormat="1"/>
    <row r="12856" s="158" customFormat="1"/>
    <row r="12857" s="158" customFormat="1"/>
    <row r="12858" s="158" customFormat="1"/>
    <row r="12859" s="158" customFormat="1"/>
    <row r="12860" s="158" customFormat="1"/>
    <row r="12861" s="158" customFormat="1"/>
    <row r="12862" s="158" customFormat="1"/>
    <row r="12863" s="158" customFormat="1"/>
    <row r="12864" s="158" customFormat="1"/>
    <row r="12865" s="158" customFormat="1"/>
    <row r="12866" s="158" customFormat="1"/>
    <row r="12867" s="158" customFormat="1"/>
    <row r="12868" s="158" customFormat="1"/>
    <row r="12869" s="158" customFormat="1"/>
    <row r="12870" s="158" customFormat="1"/>
    <row r="12871" s="158" customFormat="1"/>
    <row r="12872" s="158" customFormat="1"/>
    <row r="12873" s="158" customFormat="1"/>
    <row r="12874" s="158" customFormat="1"/>
    <row r="12875" s="158" customFormat="1"/>
    <row r="12876" s="158" customFormat="1"/>
    <row r="12877" s="158" customFormat="1"/>
    <row r="12878" s="158" customFormat="1"/>
    <row r="12879" s="158" customFormat="1"/>
    <row r="12880" s="158" customFormat="1"/>
    <row r="12881" s="158" customFormat="1"/>
    <row r="12882" s="158" customFormat="1"/>
    <row r="12883" s="158" customFormat="1"/>
    <row r="12884" s="158" customFormat="1"/>
    <row r="12885" s="158" customFormat="1"/>
    <row r="12886" s="158" customFormat="1"/>
    <row r="12887" s="158" customFormat="1"/>
    <row r="12888" s="158" customFormat="1"/>
    <row r="12889" s="158" customFormat="1"/>
    <row r="12890" s="158" customFormat="1"/>
    <row r="12891" s="158" customFormat="1"/>
    <row r="12892" s="158" customFormat="1"/>
    <row r="12893" s="158" customFormat="1"/>
    <row r="12894" s="158" customFormat="1"/>
    <row r="12895" s="158" customFormat="1"/>
    <row r="12896" s="158" customFormat="1"/>
    <row r="12897" s="158" customFormat="1"/>
    <row r="12898" s="158" customFormat="1"/>
    <row r="12899" s="158" customFormat="1"/>
    <row r="12900" s="158" customFormat="1"/>
    <row r="12901" s="158" customFormat="1"/>
    <row r="12902" s="158" customFormat="1"/>
    <row r="12903" s="158" customFormat="1"/>
    <row r="12904" s="158" customFormat="1"/>
    <row r="12905" s="158" customFormat="1"/>
    <row r="12906" s="158" customFormat="1"/>
    <row r="12907" s="158" customFormat="1"/>
    <row r="12908" s="158" customFormat="1"/>
    <row r="12909" s="158" customFormat="1"/>
    <row r="12910" s="158" customFormat="1"/>
    <row r="12911" s="158" customFormat="1"/>
    <row r="12912" s="158" customFormat="1"/>
    <row r="12913" s="158" customFormat="1"/>
    <row r="12914" s="158" customFormat="1"/>
    <row r="12915" s="158" customFormat="1"/>
    <row r="12916" s="158" customFormat="1"/>
    <row r="12917" s="158" customFormat="1"/>
    <row r="12918" s="158" customFormat="1"/>
    <row r="12919" s="158" customFormat="1"/>
    <row r="12920" s="158" customFormat="1"/>
    <row r="12921" s="158" customFormat="1"/>
    <row r="12922" s="158" customFormat="1"/>
    <row r="12923" s="158" customFormat="1"/>
    <row r="12924" s="158" customFormat="1"/>
    <row r="12925" s="158" customFormat="1"/>
    <row r="12926" s="158" customFormat="1"/>
    <row r="12927" s="158" customFormat="1"/>
    <row r="12928" s="158" customFormat="1"/>
    <row r="12929" s="158" customFormat="1"/>
    <row r="12930" s="158" customFormat="1"/>
    <row r="12931" s="158" customFormat="1"/>
    <row r="12932" s="158" customFormat="1"/>
    <row r="12933" s="158" customFormat="1"/>
    <row r="12934" s="158" customFormat="1"/>
    <row r="12935" s="158" customFormat="1"/>
    <row r="12936" s="158" customFormat="1"/>
    <row r="12937" s="158" customFormat="1"/>
    <row r="12938" s="158" customFormat="1"/>
    <row r="12939" s="158" customFormat="1"/>
    <row r="12940" s="158" customFormat="1"/>
    <row r="12941" s="158" customFormat="1"/>
    <row r="12942" s="158" customFormat="1"/>
    <row r="12943" s="158" customFormat="1"/>
    <row r="12944" s="158" customFormat="1"/>
    <row r="12945" s="158" customFormat="1"/>
    <row r="12946" s="158" customFormat="1"/>
    <row r="12947" s="158" customFormat="1"/>
    <row r="12948" s="158" customFormat="1"/>
    <row r="12949" s="158" customFormat="1"/>
    <row r="12950" s="158" customFormat="1"/>
    <row r="12951" s="158" customFormat="1"/>
    <row r="12952" s="158" customFormat="1"/>
    <row r="12953" s="158" customFormat="1"/>
    <row r="12954" s="158" customFormat="1"/>
    <row r="12955" s="158" customFormat="1"/>
    <row r="12956" s="158" customFormat="1"/>
    <row r="12957" s="158" customFormat="1"/>
    <row r="12958" s="158" customFormat="1"/>
    <row r="12959" s="158" customFormat="1"/>
    <row r="12960" s="158" customFormat="1"/>
    <row r="12961" s="158" customFormat="1"/>
    <row r="12962" s="158" customFormat="1"/>
    <row r="12963" s="158" customFormat="1"/>
    <row r="12964" s="158" customFormat="1"/>
    <row r="12965" s="158" customFormat="1"/>
    <row r="12966" s="158" customFormat="1"/>
    <row r="12967" s="158" customFormat="1"/>
    <row r="12968" s="158" customFormat="1"/>
    <row r="12969" s="158" customFormat="1"/>
    <row r="12970" s="158" customFormat="1"/>
    <row r="12971" s="158" customFormat="1"/>
    <row r="12972" s="158" customFormat="1"/>
    <row r="12973" s="158" customFormat="1"/>
    <row r="12974" s="158" customFormat="1"/>
    <row r="12975" s="158" customFormat="1"/>
    <row r="12976" s="158" customFormat="1"/>
    <row r="12977" s="158" customFormat="1"/>
    <row r="12978" s="158" customFormat="1"/>
    <row r="12979" s="158" customFormat="1"/>
    <row r="12980" s="158" customFormat="1"/>
    <row r="12981" s="158" customFormat="1"/>
    <row r="12982" s="158" customFormat="1"/>
    <row r="12983" s="158" customFormat="1"/>
    <row r="12984" s="158" customFormat="1"/>
    <row r="12985" s="158" customFormat="1"/>
    <row r="12986" s="158" customFormat="1"/>
    <row r="12987" s="158" customFormat="1"/>
    <row r="12988" s="158" customFormat="1"/>
    <row r="12989" s="158" customFormat="1"/>
    <row r="12990" s="158" customFormat="1"/>
    <row r="12991" s="158" customFormat="1"/>
    <row r="12992" s="158" customFormat="1"/>
    <row r="12993" s="158" customFormat="1"/>
    <row r="12994" s="158" customFormat="1"/>
    <row r="12995" s="158" customFormat="1"/>
    <row r="12996" s="158" customFormat="1"/>
    <row r="12997" s="158" customFormat="1"/>
    <row r="12998" s="158" customFormat="1"/>
    <row r="12999" s="158" customFormat="1"/>
    <row r="13000" s="158" customFormat="1"/>
    <row r="13001" s="158" customFormat="1"/>
    <row r="13002" s="158" customFormat="1"/>
    <row r="13003" s="158" customFormat="1"/>
    <row r="13004" s="158" customFormat="1"/>
    <row r="13005" s="158" customFormat="1"/>
    <row r="13006" s="158" customFormat="1"/>
    <row r="13007" s="158" customFormat="1"/>
    <row r="13008" s="158" customFormat="1"/>
    <row r="13009" s="158" customFormat="1"/>
    <row r="13010" s="158" customFormat="1"/>
    <row r="13011" s="158" customFormat="1"/>
    <row r="13012" s="158" customFormat="1"/>
    <row r="13013" s="158" customFormat="1"/>
    <row r="13014" s="158" customFormat="1"/>
    <row r="13015" s="158" customFormat="1"/>
    <row r="13016" s="158" customFormat="1"/>
    <row r="13017" s="158" customFormat="1"/>
    <row r="13018" s="158" customFormat="1"/>
    <row r="13019" s="158" customFormat="1"/>
    <row r="13020" s="158" customFormat="1"/>
    <row r="13021" s="158" customFormat="1"/>
    <row r="13022" s="158" customFormat="1"/>
    <row r="13023" s="158" customFormat="1"/>
    <row r="13024" s="158" customFormat="1"/>
    <row r="13025" s="158" customFormat="1"/>
    <row r="13026" s="158" customFormat="1"/>
    <row r="13027" s="158" customFormat="1"/>
    <row r="13028" s="158" customFormat="1"/>
    <row r="13029" s="158" customFormat="1"/>
    <row r="13030" s="158" customFormat="1"/>
    <row r="13031" s="158" customFormat="1"/>
    <row r="13032" s="158" customFormat="1"/>
    <row r="13033" s="158" customFormat="1"/>
    <row r="13034" s="158" customFormat="1"/>
    <row r="13035" s="158" customFormat="1"/>
    <row r="13036" s="158" customFormat="1"/>
    <row r="13037" s="158" customFormat="1"/>
    <row r="13038" s="158" customFormat="1"/>
    <row r="13039" s="158" customFormat="1"/>
    <row r="13040" s="158" customFormat="1"/>
    <row r="13041" s="158" customFormat="1"/>
    <row r="13042" s="158" customFormat="1"/>
    <row r="13043" s="158" customFormat="1"/>
    <row r="13044" s="158" customFormat="1"/>
    <row r="13045" s="158" customFormat="1"/>
    <row r="13046" s="158" customFormat="1"/>
    <row r="13047" s="158" customFormat="1"/>
    <row r="13048" s="158" customFormat="1"/>
    <row r="13049" s="158" customFormat="1"/>
    <row r="13050" s="158" customFormat="1"/>
    <row r="13051" s="158" customFormat="1"/>
    <row r="13052" s="158" customFormat="1"/>
    <row r="13053" s="158" customFormat="1"/>
    <row r="13054" s="158" customFormat="1"/>
    <row r="13055" s="158" customFormat="1"/>
    <row r="13056" s="158" customFormat="1"/>
    <row r="13057" s="158" customFormat="1"/>
    <row r="13058" s="158" customFormat="1"/>
    <row r="13059" s="158" customFormat="1"/>
    <row r="13060" s="158" customFormat="1"/>
    <row r="13061" s="158" customFormat="1"/>
    <row r="13062" s="158" customFormat="1"/>
    <row r="13063" s="158" customFormat="1"/>
    <row r="13064" s="158" customFormat="1"/>
    <row r="13065" s="158" customFormat="1"/>
    <row r="13066" s="158" customFormat="1"/>
    <row r="13067" s="158" customFormat="1"/>
    <row r="13068" s="158" customFormat="1"/>
    <row r="13069" s="158" customFormat="1"/>
    <row r="13070" s="158" customFormat="1"/>
    <row r="13071" s="158" customFormat="1"/>
    <row r="13072" s="158" customFormat="1"/>
    <row r="13073" s="158" customFormat="1"/>
    <row r="13074" s="158" customFormat="1"/>
    <row r="13075" s="158" customFormat="1"/>
    <row r="13076" s="158" customFormat="1"/>
    <row r="13077" s="158" customFormat="1"/>
    <row r="13078" s="158" customFormat="1"/>
    <row r="13079" s="158" customFormat="1"/>
    <row r="13080" s="158" customFormat="1"/>
    <row r="13081" s="158" customFormat="1"/>
    <row r="13082" s="158" customFormat="1"/>
    <row r="13083" s="158" customFormat="1"/>
    <row r="13084" s="158" customFormat="1"/>
    <row r="13085" s="158" customFormat="1"/>
    <row r="13086" s="158" customFormat="1"/>
    <row r="13087" s="158" customFormat="1"/>
    <row r="13088" s="158" customFormat="1"/>
    <row r="13089" s="158" customFormat="1"/>
    <row r="13090" s="158" customFormat="1"/>
    <row r="13091" s="158" customFormat="1"/>
    <row r="13092" s="158" customFormat="1"/>
    <row r="13093" s="158" customFormat="1"/>
    <row r="13094" s="158" customFormat="1"/>
    <row r="13095" s="158" customFormat="1"/>
    <row r="13096" s="158" customFormat="1"/>
    <row r="13097" s="158" customFormat="1"/>
    <row r="13098" s="158" customFormat="1"/>
    <row r="13099" s="158" customFormat="1"/>
    <row r="13100" s="158" customFormat="1"/>
    <row r="13101" s="158" customFormat="1"/>
    <row r="13102" s="158" customFormat="1"/>
    <row r="13103" s="158" customFormat="1"/>
    <row r="13104" s="158" customFormat="1"/>
    <row r="13105" s="158" customFormat="1"/>
    <row r="13106" s="158" customFormat="1"/>
    <row r="13107" s="158" customFormat="1"/>
    <row r="13108" s="158" customFormat="1"/>
    <row r="13109" s="158" customFormat="1"/>
    <row r="13110" s="158" customFormat="1"/>
    <row r="13111" s="158" customFormat="1"/>
    <row r="13112" s="158" customFormat="1"/>
    <row r="13113" s="158" customFormat="1"/>
    <row r="13114" s="158" customFormat="1"/>
    <row r="13115" s="158" customFormat="1"/>
    <row r="13116" s="158" customFormat="1"/>
    <row r="13117" s="158" customFormat="1"/>
    <row r="13118" s="158" customFormat="1"/>
    <row r="13119" s="158" customFormat="1"/>
    <row r="13120" s="158" customFormat="1"/>
    <row r="13121" s="158" customFormat="1"/>
    <row r="13122" s="158" customFormat="1"/>
    <row r="13123" s="158" customFormat="1"/>
    <row r="13124" s="158" customFormat="1"/>
    <row r="13125" s="158" customFormat="1"/>
    <row r="13126" s="158" customFormat="1"/>
    <row r="13127" s="158" customFormat="1"/>
    <row r="13128" s="158" customFormat="1"/>
    <row r="13129" s="158" customFormat="1"/>
    <row r="13130" s="158" customFormat="1"/>
    <row r="13131" s="158" customFormat="1"/>
    <row r="13132" s="158" customFormat="1"/>
    <row r="13133" s="158" customFormat="1"/>
    <row r="13134" s="158" customFormat="1"/>
    <row r="13135" s="158" customFormat="1"/>
    <row r="13136" s="158" customFormat="1"/>
    <row r="13137" s="158" customFormat="1"/>
    <row r="13138" s="158" customFormat="1"/>
    <row r="13139" s="158" customFormat="1"/>
    <row r="13140" s="158" customFormat="1"/>
    <row r="13141" s="158" customFormat="1"/>
    <row r="13142" s="158" customFormat="1"/>
    <row r="13143" s="158" customFormat="1"/>
    <row r="13144" s="158" customFormat="1"/>
    <row r="13145" s="158" customFormat="1"/>
    <row r="13146" s="158" customFormat="1"/>
    <row r="13147" s="158" customFormat="1"/>
    <row r="13148" s="158" customFormat="1"/>
    <row r="13149" s="158" customFormat="1"/>
    <row r="13150" s="158" customFormat="1"/>
    <row r="13151" s="158" customFormat="1"/>
    <row r="13152" s="158" customFormat="1"/>
    <row r="13153" s="158" customFormat="1"/>
    <row r="13154" s="158" customFormat="1"/>
    <row r="13155" s="158" customFormat="1"/>
    <row r="13156" s="158" customFormat="1"/>
    <row r="13157" s="158" customFormat="1"/>
    <row r="13158" s="158" customFormat="1"/>
    <row r="13159" s="158" customFormat="1"/>
    <row r="13160" s="158" customFormat="1"/>
    <row r="13161" s="158" customFormat="1"/>
    <row r="13162" s="158" customFormat="1"/>
    <row r="13163" s="158" customFormat="1"/>
    <row r="13164" s="158" customFormat="1"/>
    <row r="13165" s="158" customFormat="1"/>
    <row r="13166" s="158" customFormat="1"/>
    <row r="13167" s="158" customFormat="1"/>
    <row r="13168" s="158" customFormat="1"/>
    <row r="13169" s="158" customFormat="1"/>
    <row r="13170" s="158" customFormat="1"/>
    <row r="13171" s="158" customFormat="1"/>
    <row r="13172" s="158" customFormat="1"/>
    <row r="13173" s="158" customFormat="1"/>
    <row r="13174" s="158" customFormat="1"/>
    <row r="13175" s="158" customFormat="1"/>
    <row r="13176" s="158" customFormat="1"/>
    <row r="13177" s="158" customFormat="1"/>
    <row r="13178" s="158" customFormat="1"/>
    <row r="13179" s="158" customFormat="1"/>
    <row r="13180" s="158" customFormat="1"/>
    <row r="13181" s="158" customFormat="1"/>
    <row r="13182" s="158" customFormat="1"/>
    <row r="13183" s="158" customFormat="1"/>
    <row r="13184" s="158" customFormat="1"/>
    <row r="13185" s="158" customFormat="1"/>
    <row r="13186" s="158" customFormat="1"/>
    <row r="13187" s="158" customFormat="1"/>
    <row r="13188" s="158" customFormat="1"/>
    <row r="13189" s="158" customFormat="1"/>
    <row r="13190" s="158" customFormat="1"/>
    <row r="13191" s="158" customFormat="1"/>
    <row r="13192" s="158" customFormat="1"/>
    <row r="13193" s="158" customFormat="1"/>
    <row r="13194" s="158" customFormat="1"/>
    <row r="13195" s="158" customFormat="1"/>
    <row r="13196" s="158" customFormat="1"/>
    <row r="13197" s="158" customFormat="1"/>
    <row r="13198" s="158" customFormat="1"/>
    <row r="13199" s="158" customFormat="1"/>
    <row r="13200" s="158" customFormat="1"/>
    <row r="13201" s="158" customFormat="1"/>
    <row r="13202" s="158" customFormat="1"/>
    <row r="13203" s="158" customFormat="1"/>
    <row r="13204" s="158" customFormat="1"/>
    <row r="13205" s="158" customFormat="1"/>
    <row r="13206" s="158" customFormat="1"/>
    <row r="13207" s="158" customFormat="1"/>
    <row r="13208" s="158" customFormat="1"/>
    <row r="13209" s="158" customFormat="1"/>
    <row r="13210" s="158" customFormat="1"/>
    <row r="13211" s="158" customFormat="1"/>
    <row r="13212" s="158" customFormat="1"/>
    <row r="13213" s="158" customFormat="1"/>
    <row r="13214" s="158" customFormat="1"/>
    <row r="13215" s="158" customFormat="1"/>
    <row r="13216" s="158" customFormat="1"/>
    <row r="13217" s="158" customFormat="1"/>
    <row r="13218" s="158" customFormat="1"/>
    <row r="13219" s="158" customFormat="1"/>
    <row r="13220" s="158" customFormat="1"/>
    <row r="13221" s="158" customFormat="1"/>
    <row r="13222" s="158" customFormat="1"/>
    <row r="13223" s="158" customFormat="1"/>
    <row r="13224" s="158" customFormat="1"/>
    <row r="13225" s="158" customFormat="1"/>
    <row r="13226" s="158" customFormat="1"/>
    <row r="13227" s="158" customFormat="1"/>
    <row r="13228" s="158" customFormat="1"/>
    <row r="13229" s="158" customFormat="1"/>
    <row r="13230" s="158" customFormat="1"/>
    <row r="13231" s="158" customFormat="1"/>
    <row r="13232" s="158" customFormat="1"/>
    <row r="13233" s="158" customFormat="1"/>
    <row r="13234" s="158" customFormat="1"/>
    <row r="13235" s="158" customFormat="1"/>
    <row r="13236" s="158" customFormat="1"/>
    <row r="13237" s="158" customFormat="1"/>
    <row r="13238" s="158" customFormat="1"/>
    <row r="13239" s="158" customFormat="1"/>
    <row r="13240" s="158" customFormat="1"/>
    <row r="13241" s="158" customFormat="1"/>
    <row r="13242" s="158" customFormat="1"/>
    <row r="13243" s="158" customFormat="1"/>
    <row r="13244" s="158" customFormat="1"/>
    <row r="13245" s="158" customFormat="1"/>
    <row r="13246" s="158" customFormat="1"/>
    <row r="13247" s="158" customFormat="1"/>
    <row r="13248" s="158" customFormat="1"/>
    <row r="13249" s="158" customFormat="1"/>
    <row r="13250" s="158" customFormat="1"/>
    <row r="13251" s="158" customFormat="1"/>
    <row r="13252" s="158" customFormat="1"/>
    <row r="13253" s="158" customFormat="1"/>
    <row r="13254" s="158" customFormat="1"/>
    <row r="13255" s="158" customFormat="1"/>
    <row r="13256" s="158" customFormat="1"/>
    <row r="13257" s="158" customFormat="1"/>
    <row r="13258" s="158" customFormat="1"/>
    <row r="13259" s="158" customFormat="1"/>
    <row r="13260" s="158" customFormat="1"/>
    <row r="13261" s="158" customFormat="1"/>
    <row r="13262" s="158" customFormat="1"/>
    <row r="13263" s="158" customFormat="1"/>
    <row r="13264" s="158" customFormat="1"/>
    <row r="13265" s="158" customFormat="1"/>
    <row r="13266" s="158" customFormat="1"/>
    <row r="13267" s="158" customFormat="1"/>
    <row r="13268" s="158" customFormat="1"/>
    <row r="13269" s="158" customFormat="1"/>
    <row r="13270" s="158" customFormat="1"/>
    <row r="13271" s="158" customFormat="1"/>
    <row r="13272" s="158" customFormat="1"/>
    <row r="13273" s="158" customFormat="1"/>
    <row r="13274" s="158" customFormat="1"/>
    <row r="13275" s="158" customFormat="1"/>
    <row r="13276" s="158" customFormat="1"/>
    <row r="13277" s="158" customFormat="1"/>
    <row r="13278" s="158" customFormat="1"/>
    <row r="13279" s="158" customFormat="1"/>
    <row r="13280" s="158" customFormat="1"/>
    <row r="13281" s="158" customFormat="1"/>
    <row r="13282" s="158" customFormat="1"/>
    <row r="13283" s="158" customFormat="1"/>
    <row r="13284" s="158" customFormat="1"/>
    <row r="13285" s="158" customFormat="1"/>
    <row r="13286" s="158" customFormat="1"/>
    <row r="13287" s="158" customFormat="1"/>
    <row r="13288" s="158" customFormat="1"/>
    <row r="13289" s="158" customFormat="1"/>
    <row r="13290" s="158" customFormat="1"/>
    <row r="13291" s="158" customFormat="1"/>
    <row r="13292" s="158" customFormat="1"/>
    <row r="13293" s="158" customFormat="1"/>
    <row r="13294" s="158" customFormat="1"/>
    <row r="13295" s="158" customFormat="1"/>
    <row r="13296" s="158" customFormat="1"/>
    <row r="13297" s="158" customFormat="1"/>
    <row r="13298" s="158" customFormat="1"/>
    <row r="13299" s="158" customFormat="1"/>
    <row r="13300" s="158" customFormat="1"/>
    <row r="13301" s="158" customFormat="1"/>
    <row r="13302" s="158" customFormat="1"/>
    <row r="13303" s="158" customFormat="1"/>
    <row r="13304" s="158" customFormat="1"/>
    <row r="13305" s="158" customFormat="1"/>
    <row r="13306" s="158" customFormat="1"/>
    <row r="13307" s="158" customFormat="1"/>
    <row r="13308" s="158" customFormat="1"/>
    <row r="13309" s="158" customFormat="1"/>
    <row r="13310" s="158" customFormat="1"/>
    <row r="13311" s="158" customFormat="1"/>
    <row r="13312" s="158" customFormat="1"/>
    <row r="13313" s="158" customFormat="1"/>
    <row r="13314" s="158" customFormat="1"/>
    <row r="13315" s="158" customFormat="1"/>
    <row r="13316" s="158" customFormat="1"/>
    <row r="13317" s="158" customFormat="1"/>
    <row r="13318" s="158" customFormat="1"/>
    <row r="13319" s="158" customFormat="1"/>
    <row r="13320" s="158" customFormat="1"/>
    <row r="13321" s="158" customFormat="1"/>
    <row r="13322" s="158" customFormat="1"/>
    <row r="13323" s="158" customFormat="1"/>
    <row r="13324" s="158" customFormat="1"/>
    <row r="13325" s="158" customFormat="1"/>
    <row r="13326" s="158" customFormat="1"/>
    <row r="13327" s="158" customFormat="1"/>
    <row r="13328" s="158" customFormat="1"/>
    <row r="13329" s="158" customFormat="1"/>
    <row r="13330" s="158" customFormat="1"/>
    <row r="13331" s="158" customFormat="1"/>
    <row r="13332" s="158" customFormat="1"/>
    <row r="13333" s="158" customFormat="1"/>
    <row r="13334" s="158" customFormat="1"/>
    <row r="13335" s="158" customFormat="1"/>
    <row r="13336" s="158" customFormat="1"/>
    <row r="13337" s="158" customFormat="1"/>
    <row r="13338" s="158" customFormat="1"/>
    <row r="13339" s="158" customFormat="1"/>
    <row r="13340" s="158" customFormat="1"/>
    <row r="13341" s="158" customFormat="1"/>
    <row r="13342" s="158" customFormat="1"/>
    <row r="13343" s="158" customFormat="1"/>
    <row r="13344" s="158" customFormat="1"/>
    <row r="13345" s="158" customFormat="1"/>
    <row r="13346" s="158" customFormat="1"/>
    <row r="13347" s="158" customFormat="1"/>
    <row r="13348" s="158" customFormat="1"/>
    <row r="13349" s="158" customFormat="1"/>
    <row r="13350" s="158" customFormat="1"/>
    <row r="13351" s="158" customFormat="1"/>
    <row r="13352" s="158" customFormat="1"/>
    <row r="13353" s="158" customFormat="1"/>
    <row r="13354" s="158" customFormat="1"/>
    <row r="13355" s="158" customFormat="1"/>
    <row r="13356" s="158" customFormat="1"/>
    <row r="13357" s="158" customFormat="1"/>
    <row r="13358" s="158" customFormat="1"/>
    <row r="13359" s="158" customFormat="1"/>
    <row r="13360" s="158" customFormat="1"/>
    <row r="13361" s="158" customFormat="1"/>
    <row r="13362" s="158" customFormat="1"/>
    <row r="13363" s="158" customFormat="1"/>
    <row r="13364" s="158" customFormat="1"/>
    <row r="13365" s="158" customFormat="1"/>
    <row r="13366" s="158" customFormat="1"/>
    <row r="13367" s="158" customFormat="1"/>
    <row r="13368" s="158" customFormat="1"/>
    <row r="13369" s="158" customFormat="1"/>
    <row r="13370" s="158" customFormat="1"/>
    <row r="13371" s="158" customFormat="1"/>
    <row r="13372" s="158" customFormat="1"/>
    <row r="13373" s="158" customFormat="1"/>
    <row r="13374" s="158" customFormat="1"/>
    <row r="13375" s="158" customFormat="1"/>
    <row r="13376" s="158" customFormat="1"/>
    <row r="13377" s="158" customFormat="1"/>
    <row r="13378" s="158" customFormat="1"/>
    <row r="13379" s="158" customFormat="1"/>
    <row r="13380" s="158" customFormat="1"/>
    <row r="13381" s="158" customFormat="1"/>
    <row r="13382" s="158" customFormat="1"/>
    <row r="13383" s="158" customFormat="1"/>
    <row r="13384" s="158" customFormat="1"/>
    <row r="13385" s="158" customFormat="1"/>
    <row r="13386" s="158" customFormat="1"/>
    <row r="13387" s="158" customFormat="1"/>
    <row r="13388" s="158" customFormat="1"/>
    <row r="13389" s="158" customFormat="1"/>
    <row r="13390" s="158" customFormat="1"/>
    <row r="13391" s="158" customFormat="1"/>
    <row r="13392" s="158" customFormat="1"/>
    <row r="13393" s="158" customFormat="1"/>
    <row r="13394" s="158" customFormat="1"/>
    <row r="13395" s="158" customFormat="1"/>
    <row r="13396" s="158" customFormat="1"/>
    <row r="13397" s="158" customFormat="1"/>
    <row r="13398" s="158" customFormat="1"/>
    <row r="13399" s="158" customFormat="1"/>
    <row r="13400" s="158" customFormat="1"/>
    <row r="13401" s="158" customFormat="1"/>
    <row r="13402" s="158" customFormat="1"/>
    <row r="13403" s="158" customFormat="1"/>
    <row r="13404" s="158" customFormat="1"/>
    <row r="13405" s="158" customFormat="1"/>
    <row r="13406" s="158" customFormat="1"/>
    <row r="13407" s="158" customFormat="1"/>
    <row r="13408" s="158" customFormat="1"/>
    <row r="13409" s="158" customFormat="1"/>
    <row r="13410" s="158" customFormat="1"/>
    <row r="13411" s="158" customFormat="1"/>
    <row r="13412" s="158" customFormat="1"/>
    <row r="13413" s="158" customFormat="1"/>
    <row r="13414" s="158" customFormat="1"/>
    <row r="13415" s="158" customFormat="1"/>
    <row r="13416" s="158" customFormat="1"/>
    <row r="13417" s="158" customFormat="1"/>
    <row r="13418" s="158" customFormat="1"/>
    <row r="13419" s="158" customFormat="1"/>
    <row r="13420" s="158" customFormat="1"/>
    <row r="13421" s="158" customFormat="1"/>
    <row r="13422" s="158" customFormat="1"/>
    <row r="13423" s="158" customFormat="1"/>
    <row r="13424" s="158" customFormat="1"/>
    <row r="13425" s="158" customFormat="1"/>
    <row r="13426" s="158" customFormat="1"/>
    <row r="13427" s="158" customFormat="1"/>
    <row r="13428" s="158" customFormat="1"/>
    <row r="13429" s="158" customFormat="1"/>
    <row r="13430" s="158" customFormat="1"/>
    <row r="13431" s="158" customFormat="1"/>
    <row r="13432" s="158" customFormat="1"/>
    <row r="13433" s="158" customFormat="1"/>
    <row r="13434" s="158" customFormat="1"/>
    <row r="13435" s="158" customFormat="1"/>
    <row r="13436" s="158" customFormat="1"/>
    <row r="13437" s="158" customFormat="1"/>
    <row r="13438" s="158" customFormat="1"/>
    <row r="13439" s="158" customFormat="1"/>
    <row r="13440" s="158" customFormat="1"/>
    <row r="13441" s="158" customFormat="1"/>
    <row r="13442" s="158" customFormat="1"/>
    <row r="13443" s="158" customFormat="1"/>
    <row r="13444" s="158" customFormat="1"/>
    <row r="13445" s="158" customFormat="1"/>
    <row r="13446" s="158" customFormat="1"/>
    <row r="13447" s="158" customFormat="1"/>
    <row r="13448" s="158" customFormat="1"/>
    <row r="13449" s="158" customFormat="1"/>
    <row r="13450" s="158" customFormat="1"/>
    <row r="13451" s="158" customFormat="1"/>
    <row r="13452" s="158" customFormat="1"/>
    <row r="13453" s="158" customFormat="1"/>
    <row r="13454" s="158" customFormat="1"/>
    <row r="13455" s="158" customFormat="1"/>
    <row r="13456" s="158" customFormat="1"/>
    <row r="13457" s="158" customFormat="1"/>
    <row r="13458" s="158" customFormat="1"/>
    <row r="13459" s="158" customFormat="1"/>
    <row r="13460" s="158" customFormat="1"/>
    <row r="13461" s="158" customFormat="1"/>
    <row r="13462" s="158" customFormat="1"/>
    <row r="13463" s="158" customFormat="1"/>
    <row r="13464" s="158" customFormat="1"/>
    <row r="13465" s="158" customFormat="1"/>
    <row r="13466" s="158" customFormat="1"/>
    <row r="13467" s="158" customFormat="1"/>
    <row r="13468" s="158" customFormat="1"/>
    <row r="13469" s="158" customFormat="1"/>
    <row r="13470" s="158" customFormat="1"/>
    <row r="13471" s="158" customFormat="1"/>
    <row r="13472" s="158" customFormat="1"/>
    <row r="13473" s="158" customFormat="1"/>
    <row r="13474" s="158" customFormat="1"/>
    <row r="13475" s="158" customFormat="1"/>
    <row r="13476" s="158" customFormat="1"/>
    <row r="13477" s="158" customFormat="1"/>
    <row r="13478" s="158" customFormat="1"/>
    <row r="13479" s="158" customFormat="1"/>
    <row r="13480" s="158" customFormat="1"/>
    <row r="13481" s="158" customFormat="1"/>
    <row r="13482" s="158" customFormat="1"/>
    <row r="13483" s="158" customFormat="1"/>
    <row r="13484" s="158" customFormat="1"/>
    <row r="13485" s="158" customFormat="1"/>
    <row r="13486" s="158" customFormat="1"/>
    <row r="13487" s="158" customFormat="1"/>
    <row r="13488" s="158" customFormat="1"/>
    <row r="13489" s="158" customFormat="1"/>
    <row r="13490" s="158" customFormat="1"/>
    <row r="13491" s="158" customFormat="1"/>
    <row r="13492" s="158" customFormat="1"/>
    <row r="13493" s="158" customFormat="1"/>
    <row r="13494" s="158" customFormat="1"/>
    <row r="13495" s="158" customFormat="1"/>
    <row r="13496" s="158" customFormat="1"/>
    <row r="13497" s="158" customFormat="1"/>
    <row r="13498" s="158" customFormat="1"/>
    <row r="13499" s="158" customFormat="1"/>
    <row r="13500" s="158" customFormat="1"/>
    <row r="13501" s="158" customFormat="1"/>
    <row r="13502" s="158" customFormat="1"/>
    <row r="13503" s="158" customFormat="1"/>
    <row r="13504" s="158" customFormat="1"/>
    <row r="13505" s="158" customFormat="1"/>
    <row r="13506" s="158" customFormat="1"/>
    <row r="13507" s="158" customFormat="1"/>
    <row r="13508" s="158" customFormat="1"/>
    <row r="13509" s="158" customFormat="1"/>
    <row r="13510" s="158" customFormat="1"/>
    <row r="13511" s="158" customFormat="1"/>
    <row r="13512" s="158" customFormat="1"/>
    <row r="13513" s="158" customFormat="1"/>
    <row r="13514" s="158" customFormat="1"/>
    <row r="13515" s="158" customFormat="1"/>
    <row r="13516" s="158" customFormat="1"/>
    <row r="13517" s="158" customFormat="1"/>
    <row r="13518" s="158" customFormat="1"/>
    <row r="13519" s="158" customFormat="1"/>
    <row r="13520" s="158" customFormat="1"/>
    <row r="13521" s="158" customFormat="1"/>
    <row r="13522" s="158" customFormat="1"/>
    <row r="13523" s="158" customFormat="1"/>
    <row r="13524" s="158" customFormat="1"/>
    <row r="13525" s="158" customFormat="1"/>
    <row r="13526" s="158" customFormat="1"/>
    <row r="13527" s="158" customFormat="1"/>
    <row r="13528" s="158" customFormat="1"/>
    <row r="13529" s="158" customFormat="1"/>
    <row r="13530" s="158" customFormat="1"/>
    <row r="13531" s="158" customFormat="1"/>
    <row r="13532" s="158" customFormat="1"/>
    <row r="13533" s="158" customFormat="1"/>
    <row r="13534" s="158" customFormat="1"/>
    <row r="13535" s="158" customFormat="1"/>
    <row r="13536" s="158" customFormat="1"/>
    <row r="13537" s="158" customFormat="1"/>
    <row r="13538" s="158" customFormat="1"/>
    <row r="13539" s="158" customFormat="1"/>
    <row r="13540" s="158" customFormat="1"/>
    <row r="13541" s="158" customFormat="1"/>
    <row r="13542" s="158" customFormat="1"/>
    <row r="13543" s="158" customFormat="1"/>
    <row r="13544" s="158" customFormat="1"/>
    <row r="13545" s="158" customFormat="1"/>
    <row r="13546" s="158" customFormat="1"/>
    <row r="13547" s="158" customFormat="1"/>
    <row r="13548" s="158" customFormat="1"/>
    <row r="13549" s="158" customFormat="1"/>
    <row r="13550" s="158" customFormat="1"/>
    <row r="13551" s="158" customFormat="1"/>
    <row r="13552" s="158" customFormat="1"/>
    <row r="13553" s="158" customFormat="1"/>
    <row r="13554" s="158" customFormat="1"/>
    <row r="13555" s="158" customFormat="1"/>
    <row r="13556" s="158" customFormat="1"/>
    <row r="13557" s="158" customFormat="1"/>
    <row r="13558" s="158" customFormat="1"/>
    <row r="13559" s="158" customFormat="1"/>
    <row r="13560" s="158" customFormat="1"/>
    <row r="13561" s="158" customFormat="1"/>
    <row r="13562" s="158" customFormat="1"/>
    <row r="13563" s="158" customFormat="1"/>
    <row r="13564" s="158" customFormat="1"/>
    <row r="13565" s="158" customFormat="1"/>
    <row r="13566" s="158" customFormat="1"/>
    <row r="13567" s="158" customFormat="1"/>
    <row r="13568" s="158" customFormat="1"/>
    <row r="13569" s="158" customFormat="1"/>
    <row r="13570" s="158" customFormat="1"/>
    <row r="13571" s="158" customFormat="1"/>
    <row r="13572" s="158" customFormat="1"/>
    <row r="13573" s="158" customFormat="1"/>
    <row r="13574" s="158" customFormat="1"/>
    <row r="13575" s="158" customFormat="1"/>
    <row r="13576" s="158" customFormat="1"/>
    <row r="13577" s="158" customFormat="1"/>
    <row r="13578" s="158" customFormat="1"/>
    <row r="13579" s="158" customFormat="1"/>
    <row r="13580" s="158" customFormat="1"/>
    <row r="13581" s="158" customFormat="1"/>
    <row r="13582" s="158" customFormat="1"/>
    <row r="13583" s="158" customFormat="1"/>
    <row r="13584" s="158" customFormat="1"/>
    <row r="13585" s="158" customFormat="1"/>
    <row r="13586" s="158" customFormat="1"/>
    <row r="13587" s="158" customFormat="1"/>
    <row r="13588" s="158" customFormat="1"/>
    <row r="13589" s="158" customFormat="1"/>
    <row r="13590" s="158" customFormat="1"/>
    <row r="13591" s="158" customFormat="1"/>
    <row r="13592" s="158" customFormat="1"/>
    <row r="13593" s="158" customFormat="1"/>
    <row r="13594" s="158" customFormat="1"/>
    <row r="13595" s="158" customFormat="1"/>
    <row r="13596" s="158" customFormat="1"/>
    <row r="13597" s="158" customFormat="1"/>
    <row r="13598" s="158" customFormat="1"/>
    <row r="13599" s="158" customFormat="1"/>
    <row r="13600" s="158" customFormat="1"/>
    <row r="13601" s="158" customFormat="1"/>
    <row r="13602" s="158" customFormat="1"/>
    <row r="13603" s="158" customFormat="1"/>
    <row r="13604" s="158" customFormat="1"/>
    <row r="13605" s="158" customFormat="1"/>
    <row r="13606" s="158" customFormat="1"/>
    <row r="13607" s="158" customFormat="1"/>
    <row r="13608" s="158" customFormat="1"/>
    <row r="13609" s="158" customFormat="1"/>
    <row r="13610" s="158" customFormat="1"/>
    <row r="13611" s="158" customFormat="1"/>
    <row r="13612" s="158" customFormat="1"/>
    <row r="13613" s="158" customFormat="1"/>
    <row r="13614" s="158" customFormat="1"/>
    <row r="13615" s="158" customFormat="1"/>
    <row r="13616" s="158" customFormat="1"/>
    <row r="13617" s="158" customFormat="1"/>
    <row r="13618" s="158" customFormat="1"/>
    <row r="13619" s="158" customFormat="1"/>
    <row r="13620" s="158" customFormat="1"/>
    <row r="13621" s="158" customFormat="1"/>
    <row r="13622" s="158" customFormat="1"/>
    <row r="13623" s="158" customFormat="1"/>
    <row r="13624" s="158" customFormat="1"/>
    <row r="13625" s="158" customFormat="1"/>
    <row r="13626" s="158" customFormat="1"/>
    <row r="13627" s="158" customFormat="1"/>
    <row r="13628" s="158" customFormat="1"/>
    <row r="13629" s="158" customFormat="1"/>
    <row r="13630" s="158" customFormat="1"/>
    <row r="13631" s="158" customFormat="1"/>
    <row r="13632" s="158" customFormat="1"/>
    <row r="13633" s="158" customFormat="1"/>
    <row r="13634" s="158" customFormat="1"/>
    <row r="13635" s="158" customFormat="1"/>
    <row r="13636" s="158" customFormat="1"/>
    <row r="13637" s="158" customFormat="1"/>
    <row r="13638" s="158" customFormat="1"/>
    <row r="13639" s="158" customFormat="1"/>
    <row r="13640" s="158" customFormat="1"/>
    <row r="13641" s="158" customFormat="1"/>
    <row r="13642" s="158" customFormat="1"/>
    <row r="13643" s="158" customFormat="1"/>
    <row r="13644" s="158" customFormat="1"/>
    <row r="13645" s="158" customFormat="1"/>
    <row r="13646" s="158" customFormat="1"/>
    <row r="13647" s="158" customFormat="1"/>
    <row r="13648" s="158" customFormat="1"/>
    <row r="13649" s="158" customFormat="1"/>
    <row r="13650" s="158" customFormat="1"/>
    <row r="13651" s="158" customFormat="1"/>
    <row r="13652" s="158" customFormat="1"/>
    <row r="13653" s="158" customFormat="1"/>
    <row r="13654" s="158" customFormat="1"/>
    <row r="13655" s="158" customFormat="1"/>
    <row r="13656" s="158" customFormat="1"/>
    <row r="13657" s="158" customFormat="1"/>
    <row r="13658" s="158" customFormat="1"/>
    <row r="13659" s="158" customFormat="1"/>
    <row r="13660" s="158" customFormat="1"/>
    <row r="13661" s="158" customFormat="1"/>
    <row r="13662" s="158" customFormat="1"/>
    <row r="13663" s="158" customFormat="1"/>
    <row r="13664" s="158" customFormat="1"/>
    <row r="13665" s="158" customFormat="1"/>
    <row r="13666" s="158" customFormat="1"/>
    <row r="13667" s="158" customFormat="1"/>
    <row r="13668" s="158" customFormat="1"/>
    <row r="13669" s="158" customFormat="1"/>
    <row r="13670" s="158" customFormat="1"/>
    <row r="13671" s="158" customFormat="1"/>
    <row r="13672" s="158" customFormat="1"/>
    <row r="13673" s="158" customFormat="1"/>
    <row r="13674" s="158" customFormat="1"/>
    <row r="13675" s="158" customFormat="1"/>
    <row r="13676" s="158" customFormat="1"/>
    <row r="13677" s="158" customFormat="1"/>
    <row r="13678" s="158" customFormat="1"/>
    <row r="13679" s="158" customFormat="1"/>
    <row r="13680" s="158" customFormat="1"/>
    <row r="13681" s="158" customFormat="1"/>
    <row r="13682" s="158" customFormat="1"/>
    <row r="13683" s="158" customFormat="1"/>
    <row r="13684" s="158" customFormat="1"/>
    <row r="13685" s="158" customFormat="1"/>
    <row r="13686" s="158" customFormat="1"/>
    <row r="13687" s="158" customFormat="1"/>
    <row r="13688" s="158" customFormat="1"/>
    <row r="13689" s="158" customFormat="1"/>
    <row r="13690" s="158" customFormat="1"/>
    <row r="13691" s="158" customFormat="1"/>
    <row r="13692" s="158" customFormat="1"/>
    <row r="13693" s="158" customFormat="1"/>
    <row r="13694" s="158" customFormat="1"/>
    <row r="13695" s="158" customFormat="1"/>
    <row r="13696" s="158" customFormat="1"/>
    <row r="13697" s="158" customFormat="1"/>
    <row r="13698" s="158" customFormat="1"/>
    <row r="13699" s="158" customFormat="1"/>
    <row r="13700" s="158" customFormat="1"/>
    <row r="13701" s="158" customFormat="1"/>
    <row r="13702" s="158" customFormat="1"/>
    <row r="13703" s="158" customFormat="1"/>
    <row r="13704" s="158" customFormat="1"/>
    <row r="13705" s="158" customFormat="1"/>
    <row r="13706" s="158" customFormat="1"/>
    <row r="13707" s="158" customFormat="1"/>
    <row r="13708" s="158" customFormat="1"/>
    <row r="13709" s="158" customFormat="1"/>
    <row r="13710" s="158" customFormat="1"/>
    <row r="13711" s="158" customFormat="1"/>
    <row r="13712" s="158" customFormat="1"/>
    <row r="13713" s="158" customFormat="1"/>
    <row r="13714" s="158" customFormat="1"/>
    <row r="13715" s="158" customFormat="1"/>
    <row r="13716" s="158" customFormat="1"/>
    <row r="13717" s="158" customFormat="1"/>
    <row r="13718" s="158" customFormat="1"/>
    <row r="13719" s="158" customFormat="1"/>
    <row r="13720" s="158" customFormat="1"/>
    <row r="13721" s="158" customFormat="1"/>
    <row r="13722" s="158" customFormat="1"/>
    <row r="13723" s="158" customFormat="1"/>
    <row r="13724" s="158" customFormat="1"/>
    <row r="13725" s="158" customFormat="1"/>
    <row r="13726" s="158" customFormat="1"/>
    <row r="13727" s="158" customFormat="1"/>
    <row r="13728" s="158" customFormat="1"/>
    <row r="13729" s="158" customFormat="1"/>
    <row r="13730" s="158" customFormat="1"/>
    <row r="13731" s="158" customFormat="1"/>
    <row r="13732" s="158" customFormat="1"/>
    <row r="13733" s="158" customFormat="1"/>
    <row r="13734" s="158" customFormat="1"/>
    <row r="13735" s="158" customFormat="1"/>
    <row r="13736" s="158" customFormat="1"/>
    <row r="13737" s="158" customFormat="1"/>
    <row r="13738" s="158" customFormat="1"/>
    <row r="13739" s="158" customFormat="1"/>
    <row r="13740" s="158" customFormat="1"/>
    <row r="13741" s="158" customFormat="1"/>
    <row r="13742" s="158" customFormat="1"/>
    <row r="13743" s="158" customFormat="1"/>
    <row r="13744" s="158" customFormat="1"/>
    <row r="13745" s="158" customFormat="1"/>
    <row r="13746" s="158" customFormat="1"/>
    <row r="13747" s="158" customFormat="1"/>
    <row r="13748" s="158" customFormat="1"/>
    <row r="13749" s="158" customFormat="1"/>
    <row r="13750" s="158" customFormat="1"/>
    <row r="13751" s="158" customFormat="1"/>
    <row r="13752" s="158" customFormat="1"/>
    <row r="13753" s="158" customFormat="1"/>
    <row r="13754" s="158" customFormat="1"/>
    <row r="13755" s="158" customFormat="1"/>
    <row r="13756" s="158" customFormat="1"/>
    <row r="13757" s="158" customFormat="1"/>
    <row r="13758" s="158" customFormat="1"/>
    <row r="13759" s="158" customFormat="1"/>
    <row r="13760" s="158" customFormat="1"/>
    <row r="13761" s="158" customFormat="1"/>
    <row r="13762" s="158" customFormat="1"/>
    <row r="13763" s="158" customFormat="1"/>
    <row r="13764" s="158" customFormat="1"/>
    <row r="13765" s="158" customFormat="1"/>
    <row r="13766" s="158" customFormat="1"/>
    <row r="13767" s="158" customFormat="1"/>
    <row r="13768" s="158" customFormat="1"/>
    <row r="13769" s="158" customFormat="1"/>
    <row r="13770" s="158" customFormat="1"/>
    <row r="13771" s="158" customFormat="1"/>
    <row r="13772" s="158" customFormat="1"/>
    <row r="13773" s="158" customFormat="1"/>
    <row r="13774" s="158" customFormat="1"/>
    <row r="13775" s="158" customFormat="1"/>
    <row r="13776" s="158" customFormat="1"/>
    <row r="13777" s="158" customFormat="1"/>
    <row r="13778" s="158" customFormat="1"/>
    <row r="13779" s="158" customFormat="1"/>
    <row r="13780" s="158" customFormat="1"/>
    <row r="13781" s="158" customFormat="1"/>
    <row r="13782" s="158" customFormat="1"/>
    <row r="13783" s="158" customFormat="1"/>
    <row r="13784" s="158" customFormat="1"/>
    <row r="13785" s="158" customFormat="1"/>
    <row r="13786" s="158" customFormat="1"/>
    <row r="13787" s="158" customFormat="1"/>
    <row r="13788" s="158" customFormat="1"/>
    <row r="13789" s="158" customFormat="1"/>
    <row r="13790" s="158" customFormat="1"/>
    <row r="13791" s="158" customFormat="1"/>
    <row r="13792" s="158" customFormat="1"/>
    <row r="13793" s="158" customFormat="1"/>
    <row r="13794" s="158" customFormat="1"/>
    <row r="13795" s="158" customFormat="1"/>
    <row r="13796" s="158" customFormat="1"/>
    <row r="13797" s="158" customFormat="1"/>
    <row r="13798" s="158" customFormat="1"/>
    <row r="13799" s="158" customFormat="1"/>
    <row r="13800" s="158" customFormat="1"/>
    <row r="13801" s="158" customFormat="1"/>
    <row r="13802" s="158" customFormat="1"/>
    <row r="13803" s="158" customFormat="1"/>
    <row r="13804" s="158" customFormat="1"/>
    <row r="13805" s="158" customFormat="1"/>
    <row r="13806" s="158" customFormat="1"/>
    <row r="13807" s="158" customFormat="1"/>
    <row r="13808" s="158" customFormat="1"/>
    <row r="13809" s="158" customFormat="1"/>
    <row r="13810" s="158" customFormat="1"/>
    <row r="13811" s="158" customFormat="1"/>
    <row r="13812" s="158" customFormat="1"/>
    <row r="13813" s="158" customFormat="1"/>
    <row r="13814" s="158" customFormat="1"/>
    <row r="13815" s="158" customFormat="1"/>
    <row r="13816" s="158" customFormat="1"/>
    <row r="13817" s="158" customFormat="1"/>
    <row r="13818" s="158" customFormat="1"/>
    <row r="13819" s="158" customFormat="1"/>
    <row r="13820" s="158" customFormat="1"/>
    <row r="13821" s="158" customFormat="1"/>
    <row r="13822" s="158" customFormat="1"/>
    <row r="13823" s="158" customFormat="1"/>
    <row r="13824" s="158" customFormat="1"/>
    <row r="13825" s="158" customFormat="1"/>
    <row r="13826" s="158" customFormat="1"/>
    <row r="13827" s="158" customFormat="1"/>
    <row r="13828" s="158" customFormat="1"/>
    <row r="13829" s="158" customFormat="1"/>
    <row r="13830" s="158" customFormat="1"/>
    <row r="13831" s="158" customFormat="1"/>
    <row r="13832" s="158" customFormat="1"/>
    <row r="13833" s="158" customFormat="1"/>
    <row r="13834" s="158" customFormat="1"/>
    <row r="13835" s="158" customFormat="1"/>
    <row r="13836" s="158" customFormat="1"/>
    <row r="13837" s="158" customFormat="1"/>
    <row r="13838" s="158" customFormat="1"/>
    <row r="13839" s="158" customFormat="1"/>
    <row r="13840" s="158" customFormat="1"/>
    <row r="13841" s="158" customFormat="1"/>
    <row r="13842" s="158" customFormat="1"/>
    <row r="13843" s="158" customFormat="1"/>
    <row r="13844" s="158" customFormat="1"/>
    <row r="13845" s="158" customFormat="1"/>
    <row r="13846" s="158" customFormat="1"/>
    <row r="13847" s="158" customFormat="1"/>
    <row r="13848" s="158" customFormat="1"/>
    <row r="13849" s="158" customFormat="1"/>
    <row r="13850" s="158" customFormat="1"/>
    <row r="13851" s="158" customFormat="1"/>
    <row r="13852" s="158" customFormat="1"/>
    <row r="13853" s="158" customFormat="1"/>
    <row r="13854" s="158" customFormat="1"/>
    <row r="13855" s="158" customFormat="1"/>
    <row r="13856" s="158" customFormat="1"/>
    <row r="13857" s="158" customFormat="1"/>
    <row r="13858" s="158" customFormat="1"/>
    <row r="13859" s="158" customFormat="1"/>
    <row r="13860" s="158" customFormat="1"/>
    <row r="13861" s="158" customFormat="1"/>
    <row r="13862" s="158" customFormat="1"/>
    <row r="13863" s="158" customFormat="1"/>
    <row r="13864" s="158" customFormat="1"/>
    <row r="13865" s="158" customFormat="1"/>
    <row r="13866" s="158" customFormat="1"/>
    <row r="13867" s="158" customFormat="1"/>
    <row r="13868" s="158" customFormat="1"/>
    <row r="13869" s="158" customFormat="1"/>
    <row r="13870" s="158" customFormat="1"/>
    <row r="13871" s="158" customFormat="1"/>
    <row r="13872" s="158" customFormat="1"/>
    <row r="13873" s="158" customFormat="1"/>
    <row r="13874" s="158" customFormat="1"/>
    <row r="13875" s="158" customFormat="1"/>
    <row r="13876" s="158" customFormat="1"/>
    <row r="13877" s="158" customFormat="1"/>
    <row r="13878" s="158" customFormat="1"/>
    <row r="13879" s="158" customFormat="1"/>
    <row r="13880" s="158" customFormat="1"/>
    <row r="13881" s="158" customFormat="1"/>
    <row r="13882" s="158" customFormat="1"/>
    <row r="13883" s="158" customFormat="1"/>
    <row r="13884" s="158" customFormat="1"/>
    <row r="13885" s="158" customFormat="1"/>
    <row r="13886" s="158" customFormat="1"/>
    <row r="13887" s="158" customFormat="1"/>
    <row r="13888" s="158" customFormat="1"/>
    <row r="13889" s="158" customFormat="1"/>
    <row r="13890" s="158" customFormat="1"/>
    <row r="13891" s="158" customFormat="1"/>
    <row r="13892" s="158" customFormat="1"/>
    <row r="13893" s="158" customFormat="1"/>
    <row r="13894" s="158" customFormat="1"/>
    <row r="13895" s="158" customFormat="1"/>
    <row r="13896" s="158" customFormat="1"/>
    <row r="13897" s="158" customFormat="1"/>
    <row r="13898" s="158" customFormat="1"/>
    <row r="13899" s="158" customFormat="1"/>
    <row r="13900" s="158" customFormat="1"/>
    <row r="13901" s="158" customFormat="1"/>
    <row r="13902" s="158" customFormat="1"/>
    <row r="13903" s="158" customFormat="1"/>
    <row r="13904" s="158" customFormat="1"/>
    <row r="13905" s="158" customFormat="1"/>
    <row r="13906" s="158" customFormat="1"/>
    <row r="13907" s="158" customFormat="1"/>
    <row r="13908" s="158" customFormat="1"/>
    <row r="13909" s="158" customFormat="1"/>
    <row r="13910" s="158" customFormat="1"/>
    <row r="13911" s="158" customFormat="1"/>
    <row r="13912" s="158" customFormat="1"/>
    <row r="13913" s="158" customFormat="1"/>
    <row r="13914" s="158" customFormat="1"/>
    <row r="13915" s="158" customFormat="1"/>
    <row r="13916" s="158" customFormat="1"/>
    <row r="13917" s="158" customFormat="1"/>
    <row r="13918" s="158" customFormat="1"/>
    <row r="13919" s="158" customFormat="1"/>
    <row r="13920" s="158" customFormat="1"/>
    <row r="13921" s="158" customFormat="1"/>
    <row r="13922" s="158" customFormat="1"/>
    <row r="13923" s="158" customFormat="1"/>
    <row r="13924" s="158" customFormat="1"/>
    <row r="13925" s="158" customFormat="1"/>
    <row r="13926" s="158" customFormat="1"/>
    <row r="13927" s="158" customFormat="1"/>
    <row r="13928" s="158" customFormat="1"/>
    <row r="13929" s="158" customFormat="1"/>
    <row r="13930" s="158" customFormat="1"/>
    <row r="13931" s="158" customFormat="1"/>
    <row r="13932" s="158" customFormat="1"/>
    <row r="13933" s="158" customFormat="1"/>
    <row r="13934" s="158" customFormat="1"/>
    <row r="13935" s="158" customFormat="1"/>
    <row r="13936" s="158" customFormat="1"/>
    <row r="13937" s="158" customFormat="1"/>
    <row r="13938" s="158" customFormat="1"/>
    <row r="13939" s="158" customFormat="1"/>
    <row r="13940" s="158" customFormat="1"/>
    <row r="13941" s="158" customFormat="1"/>
    <row r="13942" s="158" customFormat="1"/>
    <row r="13943" s="158" customFormat="1"/>
    <row r="13944" s="158" customFormat="1"/>
    <row r="13945" s="158" customFormat="1"/>
    <row r="13946" s="158" customFormat="1"/>
    <row r="13947" s="158" customFormat="1"/>
    <row r="13948" s="158" customFormat="1"/>
    <row r="13949" s="158" customFormat="1"/>
    <row r="13950" s="158" customFormat="1"/>
    <row r="13951" s="158" customFormat="1"/>
    <row r="13952" s="158" customFormat="1"/>
    <row r="13953" s="158" customFormat="1"/>
    <row r="13954" s="158" customFormat="1"/>
    <row r="13955" s="158" customFormat="1"/>
    <row r="13956" s="158" customFormat="1"/>
    <row r="13957" s="158" customFormat="1"/>
    <row r="13958" s="158" customFormat="1"/>
    <row r="13959" s="158" customFormat="1"/>
    <row r="13960" s="158" customFormat="1"/>
    <row r="13961" s="158" customFormat="1"/>
    <row r="13962" s="158" customFormat="1"/>
    <row r="13963" s="158" customFormat="1"/>
    <row r="13964" s="158" customFormat="1"/>
    <row r="13965" s="158" customFormat="1"/>
    <row r="13966" s="158" customFormat="1"/>
    <row r="13967" s="158" customFormat="1"/>
    <row r="13968" s="158" customFormat="1"/>
    <row r="13969" s="158" customFormat="1"/>
    <row r="13970" s="158" customFormat="1"/>
    <row r="13971" s="158" customFormat="1"/>
    <row r="13972" s="158" customFormat="1"/>
    <row r="13973" s="158" customFormat="1"/>
    <row r="13974" s="158" customFormat="1"/>
    <row r="13975" s="158" customFormat="1"/>
    <row r="13976" s="158" customFormat="1"/>
    <row r="13977" s="158" customFormat="1"/>
    <row r="13978" s="158" customFormat="1"/>
    <row r="13979" s="158" customFormat="1"/>
    <row r="13980" s="158" customFormat="1"/>
    <row r="13981" s="158" customFormat="1"/>
    <row r="13982" s="158" customFormat="1"/>
    <row r="13983" s="158" customFormat="1"/>
    <row r="13984" s="158" customFormat="1"/>
    <row r="13985" s="158" customFormat="1"/>
    <row r="13986" s="158" customFormat="1"/>
    <row r="13987" s="158" customFormat="1"/>
    <row r="13988" s="158" customFormat="1"/>
    <row r="13989" s="158" customFormat="1"/>
    <row r="13990" s="158" customFormat="1"/>
    <row r="13991" s="158" customFormat="1"/>
    <row r="13992" s="158" customFormat="1"/>
    <row r="13993" s="158" customFormat="1"/>
    <row r="13994" s="158" customFormat="1"/>
    <row r="13995" s="158" customFormat="1"/>
    <row r="13996" s="158" customFormat="1"/>
    <row r="13997" s="158" customFormat="1"/>
    <row r="13998" s="158" customFormat="1"/>
    <row r="13999" s="158" customFormat="1"/>
    <row r="14000" s="158" customFormat="1"/>
    <row r="14001" s="158" customFormat="1"/>
    <row r="14002" s="158" customFormat="1"/>
    <row r="14003" s="158" customFormat="1"/>
    <row r="14004" s="158" customFormat="1"/>
    <row r="14005" s="158" customFormat="1"/>
    <row r="14006" s="158" customFormat="1"/>
    <row r="14007" s="158" customFormat="1"/>
    <row r="14008" s="158" customFormat="1"/>
    <row r="14009" s="158" customFormat="1"/>
    <row r="14010" s="158" customFormat="1"/>
    <row r="14011" s="158" customFormat="1"/>
    <row r="14012" s="158" customFormat="1"/>
    <row r="14013" s="158" customFormat="1"/>
    <row r="14014" s="158" customFormat="1"/>
    <row r="14015" s="158" customFormat="1"/>
    <row r="14016" s="158" customFormat="1"/>
    <row r="14017" s="158" customFormat="1"/>
    <row r="14018" s="158" customFormat="1"/>
    <row r="14019" s="158" customFormat="1"/>
    <row r="14020" s="158" customFormat="1"/>
    <row r="14021" s="158" customFormat="1"/>
    <row r="14022" s="158" customFormat="1"/>
    <row r="14023" s="158" customFormat="1"/>
    <row r="14024" s="158" customFormat="1"/>
    <row r="14025" s="158" customFormat="1"/>
    <row r="14026" s="158" customFormat="1"/>
    <row r="14027" s="158" customFormat="1"/>
    <row r="14028" s="158" customFormat="1"/>
    <row r="14029" s="158" customFormat="1"/>
    <row r="14030" s="158" customFormat="1"/>
    <row r="14031" s="158" customFormat="1"/>
    <row r="14032" s="158" customFormat="1"/>
    <row r="14033" s="158" customFormat="1"/>
    <row r="14034" s="158" customFormat="1"/>
    <row r="14035" s="158" customFormat="1"/>
    <row r="14036" s="158" customFormat="1"/>
    <row r="14037" s="158" customFormat="1"/>
    <row r="14038" s="158" customFormat="1"/>
    <row r="14039" s="158" customFormat="1"/>
    <row r="14040" s="158" customFormat="1"/>
    <row r="14041" s="158" customFormat="1"/>
    <row r="14042" s="158" customFormat="1"/>
    <row r="14043" s="158" customFormat="1"/>
    <row r="14044" s="158" customFormat="1"/>
    <row r="14045" s="158" customFormat="1"/>
    <row r="14046" s="158" customFormat="1"/>
    <row r="14047" s="158" customFormat="1"/>
    <row r="14048" s="158" customFormat="1"/>
    <row r="14049" s="158" customFormat="1"/>
    <row r="14050" s="158" customFormat="1"/>
    <row r="14051" s="158" customFormat="1"/>
    <row r="14052" s="158" customFormat="1"/>
    <row r="14053" s="158" customFormat="1"/>
    <row r="14054" s="158" customFormat="1"/>
    <row r="14055" s="158" customFormat="1"/>
    <row r="14056" s="158" customFormat="1"/>
    <row r="14057" s="158" customFormat="1"/>
    <row r="14058" s="158" customFormat="1"/>
    <row r="14059" s="158" customFormat="1"/>
    <row r="14060" s="158" customFormat="1"/>
    <row r="14061" s="158" customFormat="1"/>
    <row r="14062" s="158" customFormat="1"/>
    <row r="14063" s="158" customFormat="1"/>
    <row r="14064" s="158" customFormat="1"/>
    <row r="14065" s="158" customFormat="1"/>
    <row r="14066" s="158" customFormat="1"/>
    <row r="14067" s="158" customFormat="1"/>
    <row r="14068" s="158" customFormat="1"/>
    <row r="14069" s="158" customFormat="1"/>
    <row r="14070" s="158" customFormat="1"/>
    <row r="14071" s="158" customFormat="1"/>
    <row r="14072" s="158" customFormat="1"/>
    <row r="14073" s="158" customFormat="1"/>
    <row r="14074" s="158" customFormat="1"/>
    <row r="14075" s="158" customFormat="1"/>
    <row r="14076" s="158" customFormat="1"/>
    <row r="14077" s="158" customFormat="1"/>
    <row r="14078" s="158" customFormat="1"/>
    <row r="14079" s="158" customFormat="1"/>
    <row r="14080" s="158" customFormat="1"/>
    <row r="14081" s="158" customFormat="1"/>
    <row r="14082" s="158" customFormat="1"/>
    <row r="14083" s="158" customFormat="1"/>
    <row r="14084" s="158" customFormat="1"/>
    <row r="14085" s="158" customFormat="1"/>
    <row r="14086" s="158" customFormat="1"/>
    <row r="14087" s="158" customFormat="1"/>
    <row r="14088" s="158" customFormat="1"/>
    <row r="14089" s="158" customFormat="1"/>
    <row r="14090" s="158" customFormat="1"/>
    <row r="14091" s="158" customFormat="1"/>
    <row r="14092" s="158" customFormat="1"/>
    <row r="14093" s="158" customFormat="1"/>
    <row r="14094" s="158" customFormat="1"/>
    <row r="14095" s="158" customFormat="1"/>
    <row r="14096" s="158" customFormat="1"/>
    <row r="14097" s="158" customFormat="1"/>
    <row r="14098" s="158" customFormat="1"/>
    <row r="14099" s="158" customFormat="1"/>
    <row r="14100" s="158" customFormat="1"/>
    <row r="14101" s="158" customFormat="1"/>
    <row r="14102" s="158" customFormat="1"/>
    <row r="14103" s="158" customFormat="1"/>
    <row r="14104" s="158" customFormat="1"/>
    <row r="14105" s="158" customFormat="1"/>
    <row r="14106" s="158" customFormat="1"/>
    <row r="14107" s="158" customFormat="1"/>
    <row r="14108" s="158" customFormat="1"/>
    <row r="14109" s="158" customFormat="1"/>
    <row r="14110" s="158" customFormat="1"/>
    <row r="14111" s="158" customFormat="1"/>
    <row r="14112" s="158" customFormat="1"/>
    <row r="14113" s="158" customFormat="1"/>
    <row r="14114" s="158" customFormat="1"/>
    <row r="14115" s="158" customFormat="1"/>
    <row r="14116" s="158" customFormat="1"/>
    <row r="14117" s="158" customFormat="1"/>
    <row r="14118" s="158" customFormat="1"/>
    <row r="14119" s="158" customFormat="1"/>
    <row r="14120" s="158" customFormat="1"/>
    <row r="14121" s="158" customFormat="1"/>
    <row r="14122" s="158" customFormat="1"/>
    <row r="14123" s="158" customFormat="1"/>
    <row r="14124" s="158" customFormat="1"/>
    <row r="14125" s="158" customFormat="1"/>
    <row r="14126" s="158" customFormat="1"/>
    <row r="14127" s="158" customFormat="1"/>
    <row r="14128" s="158" customFormat="1"/>
    <row r="14129" s="158" customFormat="1"/>
    <row r="14130" s="158" customFormat="1"/>
    <row r="14131" s="158" customFormat="1"/>
    <row r="14132" s="158" customFormat="1"/>
    <row r="14133" s="158" customFormat="1"/>
    <row r="14134" s="158" customFormat="1"/>
    <row r="14135" s="158" customFormat="1"/>
    <row r="14136" s="158" customFormat="1"/>
    <row r="14137" s="158" customFormat="1"/>
    <row r="14138" s="158" customFormat="1"/>
    <row r="14139" s="158" customFormat="1"/>
    <row r="14140" s="158" customFormat="1"/>
    <row r="14141" s="158" customFormat="1"/>
    <row r="14142" s="158" customFormat="1"/>
    <row r="14143" s="158" customFormat="1"/>
    <row r="14144" s="158" customFormat="1"/>
    <row r="14145" s="158" customFormat="1"/>
    <row r="14146" s="158" customFormat="1"/>
    <row r="14147" s="158" customFormat="1"/>
    <row r="14148" s="158" customFormat="1"/>
    <row r="14149" s="158" customFormat="1"/>
    <row r="14150" s="158" customFormat="1"/>
    <row r="14151" s="158" customFormat="1"/>
    <row r="14152" s="158" customFormat="1"/>
    <row r="14153" s="158" customFormat="1"/>
    <row r="14154" s="158" customFormat="1"/>
    <row r="14155" s="158" customFormat="1"/>
    <row r="14156" s="158" customFormat="1"/>
    <row r="14157" s="158" customFormat="1"/>
    <row r="14158" s="158" customFormat="1"/>
    <row r="14159" s="158" customFormat="1"/>
    <row r="14160" s="158" customFormat="1"/>
    <row r="14161" s="158" customFormat="1"/>
    <row r="14162" s="158" customFormat="1"/>
    <row r="14163" s="158" customFormat="1"/>
    <row r="14164" s="158" customFormat="1"/>
    <row r="14165" s="158" customFormat="1"/>
    <row r="14166" s="158" customFormat="1"/>
    <row r="14167" s="158" customFormat="1"/>
    <row r="14168" s="158" customFormat="1"/>
    <row r="14169" s="158" customFormat="1"/>
    <row r="14170" s="158" customFormat="1"/>
    <row r="14171" s="158" customFormat="1"/>
    <row r="14172" s="158" customFormat="1"/>
    <row r="14173" s="158" customFormat="1"/>
    <row r="14174" s="158" customFormat="1"/>
    <row r="14175" s="158" customFormat="1"/>
    <row r="14176" s="158" customFormat="1"/>
    <row r="14177" s="158" customFormat="1"/>
    <row r="14178" s="158" customFormat="1"/>
    <row r="14179" s="158" customFormat="1"/>
    <row r="14180" s="158" customFormat="1"/>
    <row r="14181" s="158" customFormat="1"/>
    <row r="14182" s="158" customFormat="1"/>
    <row r="14183" s="158" customFormat="1"/>
    <row r="14184" s="158" customFormat="1"/>
    <row r="14185" s="158" customFormat="1"/>
    <row r="14186" s="158" customFormat="1"/>
    <row r="14187" s="158" customFormat="1"/>
    <row r="14188" s="158" customFormat="1"/>
    <row r="14189" s="158" customFormat="1"/>
    <row r="14190" s="158" customFormat="1"/>
    <row r="14191" s="158" customFormat="1"/>
    <row r="14192" s="158" customFormat="1"/>
    <row r="14193" s="158" customFormat="1"/>
    <row r="14194" s="158" customFormat="1"/>
    <row r="14195" s="158" customFormat="1"/>
    <row r="14196" s="158" customFormat="1"/>
    <row r="14197" s="158" customFormat="1"/>
    <row r="14198" s="158" customFormat="1"/>
    <row r="14199" s="158" customFormat="1"/>
    <row r="14200" s="158" customFormat="1"/>
    <row r="14201" s="158" customFormat="1"/>
    <row r="14202" s="158" customFormat="1"/>
    <row r="14203" s="158" customFormat="1"/>
    <row r="14204" s="158" customFormat="1"/>
    <row r="14205" s="158" customFormat="1"/>
    <row r="14206" s="158" customFormat="1"/>
    <row r="14207" s="158" customFormat="1"/>
    <row r="14208" s="158" customFormat="1"/>
    <row r="14209" s="158" customFormat="1"/>
    <row r="14210" s="158" customFormat="1"/>
    <row r="14211" s="158" customFormat="1"/>
    <row r="14212" s="158" customFormat="1"/>
    <row r="14213" s="158" customFormat="1"/>
    <row r="14214" s="158" customFormat="1"/>
    <row r="14215" s="158" customFormat="1"/>
    <row r="14216" s="158" customFormat="1"/>
    <row r="14217" s="158" customFormat="1"/>
    <row r="14218" s="158" customFormat="1"/>
    <row r="14219" s="158" customFormat="1"/>
    <row r="14220" s="158" customFormat="1"/>
    <row r="14221" s="158" customFormat="1"/>
    <row r="14222" s="158" customFormat="1"/>
    <row r="14223" s="158" customFormat="1"/>
    <row r="14224" s="158" customFormat="1"/>
    <row r="14225" s="158" customFormat="1"/>
    <row r="14226" s="158" customFormat="1"/>
    <row r="14227" s="158" customFormat="1"/>
    <row r="14228" s="158" customFormat="1"/>
    <row r="14229" s="158" customFormat="1"/>
    <row r="14230" s="158" customFormat="1"/>
    <row r="14231" s="158" customFormat="1"/>
    <row r="14232" s="158" customFormat="1"/>
    <row r="14233" s="158" customFormat="1"/>
    <row r="14234" s="158" customFormat="1"/>
    <row r="14235" s="158" customFormat="1"/>
    <row r="14236" s="158" customFormat="1"/>
    <row r="14237" s="158" customFormat="1"/>
    <row r="14238" s="158" customFormat="1"/>
    <row r="14239" s="158" customFormat="1"/>
    <row r="14240" s="158" customFormat="1"/>
    <row r="14241" s="158" customFormat="1"/>
    <row r="14242" s="158" customFormat="1"/>
    <row r="14243" s="158" customFormat="1"/>
    <row r="14244" s="158" customFormat="1"/>
    <row r="14245" s="158" customFormat="1"/>
    <row r="14246" s="158" customFormat="1"/>
    <row r="14247" s="158" customFormat="1"/>
    <row r="14248" s="158" customFormat="1"/>
    <row r="14249" s="158" customFormat="1"/>
    <row r="14250" s="158" customFormat="1"/>
    <row r="14251" s="158" customFormat="1"/>
    <row r="14252" s="158" customFormat="1"/>
    <row r="14253" s="158" customFormat="1"/>
    <row r="14254" s="158" customFormat="1"/>
    <row r="14255" s="158" customFormat="1"/>
    <row r="14256" s="158" customFormat="1"/>
    <row r="14257" s="158" customFormat="1"/>
    <row r="14258" s="158" customFormat="1"/>
    <row r="14259" s="158" customFormat="1"/>
    <row r="14260" s="158" customFormat="1"/>
    <row r="14261" s="158" customFormat="1"/>
    <row r="14262" s="158" customFormat="1"/>
    <row r="14263" s="158" customFormat="1"/>
    <row r="14264" s="158" customFormat="1"/>
    <row r="14265" s="158" customFormat="1"/>
    <row r="14266" s="158" customFormat="1"/>
    <row r="14267" s="158" customFormat="1"/>
    <row r="14268" s="158" customFormat="1"/>
    <row r="14269" s="158" customFormat="1"/>
    <row r="14270" s="158" customFormat="1"/>
    <row r="14271" s="158" customFormat="1"/>
    <row r="14272" s="158" customFormat="1"/>
    <row r="14273" s="158" customFormat="1"/>
    <row r="14274" s="158" customFormat="1"/>
    <row r="14275" s="158" customFormat="1"/>
    <row r="14276" s="158" customFormat="1"/>
    <row r="14277" s="158" customFormat="1"/>
    <row r="14278" s="158" customFormat="1"/>
    <row r="14279" s="158" customFormat="1"/>
    <row r="14280" s="158" customFormat="1"/>
    <row r="14281" s="158" customFormat="1"/>
    <row r="14282" s="158" customFormat="1"/>
    <row r="14283" s="158" customFormat="1"/>
    <row r="14284" s="158" customFormat="1"/>
    <row r="14285" s="158" customFormat="1"/>
    <row r="14286" s="158" customFormat="1"/>
    <row r="14287" s="158" customFormat="1"/>
    <row r="14288" s="158" customFormat="1"/>
    <row r="14289" s="158" customFormat="1"/>
    <row r="14290" s="158" customFormat="1"/>
    <row r="14291" s="158" customFormat="1"/>
    <row r="14292" s="158" customFormat="1"/>
    <row r="14293" s="158" customFormat="1"/>
    <row r="14294" s="158" customFormat="1"/>
    <row r="14295" s="158" customFormat="1"/>
    <row r="14296" s="158" customFormat="1"/>
    <row r="14297" s="158" customFormat="1"/>
    <row r="14298" s="158" customFormat="1"/>
    <row r="14299" s="158" customFormat="1"/>
    <row r="14300" s="158" customFormat="1"/>
    <row r="14301" s="158" customFormat="1"/>
    <row r="14302" s="158" customFormat="1"/>
    <row r="14303" s="158" customFormat="1"/>
    <row r="14304" s="158" customFormat="1"/>
    <row r="14305" s="158" customFormat="1"/>
    <row r="14306" s="158" customFormat="1"/>
    <row r="14307" s="158" customFormat="1"/>
    <row r="14308" s="158" customFormat="1"/>
    <row r="14309" s="158" customFormat="1"/>
    <row r="14310" s="158" customFormat="1"/>
    <row r="14311" s="158" customFormat="1"/>
    <row r="14312" s="158" customFormat="1"/>
    <row r="14313" s="158" customFormat="1"/>
    <row r="14314" s="158" customFormat="1"/>
    <row r="14315" s="158" customFormat="1"/>
    <row r="14316" s="158" customFormat="1"/>
    <row r="14317" s="158" customFormat="1"/>
    <row r="14318" s="158" customFormat="1"/>
    <row r="14319" s="158" customFormat="1"/>
    <row r="14320" s="158" customFormat="1"/>
    <row r="14321" s="158" customFormat="1"/>
    <row r="14322" s="158" customFormat="1"/>
    <row r="14323" s="158" customFormat="1"/>
    <row r="14324" s="158" customFormat="1"/>
    <row r="14325" s="158" customFormat="1"/>
    <row r="14326" s="158" customFormat="1"/>
    <row r="14327" s="158" customFormat="1"/>
    <row r="14328" s="158" customFormat="1"/>
    <row r="14329" s="158" customFormat="1"/>
    <row r="14330" s="158" customFormat="1"/>
    <row r="14331" s="158" customFormat="1"/>
    <row r="14332" s="158" customFormat="1"/>
    <row r="14333" s="158" customFormat="1"/>
    <row r="14334" s="158" customFormat="1"/>
    <row r="14335" s="158" customFormat="1"/>
    <row r="14336" s="158" customFormat="1"/>
    <row r="14337" s="158" customFormat="1"/>
    <row r="14338" s="158" customFormat="1"/>
    <row r="14339" s="158" customFormat="1"/>
    <row r="14340" s="158" customFormat="1"/>
    <row r="14341" s="158" customFormat="1"/>
    <row r="14342" s="158" customFormat="1"/>
    <row r="14343" s="158" customFormat="1"/>
    <row r="14344" s="158" customFormat="1"/>
    <row r="14345" s="158" customFormat="1"/>
    <row r="14346" s="158" customFormat="1"/>
    <row r="14347" s="158" customFormat="1"/>
    <row r="14348" s="158" customFormat="1"/>
    <row r="14349" s="158" customFormat="1"/>
    <row r="14350" s="158" customFormat="1"/>
    <row r="14351" s="158" customFormat="1"/>
    <row r="14352" s="158" customFormat="1"/>
    <row r="14353" s="158" customFormat="1"/>
    <row r="14354" s="158" customFormat="1"/>
    <row r="14355" s="158" customFormat="1"/>
    <row r="14356" s="158" customFormat="1"/>
    <row r="14357" s="158" customFormat="1"/>
    <row r="14358" s="158" customFormat="1"/>
    <row r="14359" s="158" customFormat="1"/>
    <row r="14360" s="158" customFormat="1"/>
    <row r="14361" s="158" customFormat="1"/>
    <row r="14362" s="158" customFormat="1"/>
    <row r="14363" s="158" customFormat="1"/>
    <row r="14364" s="158" customFormat="1"/>
    <row r="14365" s="158" customFormat="1"/>
    <row r="14366" s="158" customFormat="1"/>
    <row r="14367" s="158" customFormat="1"/>
    <row r="14368" s="158" customFormat="1"/>
    <row r="14369" s="158" customFormat="1"/>
    <row r="14370" s="158" customFormat="1"/>
    <row r="14371" s="158" customFormat="1"/>
    <row r="14372" s="158" customFormat="1"/>
    <row r="14373" s="158" customFormat="1"/>
    <row r="14374" s="158" customFormat="1"/>
    <row r="14375" s="158" customFormat="1"/>
    <row r="14376" s="158" customFormat="1"/>
    <row r="14377" s="158" customFormat="1"/>
    <row r="14378" s="158" customFormat="1"/>
    <row r="14379" s="158" customFormat="1"/>
    <row r="14380" s="158" customFormat="1"/>
    <row r="14381" s="158" customFormat="1"/>
    <row r="14382" s="158" customFormat="1"/>
    <row r="14383" s="158" customFormat="1"/>
    <row r="14384" s="158" customFormat="1"/>
    <row r="14385" s="158" customFormat="1"/>
    <row r="14386" s="158" customFormat="1"/>
    <row r="14387" s="158" customFormat="1"/>
    <row r="14388" s="158" customFormat="1"/>
    <row r="14389" s="158" customFormat="1"/>
    <row r="14390" s="158" customFormat="1"/>
    <row r="14391" s="158" customFormat="1"/>
    <row r="14392" s="158" customFormat="1"/>
    <row r="14393" s="158" customFormat="1"/>
    <row r="14394" s="158" customFormat="1"/>
    <row r="14395" s="158" customFormat="1"/>
    <row r="14396" s="158" customFormat="1"/>
    <row r="14397" s="158" customFormat="1"/>
    <row r="14398" s="158" customFormat="1"/>
    <row r="14399" s="158" customFormat="1"/>
    <row r="14400" s="158" customFormat="1"/>
    <row r="14401" s="158" customFormat="1"/>
    <row r="14402" s="158" customFormat="1"/>
    <row r="14403" s="158" customFormat="1"/>
    <row r="14404" s="158" customFormat="1"/>
    <row r="14405" s="158" customFormat="1"/>
    <row r="14406" s="158" customFormat="1"/>
    <row r="14407" s="158" customFormat="1"/>
    <row r="14408" s="158" customFormat="1"/>
    <row r="14409" s="158" customFormat="1"/>
    <row r="14410" s="158" customFormat="1"/>
    <row r="14411" s="158" customFormat="1"/>
    <row r="14412" s="158" customFormat="1"/>
    <row r="14413" s="158" customFormat="1"/>
    <row r="14414" s="158" customFormat="1"/>
    <row r="14415" s="158" customFormat="1"/>
    <row r="14416" s="158" customFormat="1"/>
    <row r="14417" s="158" customFormat="1"/>
    <row r="14418" s="158" customFormat="1"/>
    <row r="14419" s="158" customFormat="1"/>
    <row r="14420" s="158" customFormat="1"/>
    <row r="14421" s="158" customFormat="1"/>
    <row r="14422" s="158" customFormat="1"/>
    <row r="14423" s="158" customFormat="1"/>
    <row r="14424" s="158" customFormat="1"/>
    <row r="14425" s="158" customFormat="1"/>
    <row r="14426" s="158" customFormat="1"/>
    <row r="14427" s="158" customFormat="1"/>
    <row r="14428" s="158" customFormat="1"/>
    <row r="14429" s="158" customFormat="1"/>
    <row r="14430" s="158" customFormat="1"/>
    <row r="14431" s="158" customFormat="1"/>
    <row r="14432" s="158" customFormat="1"/>
    <row r="14433" s="158" customFormat="1"/>
    <row r="14434" s="158" customFormat="1"/>
    <row r="14435" s="158" customFormat="1"/>
    <row r="14436" s="158" customFormat="1"/>
    <row r="14437" s="158" customFormat="1"/>
    <row r="14438" s="158" customFormat="1"/>
    <row r="14439" s="158" customFormat="1"/>
    <row r="14440" s="158" customFormat="1"/>
    <row r="14441" s="158" customFormat="1"/>
    <row r="14442" s="158" customFormat="1"/>
    <row r="14443" s="158" customFormat="1"/>
    <row r="14444" s="158" customFormat="1"/>
    <row r="14445" s="158" customFormat="1"/>
    <row r="14446" s="158" customFormat="1"/>
    <row r="14447" s="158" customFormat="1"/>
    <row r="14448" s="158" customFormat="1"/>
    <row r="14449" s="158" customFormat="1"/>
    <row r="14450" s="158" customFormat="1"/>
    <row r="14451" s="158" customFormat="1"/>
    <row r="14452" s="158" customFormat="1"/>
    <row r="14453" s="158" customFormat="1"/>
    <row r="14454" s="158" customFormat="1"/>
    <row r="14455" s="158" customFormat="1"/>
    <row r="14456" s="158" customFormat="1"/>
    <row r="14457" s="158" customFormat="1"/>
    <row r="14458" s="158" customFormat="1"/>
    <row r="14459" s="158" customFormat="1"/>
    <row r="14460" s="158" customFormat="1"/>
    <row r="14461" s="158" customFormat="1"/>
    <row r="14462" s="158" customFormat="1"/>
    <row r="14463" s="158" customFormat="1"/>
    <row r="14464" s="158" customFormat="1"/>
    <row r="14465" s="158" customFormat="1"/>
    <row r="14466" s="158" customFormat="1"/>
    <row r="14467" s="158" customFormat="1"/>
    <row r="14468" s="158" customFormat="1"/>
    <row r="14469" s="158" customFormat="1"/>
    <row r="14470" s="158" customFormat="1"/>
    <row r="14471" s="158" customFormat="1"/>
    <row r="14472" s="158" customFormat="1"/>
    <row r="14473" s="158" customFormat="1"/>
    <row r="14474" s="158" customFormat="1"/>
    <row r="14475" s="158" customFormat="1"/>
    <row r="14476" s="158" customFormat="1"/>
    <row r="14477" s="158" customFormat="1"/>
    <row r="14478" s="158" customFormat="1"/>
    <row r="14479" s="158" customFormat="1"/>
    <row r="14480" s="158" customFormat="1"/>
    <row r="14481" s="158" customFormat="1"/>
    <row r="14482" s="158" customFormat="1"/>
    <row r="14483" s="158" customFormat="1"/>
    <row r="14484" s="158" customFormat="1"/>
    <row r="14485" s="158" customFormat="1"/>
    <row r="14486" s="158" customFormat="1"/>
    <row r="14487" s="158" customFormat="1"/>
    <row r="14488" s="158" customFormat="1"/>
    <row r="14489" s="158" customFormat="1"/>
    <row r="14490" s="158" customFormat="1"/>
    <row r="14491" s="158" customFormat="1"/>
    <row r="14492" s="158" customFormat="1"/>
    <row r="14493" s="158" customFormat="1"/>
    <row r="14494" s="158" customFormat="1"/>
    <row r="14495" s="158" customFormat="1"/>
    <row r="14496" s="158" customFormat="1"/>
    <row r="14497" s="158" customFormat="1"/>
    <row r="14498" s="158" customFormat="1"/>
    <row r="14499" s="158" customFormat="1"/>
    <row r="14500" s="158" customFormat="1"/>
    <row r="14501" s="158" customFormat="1"/>
    <row r="14502" s="158" customFormat="1"/>
    <row r="14503" s="158" customFormat="1"/>
    <row r="14504" s="158" customFormat="1"/>
    <row r="14505" s="158" customFormat="1"/>
    <row r="14506" s="158" customFormat="1"/>
    <row r="14507" s="158" customFormat="1"/>
    <row r="14508" s="158" customFormat="1"/>
    <row r="14509" s="158" customFormat="1"/>
    <row r="14510" s="158" customFormat="1"/>
    <row r="14511" s="158" customFormat="1"/>
    <row r="14512" s="158" customFormat="1"/>
    <row r="14513" s="158" customFormat="1"/>
    <row r="14514" s="158" customFormat="1"/>
    <row r="14515" s="158" customFormat="1"/>
    <row r="14516" s="158" customFormat="1"/>
    <row r="14517" s="158" customFormat="1"/>
    <row r="14518" s="158" customFormat="1"/>
    <row r="14519" s="158" customFormat="1"/>
    <row r="14520" s="158" customFormat="1"/>
    <row r="14521" s="158" customFormat="1"/>
    <row r="14522" s="158" customFormat="1"/>
    <row r="14523" s="158" customFormat="1"/>
    <row r="14524" s="158" customFormat="1"/>
    <row r="14525" s="158" customFormat="1"/>
    <row r="14526" s="158" customFormat="1"/>
    <row r="14527" s="158" customFormat="1"/>
    <row r="14528" s="158" customFormat="1"/>
    <row r="14529" s="158" customFormat="1"/>
    <row r="14530" s="158" customFormat="1"/>
    <row r="14531" s="158" customFormat="1"/>
    <row r="14532" s="158" customFormat="1"/>
    <row r="14533" s="158" customFormat="1"/>
    <row r="14534" s="158" customFormat="1"/>
    <row r="14535" s="158" customFormat="1"/>
    <row r="14536" s="158" customFormat="1"/>
    <row r="14537" s="158" customFormat="1"/>
    <row r="14538" s="158" customFormat="1"/>
    <row r="14539" s="158" customFormat="1"/>
    <row r="14540" s="158" customFormat="1"/>
    <row r="14541" s="158" customFormat="1"/>
    <row r="14542" s="158" customFormat="1"/>
    <row r="14543" s="158" customFormat="1"/>
    <row r="14544" s="158" customFormat="1"/>
    <row r="14545" s="158" customFormat="1"/>
    <row r="14546" s="158" customFormat="1"/>
    <row r="14547" s="158" customFormat="1"/>
    <row r="14548" s="158" customFormat="1"/>
    <row r="14549" s="158" customFormat="1"/>
    <row r="14550" s="158" customFormat="1"/>
    <row r="14551" s="158" customFormat="1"/>
    <row r="14552" s="158" customFormat="1"/>
    <row r="14553" s="158" customFormat="1"/>
    <row r="14554" s="158" customFormat="1"/>
    <row r="14555" s="158" customFormat="1"/>
    <row r="14556" s="158" customFormat="1"/>
    <row r="14557" s="158" customFormat="1"/>
    <row r="14558" s="158" customFormat="1"/>
    <row r="14559" s="158" customFormat="1"/>
    <row r="14560" s="158" customFormat="1"/>
    <row r="14561" s="158" customFormat="1"/>
    <row r="14562" s="158" customFormat="1"/>
    <row r="14563" s="158" customFormat="1"/>
    <row r="14564" s="158" customFormat="1"/>
    <row r="14565" s="158" customFormat="1"/>
    <row r="14566" s="158" customFormat="1"/>
    <row r="14567" s="158" customFormat="1"/>
    <row r="14568" s="158" customFormat="1"/>
    <row r="14569" s="158" customFormat="1"/>
    <row r="14570" s="158" customFormat="1"/>
    <row r="14571" s="158" customFormat="1"/>
    <row r="14572" s="158" customFormat="1"/>
    <row r="14573" s="158" customFormat="1"/>
    <row r="14574" s="158" customFormat="1"/>
    <row r="14575" s="158" customFormat="1"/>
    <row r="14576" s="158" customFormat="1"/>
    <row r="14577" s="158" customFormat="1"/>
    <row r="14578" s="158" customFormat="1"/>
    <row r="14579" s="158" customFormat="1"/>
    <row r="14580" s="158" customFormat="1"/>
    <row r="14581" s="158" customFormat="1"/>
    <row r="14582" s="158" customFormat="1"/>
    <row r="14583" s="158" customFormat="1"/>
    <row r="14584" s="158" customFormat="1"/>
    <row r="14585" s="158" customFormat="1"/>
    <row r="14586" s="158" customFormat="1"/>
    <row r="14587" s="158" customFormat="1"/>
    <row r="14588" s="158" customFormat="1"/>
    <row r="14589" s="158" customFormat="1"/>
    <row r="14590" s="158" customFormat="1"/>
    <row r="14591" s="158" customFormat="1"/>
    <row r="14592" s="158" customFormat="1"/>
    <row r="14593" s="158" customFormat="1"/>
    <row r="14594" s="158" customFormat="1"/>
    <row r="14595" s="158" customFormat="1"/>
    <row r="14596" s="158" customFormat="1"/>
    <row r="14597" s="158" customFormat="1"/>
    <row r="14598" s="158" customFormat="1"/>
    <row r="14599" s="158" customFormat="1"/>
    <row r="14600" s="158" customFormat="1"/>
    <row r="14601" s="158" customFormat="1"/>
    <row r="14602" s="158" customFormat="1"/>
    <row r="14603" s="158" customFormat="1"/>
    <row r="14604" s="158" customFormat="1"/>
    <row r="14605" s="158" customFormat="1"/>
    <row r="14606" s="158" customFormat="1"/>
    <row r="14607" s="158" customFormat="1"/>
    <row r="14608" s="158" customFormat="1"/>
    <row r="14609" s="158" customFormat="1"/>
    <row r="14610" s="158" customFormat="1"/>
    <row r="14611" s="158" customFormat="1"/>
    <row r="14612" s="158" customFormat="1"/>
    <row r="14613" s="158" customFormat="1"/>
    <row r="14614" s="158" customFormat="1"/>
    <row r="14615" s="158" customFormat="1"/>
    <row r="14616" s="158" customFormat="1"/>
    <row r="14617" s="158" customFormat="1"/>
    <row r="14618" s="158" customFormat="1"/>
    <row r="14619" s="158" customFormat="1"/>
    <row r="14620" s="158" customFormat="1"/>
    <row r="14621" s="158" customFormat="1"/>
    <row r="14622" s="158" customFormat="1"/>
    <row r="14623" s="158" customFormat="1"/>
    <row r="14624" s="158" customFormat="1"/>
    <row r="14625" s="158" customFormat="1"/>
    <row r="14626" s="158" customFormat="1"/>
    <row r="14627" s="158" customFormat="1"/>
    <row r="14628" s="158" customFormat="1"/>
    <row r="14629" s="158" customFormat="1"/>
    <row r="14630" s="158" customFormat="1"/>
    <row r="14631" s="158" customFormat="1"/>
    <row r="14632" s="158" customFormat="1"/>
    <row r="14633" s="158" customFormat="1"/>
    <row r="14634" s="158" customFormat="1"/>
    <row r="14635" s="158" customFormat="1"/>
    <row r="14636" s="158" customFormat="1"/>
    <row r="14637" s="158" customFormat="1"/>
    <row r="14638" s="158" customFormat="1"/>
    <row r="14639" s="158" customFormat="1"/>
    <row r="14640" s="158" customFormat="1"/>
    <row r="14641" s="158" customFormat="1"/>
    <row r="14642" s="158" customFormat="1"/>
    <row r="14643" s="158" customFormat="1"/>
    <row r="14644" s="158" customFormat="1"/>
    <row r="14645" s="158" customFormat="1"/>
    <row r="14646" s="158" customFormat="1"/>
    <row r="14647" s="158" customFormat="1"/>
    <row r="14648" s="158" customFormat="1"/>
    <row r="14649" s="158" customFormat="1"/>
    <row r="14650" s="158" customFormat="1"/>
    <row r="14651" s="158" customFormat="1"/>
    <row r="14652" s="158" customFormat="1"/>
    <row r="14653" s="158" customFormat="1"/>
    <row r="14654" s="158" customFormat="1"/>
    <row r="14655" s="158" customFormat="1"/>
    <row r="14656" s="158" customFormat="1"/>
    <row r="14657" s="158" customFormat="1"/>
    <row r="14658" s="158" customFormat="1"/>
    <row r="14659" s="158" customFormat="1"/>
    <row r="14660" s="158" customFormat="1"/>
    <row r="14661" s="158" customFormat="1"/>
    <row r="14662" s="158" customFormat="1"/>
    <row r="14663" s="158" customFormat="1"/>
    <row r="14664" s="158" customFormat="1"/>
    <row r="14665" s="158" customFormat="1"/>
    <row r="14666" s="158" customFormat="1"/>
    <row r="14667" s="158" customFormat="1"/>
    <row r="14668" s="158" customFormat="1"/>
    <row r="14669" s="158" customFormat="1"/>
    <row r="14670" s="158" customFormat="1"/>
    <row r="14671" s="158" customFormat="1"/>
    <row r="14672" s="158" customFormat="1"/>
    <row r="14673" s="158" customFormat="1"/>
    <row r="14674" s="158" customFormat="1"/>
    <row r="14675" s="158" customFormat="1"/>
    <row r="14676" s="158" customFormat="1"/>
    <row r="14677" s="158" customFormat="1"/>
    <row r="14678" s="158" customFormat="1"/>
    <row r="14679" s="158" customFormat="1"/>
    <row r="14680" s="158" customFormat="1"/>
    <row r="14681" s="158" customFormat="1"/>
    <row r="14682" s="158" customFormat="1"/>
    <row r="14683" s="158" customFormat="1"/>
    <row r="14684" s="158" customFormat="1"/>
    <row r="14685" s="158" customFormat="1"/>
    <row r="14686" s="158" customFormat="1"/>
    <row r="14687" s="158" customFormat="1"/>
    <row r="14688" s="158" customFormat="1"/>
    <row r="14689" s="158" customFormat="1"/>
    <row r="14690" s="158" customFormat="1"/>
    <row r="14691" s="158" customFormat="1"/>
    <row r="14692" s="158" customFormat="1"/>
    <row r="14693" s="158" customFormat="1"/>
    <row r="14694" s="158" customFormat="1"/>
    <row r="14695" s="158" customFormat="1"/>
    <row r="14696" s="158" customFormat="1"/>
    <row r="14697" s="158" customFormat="1"/>
    <row r="14698" s="158" customFormat="1"/>
    <row r="14699" s="158" customFormat="1"/>
    <row r="14700" s="158" customFormat="1"/>
    <row r="14701" s="158" customFormat="1"/>
    <row r="14702" s="158" customFormat="1"/>
    <row r="14703" s="158" customFormat="1"/>
    <row r="14704" s="158" customFormat="1"/>
    <row r="14705" s="158" customFormat="1"/>
    <row r="14706" s="158" customFormat="1"/>
    <row r="14707" s="158" customFormat="1"/>
    <row r="14708" s="158" customFormat="1"/>
    <row r="14709" s="158" customFormat="1"/>
    <row r="14710" s="158" customFormat="1"/>
    <row r="14711" s="158" customFormat="1"/>
    <row r="14712" s="158" customFormat="1"/>
    <row r="14713" s="158" customFormat="1"/>
    <row r="14714" s="158" customFormat="1"/>
    <row r="14715" s="158" customFormat="1"/>
    <row r="14716" s="158" customFormat="1"/>
    <row r="14717" s="158" customFormat="1"/>
    <row r="14718" s="158" customFormat="1"/>
    <row r="14719" s="158" customFormat="1"/>
    <row r="14720" s="158" customFormat="1"/>
    <row r="14721" s="158" customFormat="1"/>
    <row r="14722" s="158" customFormat="1"/>
    <row r="14723" s="158" customFormat="1"/>
    <row r="14724" s="158" customFormat="1"/>
    <row r="14725" s="158" customFormat="1"/>
    <row r="14726" s="158" customFormat="1"/>
    <row r="14727" s="158" customFormat="1"/>
    <row r="14728" s="158" customFormat="1"/>
    <row r="14729" s="158" customFormat="1"/>
    <row r="14730" s="158" customFormat="1"/>
    <row r="14731" s="158" customFormat="1"/>
    <row r="14732" s="158" customFormat="1"/>
    <row r="14733" s="158" customFormat="1"/>
    <row r="14734" s="158" customFormat="1"/>
    <row r="14735" s="158" customFormat="1"/>
    <row r="14736" s="158" customFormat="1"/>
    <row r="14737" s="158" customFormat="1"/>
    <row r="14738" s="158" customFormat="1"/>
    <row r="14739" s="158" customFormat="1"/>
    <row r="14740" s="158" customFormat="1"/>
    <row r="14741" s="158" customFormat="1"/>
    <row r="14742" s="158" customFormat="1"/>
    <row r="14743" s="158" customFormat="1"/>
    <row r="14744" s="158" customFormat="1"/>
    <row r="14745" s="158" customFormat="1"/>
    <row r="14746" s="158" customFormat="1"/>
    <row r="14747" s="158" customFormat="1"/>
    <row r="14748" s="158" customFormat="1"/>
    <row r="14749" s="158" customFormat="1"/>
    <row r="14750" s="158" customFormat="1"/>
    <row r="14751" s="158" customFormat="1"/>
    <row r="14752" s="158" customFormat="1"/>
    <row r="14753" s="158" customFormat="1"/>
    <row r="14754" s="158" customFormat="1"/>
    <row r="14755" s="158" customFormat="1"/>
    <row r="14756" s="158" customFormat="1"/>
    <row r="14757" s="158" customFormat="1"/>
    <row r="14758" s="158" customFormat="1"/>
    <row r="14759" s="158" customFormat="1"/>
    <row r="14760" s="158" customFormat="1"/>
    <row r="14761" s="158" customFormat="1"/>
    <row r="14762" s="158" customFormat="1"/>
    <row r="14763" s="158" customFormat="1"/>
    <row r="14764" s="158" customFormat="1"/>
    <row r="14765" s="158" customFormat="1"/>
    <row r="14766" s="158" customFormat="1"/>
    <row r="14767" s="158" customFormat="1"/>
    <row r="14768" s="158" customFormat="1"/>
    <row r="14769" s="158" customFormat="1"/>
    <row r="14770" s="158" customFormat="1"/>
    <row r="14771" s="158" customFormat="1"/>
    <row r="14772" s="158" customFormat="1"/>
    <row r="14773" s="158" customFormat="1"/>
    <row r="14774" s="158" customFormat="1"/>
    <row r="14775" s="158" customFormat="1"/>
    <row r="14776" s="158" customFormat="1"/>
    <row r="14777" s="158" customFormat="1"/>
    <row r="14778" s="158" customFormat="1"/>
    <row r="14779" s="158" customFormat="1"/>
    <row r="14780" s="158" customFormat="1"/>
    <row r="14781" s="158" customFormat="1"/>
    <row r="14782" s="158" customFormat="1"/>
    <row r="14783" s="158" customFormat="1"/>
    <row r="14784" s="158" customFormat="1"/>
    <row r="14785" s="158" customFormat="1"/>
    <row r="14786" s="158" customFormat="1"/>
    <row r="14787" s="158" customFormat="1"/>
    <row r="14788" s="158" customFormat="1"/>
    <row r="14789" s="158" customFormat="1"/>
    <row r="14790" s="158" customFormat="1"/>
    <row r="14791" s="158" customFormat="1"/>
    <row r="14792" s="158" customFormat="1"/>
    <row r="14793" s="158" customFormat="1"/>
    <row r="14794" s="158" customFormat="1"/>
    <row r="14795" s="158" customFormat="1"/>
    <row r="14796" s="158" customFormat="1"/>
    <row r="14797" s="158" customFormat="1"/>
    <row r="14798" s="158" customFormat="1"/>
    <row r="14799" s="158" customFormat="1"/>
    <row r="14800" s="158" customFormat="1"/>
    <row r="14801" s="158" customFormat="1"/>
    <row r="14802" s="158" customFormat="1"/>
    <row r="14803" s="158" customFormat="1"/>
    <row r="14804" s="158" customFormat="1"/>
    <row r="14805" s="158" customFormat="1"/>
    <row r="14806" s="158" customFormat="1"/>
    <row r="14807" s="158" customFormat="1"/>
    <row r="14808" s="158" customFormat="1"/>
    <row r="14809" s="158" customFormat="1"/>
    <row r="14810" s="158" customFormat="1"/>
    <row r="14811" s="158" customFormat="1"/>
    <row r="14812" s="158" customFormat="1"/>
    <row r="14813" s="158" customFormat="1"/>
    <row r="14814" s="158" customFormat="1"/>
    <row r="14815" s="158" customFormat="1"/>
    <row r="14816" s="158" customFormat="1"/>
    <row r="14817" s="158" customFormat="1"/>
    <row r="14818" s="158" customFormat="1"/>
    <row r="14819" s="158" customFormat="1"/>
    <row r="14820" s="158" customFormat="1"/>
    <row r="14821" s="158" customFormat="1"/>
    <row r="14822" s="158" customFormat="1"/>
    <row r="14823" s="158" customFormat="1"/>
    <row r="14824" s="158" customFormat="1"/>
    <row r="14825" s="158" customFormat="1"/>
    <row r="14826" s="158" customFormat="1"/>
    <row r="14827" s="158" customFormat="1"/>
    <row r="14828" s="158" customFormat="1"/>
    <row r="14829" s="158" customFormat="1"/>
    <row r="14830" s="158" customFormat="1"/>
    <row r="14831" s="158" customFormat="1"/>
    <row r="14832" s="158" customFormat="1"/>
    <row r="14833" s="158" customFormat="1"/>
    <row r="14834" s="158" customFormat="1"/>
    <row r="14835" s="158" customFormat="1"/>
    <row r="14836" s="158" customFormat="1"/>
    <row r="14837" s="158" customFormat="1"/>
    <row r="14838" s="158" customFormat="1"/>
    <row r="14839" s="158" customFormat="1"/>
    <row r="14840" s="158" customFormat="1"/>
    <row r="14841" s="158" customFormat="1"/>
    <row r="14842" s="158" customFormat="1"/>
    <row r="14843" s="158" customFormat="1"/>
    <row r="14844" s="158" customFormat="1"/>
    <row r="14845" s="158" customFormat="1"/>
    <row r="14846" s="158" customFormat="1"/>
    <row r="14847" s="158" customFormat="1"/>
    <row r="14848" s="158" customFormat="1"/>
    <row r="14849" s="158" customFormat="1"/>
    <row r="14850" s="158" customFormat="1"/>
    <row r="14851" s="158" customFormat="1"/>
    <row r="14852" s="158" customFormat="1"/>
    <row r="14853" s="158" customFormat="1"/>
    <row r="14854" s="158" customFormat="1"/>
    <row r="14855" s="158" customFormat="1"/>
    <row r="14856" s="158" customFormat="1"/>
    <row r="14857" s="158" customFormat="1"/>
    <row r="14858" s="158" customFormat="1"/>
    <row r="14859" s="158" customFormat="1"/>
    <row r="14860" s="158" customFormat="1"/>
    <row r="14861" s="158" customFormat="1"/>
    <row r="14862" s="158" customFormat="1"/>
    <row r="14863" s="158" customFormat="1"/>
    <row r="14864" s="158" customFormat="1"/>
    <row r="14865" s="158" customFormat="1"/>
    <row r="14866" s="158" customFormat="1"/>
    <row r="14867" s="158" customFormat="1"/>
    <row r="14868" s="158" customFormat="1"/>
    <row r="14869" s="158" customFormat="1"/>
    <row r="14870" s="158" customFormat="1"/>
    <row r="14871" s="158" customFormat="1"/>
    <row r="14872" s="158" customFormat="1"/>
    <row r="14873" s="158" customFormat="1"/>
    <row r="14874" s="158" customFormat="1"/>
    <row r="14875" s="158" customFormat="1"/>
    <row r="14876" s="158" customFormat="1"/>
    <row r="14877" s="158" customFormat="1"/>
    <row r="14878" s="158" customFormat="1"/>
    <row r="14879" s="158" customFormat="1"/>
    <row r="14880" s="158" customFormat="1"/>
    <row r="14881" s="158" customFormat="1"/>
    <row r="14882" s="158" customFormat="1"/>
    <row r="14883" s="158" customFormat="1"/>
    <row r="14884" s="158" customFormat="1"/>
    <row r="14885" s="158" customFormat="1"/>
    <row r="14886" s="158" customFormat="1"/>
    <row r="14887" s="158" customFormat="1"/>
    <row r="14888" s="158" customFormat="1"/>
    <row r="14889" s="158" customFormat="1"/>
    <row r="14890" s="158" customFormat="1"/>
    <row r="14891" s="158" customFormat="1"/>
    <row r="14892" s="158" customFormat="1"/>
    <row r="14893" s="158" customFormat="1"/>
    <row r="14894" s="158" customFormat="1"/>
    <row r="14895" s="158" customFormat="1"/>
    <row r="14896" s="158" customFormat="1"/>
    <row r="14897" s="158" customFormat="1"/>
    <row r="14898" s="158" customFormat="1"/>
    <row r="14899" s="158" customFormat="1"/>
    <row r="14900" s="158" customFormat="1"/>
    <row r="14901" s="158" customFormat="1"/>
    <row r="14902" s="158" customFormat="1"/>
    <row r="14903" s="158" customFormat="1"/>
    <row r="14904" s="158" customFormat="1"/>
    <row r="14905" s="158" customFormat="1"/>
    <row r="14906" s="158" customFormat="1"/>
    <row r="14907" s="158" customFormat="1"/>
    <row r="14908" s="158" customFormat="1"/>
    <row r="14909" s="158" customFormat="1"/>
    <row r="14910" s="158" customFormat="1"/>
    <row r="14911" s="158" customFormat="1"/>
    <row r="14912" s="158" customFormat="1"/>
    <row r="14913" s="158" customFormat="1"/>
    <row r="14914" s="158" customFormat="1"/>
    <row r="14915" s="158" customFormat="1"/>
    <row r="14916" s="158" customFormat="1"/>
    <row r="14917" s="158" customFormat="1"/>
    <row r="14918" s="158" customFormat="1"/>
    <row r="14919" s="158" customFormat="1"/>
    <row r="14920" s="158" customFormat="1"/>
    <row r="14921" s="158" customFormat="1"/>
    <row r="14922" s="158" customFormat="1"/>
    <row r="14923" s="158" customFormat="1"/>
    <row r="14924" s="158" customFormat="1"/>
    <row r="14925" s="158" customFormat="1"/>
    <row r="14926" s="158" customFormat="1"/>
    <row r="14927" s="158" customFormat="1"/>
    <row r="14928" s="158" customFormat="1"/>
    <row r="14929" s="158" customFormat="1"/>
    <row r="14930" s="158" customFormat="1"/>
    <row r="14931" s="158" customFormat="1"/>
    <row r="14932" s="158" customFormat="1"/>
    <row r="14933" s="158" customFormat="1"/>
    <row r="14934" s="158" customFormat="1"/>
    <row r="14935" s="158" customFormat="1"/>
    <row r="14936" s="158" customFormat="1"/>
    <row r="14937" s="158" customFormat="1"/>
    <row r="14938" s="158" customFormat="1"/>
    <row r="14939" s="158" customFormat="1"/>
    <row r="14940" s="158" customFormat="1"/>
    <row r="14941" s="158" customFormat="1"/>
    <row r="14942" s="158" customFormat="1"/>
    <row r="14943" s="158" customFormat="1"/>
    <row r="14944" s="158" customFormat="1"/>
    <row r="14945" s="158" customFormat="1"/>
    <row r="14946" s="158" customFormat="1"/>
    <row r="14947" s="158" customFormat="1"/>
    <row r="14948" s="158" customFormat="1"/>
    <row r="14949" s="158" customFormat="1"/>
    <row r="14950" s="158" customFormat="1"/>
    <row r="14951" s="158" customFormat="1"/>
    <row r="14952" s="158" customFormat="1"/>
    <row r="14953" s="158" customFormat="1"/>
    <row r="14954" s="158" customFormat="1"/>
    <row r="14955" s="158" customFormat="1"/>
    <row r="14956" s="158" customFormat="1"/>
    <row r="14957" s="158" customFormat="1"/>
    <row r="14958" s="158" customFormat="1"/>
    <row r="14959" s="158" customFormat="1"/>
    <row r="14960" s="158" customFormat="1"/>
    <row r="14961" s="158" customFormat="1"/>
    <row r="14962" s="158" customFormat="1"/>
    <row r="14963" s="158" customFormat="1"/>
    <row r="14964" s="158" customFormat="1"/>
    <row r="14965" s="158" customFormat="1"/>
    <row r="14966" s="158" customFormat="1"/>
    <row r="14967" s="158" customFormat="1"/>
    <row r="14968" s="158" customFormat="1"/>
    <row r="14969" s="158" customFormat="1"/>
    <row r="14970" s="158" customFormat="1"/>
    <row r="14971" s="158" customFormat="1"/>
    <row r="14972" s="158" customFormat="1"/>
    <row r="14973" s="158" customFormat="1"/>
    <row r="14974" s="158" customFormat="1"/>
    <row r="14975" s="158" customFormat="1"/>
    <row r="14976" s="158" customFormat="1"/>
    <row r="14977" s="158" customFormat="1"/>
    <row r="14978" s="158" customFormat="1"/>
    <row r="14979" s="158" customFormat="1"/>
    <row r="14980" s="158" customFormat="1"/>
    <row r="14981" s="158" customFormat="1"/>
    <row r="14982" s="158" customFormat="1"/>
    <row r="14983" s="158" customFormat="1"/>
    <row r="14984" s="158" customFormat="1"/>
    <row r="14985" s="158" customFormat="1"/>
    <row r="14986" s="158" customFormat="1"/>
    <row r="14987" s="158" customFormat="1"/>
    <row r="14988" s="158" customFormat="1"/>
    <row r="14989" s="158" customFormat="1"/>
    <row r="14990" s="158" customFormat="1"/>
    <row r="14991" s="158" customFormat="1"/>
    <row r="14992" s="158" customFormat="1"/>
    <row r="14993" s="158" customFormat="1"/>
    <row r="14994" s="158" customFormat="1"/>
    <row r="14995" s="158" customFormat="1"/>
    <row r="14996" s="158" customFormat="1"/>
    <row r="14997" s="158" customFormat="1"/>
    <row r="14998" s="158" customFormat="1"/>
    <row r="14999" s="158" customFormat="1"/>
    <row r="15000" s="158" customFormat="1"/>
    <row r="15001" s="158" customFormat="1"/>
    <row r="15002" s="158" customFormat="1"/>
    <row r="15003" s="158" customFormat="1"/>
    <row r="15004" s="158" customFormat="1"/>
    <row r="15005" s="158" customFormat="1"/>
    <row r="15006" s="158" customFormat="1"/>
    <row r="15007" s="158" customFormat="1"/>
    <row r="15008" s="158" customFormat="1"/>
    <row r="15009" s="158" customFormat="1"/>
    <row r="15010" s="158" customFormat="1"/>
    <row r="15011" s="158" customFormat="1"/>
    <row r="15012" s="158" customFormat="1"/>
    <row r="15013" s="158" customFormat="1"/>
    <row r="15014" s="158" customFormat="1"/>
    <row r="15015" s="158" customFormat="1"/>
    <row r="15016" s="158" customFormat="1"/>
    <row r="15017" s="158" customFormat="1"/>
    <row r="15018" s="158" customFormat="1"/>
    <row r="15019" s="158" customFormat="1"/>
    <row r="15020" s="158" customFormat="1"/>
    <row r="15021" s="158" customFormat="1"/>
    <row r="15022" s="158" customFormat="1"/>
    <row r="15023" s="158" customFormat="1"/>
    <row r="15024" s="158" customFormat="1"/>
    <row r="15025" s="158" customFormat="1"/>
    <row r="15026" s="158" customFormat="1"/>
    <row r="15027" s="158" customFormat="1"/>
    <row r="15028" s="158" customFormat="1"/>
    <row r="15029" s="158" customFormat="1"/>
    <row r="15030" s="158" customFormat="1"/>
    <row r="15031" s="158" customFormat="1"/>
    <row r="15032" s="158" customFormat="1"/>
    <row r="15033" s="158" customFormat="1"/>
    <row r="15034" s="158" customFormat="1"/>
    <row r="15035" s="158" customFormat="1"/>
    <row r="15036" s="158" customFormat="1"/>
    <row r="15037" s="158" customFormat="1"/>
    <row r="15038" s="158" customFormat="1"/>
    <row r="15039" s="158" customFormat="1"/>
    <row r="15040" s="158" customFormat="1"/>
    <row r="15041" s="158" customFormat="1"/>
    <row r="15042" s="158" customFormat="1"/>
    <row r="15043" s="158" customFormat="1"/>
    <row r="15044" s="158" customFormat="1"/>
    <row r="15045" s="158" customFormat="1"/>
    <row r="15046" s="158" customFormat="1"/>
    <row r="15047" s="158" customFormat="1"/>
    <row r="15048" s="158" customFormat="1"/>
    <row r="15049" s="158" customFormat="1"/>
    <row r="15050" s="158" customFormat="1"/>
    <row r="15051" s="158" customFormat="1"/>
    <row r="15052" s="158" customFormat="1"/>
    <row r="15053" s="158" customFormat="1"/>
    <row r="15054" s="158" customFormat="1"/>
    <row r="15055" s="158" customFormat="1"/>
    <row r="15056" s="158" customFormat="1"/>
    <row r="15057" s="158" customFormat="1"/>
    <row r="15058" s="158" customFormat="1"/>
    <row r="15059" s="158" customFormat="1"/>
    <row r="15060" s="158" customFormat="1"/>
    <row r="15061" s="158" customFormat="1"/>
    <row r="15062" s="158" customFormat="1"/>
    <row r="15063" s="158" customFormat="1"/>
    <row r="15064" s="158" customFormat="1"/>
    <row r="15065" s="158" customFormat="1"/>
    <row r="15066" s="158" customFormat="1"/>
    <row r="15067" s="158" customFormat="1"/>
    <row r="15068" s="158" customFormat="1"/>
    <row r="15069" s="158" customFormat="1"/>
    <row r="15070" s="158" customFormat="1"/>
    <row r="15071" s="158" customFormat="1"/>
    <row r="15072" s="158" customFormat="1"/>
    <row r="15073" s="158" customFormat="1"/>
    <row r="15074" s="158" customFormat="1"/>
    <row r="15075" s="158" customFormat="1"/>
    <row r="15076" s="158" customFormat="1"/>
    <row r="15077" s="158" customFormat="1"/>
    <row r="15078" s="158" customFormat="1"/>
    <row r="15079" s="158" customFormat="1"/>
    <row r="15080" s="158" customFormat="1"/>
    <row r="15081" s="158" customFormat="1"/>
    <row r="15082" s="158" customFormat="1"/>
    <row r="15083" s="158" customFormat="1"/>
    <row r="15084" s="158" customFormat="1"/>
    <row r="15085" s="158" customFormat="1"/>
    <row r="15086" s="158" customFormat="1"/>
    <row r="15087" s="158" customFormat="1"/>
    <row r="15088" s="158" customFormat="1"/>
    <row r="15089" s="158" customFormat="1"/>
    <row r="15090" s="158" customFormat="1"/>
    <row r="15091" s="158" customFormat="1"/>
    <row r="15092" s="158" customFormat="1"/>
    <row r="15093" s="158" customFormat="1"/>
    <row r="15094" s="158" customFormat="1"/>
    <row r="15095" s="158" customFormat="1"/>
    <row r="15096" s="158" customFormat="1"/>
    <row r="15097" s="158" customFormat="1"/>
    <row r="15098" s="158" customFormat="1"/>
    <row r="15099" s="158" customFormat="1"/>
    <row r="15100" s="158" customFormat="1"/>
    <row r="15101" s="158" customFormat="1"/>
    <row r="15102" s="158" customFormat="1"/>
    <row r="15103" s="158" customFormat="1"/>
    <row r="15104" s="158" customFormat="1"/>
    <row r="15105" s="158" customFormat="1"/>
    <row r="15106" s="158" customFormat="1"/>
    <row r="15107" s="158" customFormat="1"/>
    <row r="15108" s="158" customFormat="1"/>
    <row r="15109" s="158" customFormat="1"/>
    <row r="15110" s="158" customFormat="1"/>
    <row r="15111" s="158" customFormat="1"/>
    <row r="15112" s="158" customFormat="1"/>
    <row r="15113" s="158" customFormat="1"/>
    <row r="15114" s="158" customFormat="1"/>
    <row r="15115" s="158" customFormat="1"/>
    <row r="15116" s="158" customFormat="1"/>
    <row r="15117" s="158" customFormat="1"/>
    <row r="15118" s="158" customFormat="1"/>
    <row r="15119" s="158" customFormat="1"/>
    <row r="15120" s="158" customFormat="1"/>
    <row r="15121" s="158" customFormat="1"/>
    <row r="15122" s="158" customFormat="1"/>
    <row r="15123" s="158" customFormat="1"/>
    <row r="15124" s="158" customFormat="1"/>
    <row r="15125" s="158" customFormat="1"/>
    <row r="15126" s="158" customFormat="1"/>
    <row r="15127" s="158" customFormat="1"/>
    <row r="15128" s="158" customFormat="1"/>
    <row r="15129" s="158" customFormat="1"/>
    <row r="15130" s="158" customFormat="1"/>
    <row r="15131" s="158" customFormat="1"/>
    <row r="15132" s="158" customFormat="1"/>
    <row r="15133" s="158" customFormat="1"/>
    <row r="15134" s="158" customFormat="1"/>
    <row r="15135" s="158" customFormat="1"/>
    <row r="15136" s="158" customFormat="1"/>
    <row r="15137" s="158" customFormat="1"/>
    <row r="15138" s="158" customFormat="1"/>
    <row r="15139" s="158" customFormat="1"/>
    <row r="15140" s="158" customFormat="1"/>
    <row r="15141" s="158" customFormat="1"/>
    <row r="15142" s="158" customFormat="1"/>
    <row r="15143" s="158" customFormat="1"/>
    <row r="15144" s="158" customFormat="1"/>
    <row r="15145" s="158" customFormat="1"/>
    <row r="15146" s="158" customFormat="1"/>
    <row r="15147" s="158" customFormat="1"/>
    <row r="15148" s="158" customFormat="1"/>
    <row r="15149" s="158" customFormat="1"/>
    <row r="15150" s="158" customFormat="1"/>
    <row r="15151" s="158" customFormat="1"/>
    <row r="15152" s="158" customFormat="1"/>
    <row r="15153" s="158" customFormat="1"/>
    <row r="15154" s="158" customFormat="1"/>
    <row r="15155" s="158" customFormat="1"/>
    <row r="15156" s="158" customFormat="1"/>
    <row r="15157" s="158" customFormat="1"/>
    <row r="15158" s="158" customFormat="1"/>
    <row r="15159" s="158" customFormat="1"/>
    <row r="15160" s="158" customFormat="1"/>
    <row r="15161" s="158" customFormat="1"/>
    <row r="15162" s="158" customFormat="1"/>
    <row r="15163" s="158" customFormat="1"/>
    <row r="15164" s="158" customFormat="1"/>
    <row r="15165" s="158" customFormat="1"/>
    <row r="15166" s="158" customFormat="1"/>
    <row r="15167" s="158" customFormat="1"/>
    <row r="15168" s="158" customFormat="1"/>
    <row r="15169" s="158" customFormat="1"/>
    <row r="15170" s="158" customFormat="1"/>
    <row r="15171" s="158" customFormat="1"/>
    <row r="15172" s="158" customFormat="1"/>
    <row r="15173" s="158" customFormat="1"/>
    <row r="15174" s="158" customFormat="1"/>
    <row r="15175" s="158" customFormat="1"/>
    <row r="15176" s="158" customFormat="1"/>
    <row r="15177" s="158" customFormat="1"/>
    <row r="15178" s="158" customFormat="1"/>
    <row r="15179" s="158" customFormat="1"/>
    <row r="15180" s="158" customFormat="1"/>
    <row r="15181" s="158" customFormat="1"/>
    <row r="15182" s="158" customFormat="1"/>
    <row r="15183" s="158" customFormat="1"/>
    <row r="15184" s="158" customFormat="1"/>
    <row r="15185" s="158" customFormat="1"/>
    <row r="15186" s="158" customFormat="1"/>
    <row r="15187" s="158" customFormat="1"/>
    <row r="15188" s="158" customFormat="1"/>
    <row r="15189" s="158" customFormat="1"/>
    <row r="15190" s="158" customFormat="1"/>
    <row r="15191" s="158" customFormat="1"/>
    <row r="15192" s="158" customFormat="1"/>
    <row r="15193" s="158" customFormat="1"/>
    <row r="15194" s="158" customFormat="1"/>
    <row r="15195" s="158" customFormat="1"/>
    <row r="15196" s="158" customFormat="1"/>
    <row r="15197" s="158" customFormat="1"/>
    <row r="15198" s="158" customFormat="1"/>
    <row r="15199" s="158" customFormat="1"/>
    <row r="15200" s="158" customFormat="1"/>
    <row r="15201" s="158" customFormat="1"/>
    <row r="15202" s="158" customFormat="1"/>
    <row r="15203" s="158" customFormat="1"/>
    <row r="15204" s="158" customFormat="1"/>
    <row r="15205" s="158" customFormat="1"/>
    <row r="15206" s="158" customFormat="1"/>
    <row r="15207" s="158" customFormat="1"/>
    <row r="15208" s="158" customFormat="1"/>
    <row r="15209" s="158" customFormat="1"/>
    <row r="15210" s="158" customFormat="1"/>
    <row r="15211" s="158" customFormat="1"/>
    <row r="15212" s="158" customFormat="1"/>
    <row r="15213" s="158" customFormat="1"/>
    <row r="15214" s="158" customFormat="1"/>
    <row r="15215" s="158" customFormat="1"/>
    <row r="15216" s="158" customFormat="1"/>
    <row r="15217" s="158" customFormat="1"/>
    <row r="15218" s="158" customFormat="1"/>
    <row r="15219" s="158" customFormat="1"/>
    <row r="15220" s="158" customFormat="1"/>
    <row r="15221" s="158" customFormat="1"/>
    <row r="15222" s="158" customFormat="1"/>
    <row r="15223" s="158" customFormat="1"/>
    <row r="15224" s="158" customFormat="1"/>
    <row r="15225" s="158" customFormat="1"/>
    <row r="15226" s="158" customFormat="1"/>
    <row r="15227" s="158" customFormat="1"/>
    <row r="15228" s="158" customFormat="1"/>
    <row r="15229" s="158" customFormat="1"/>
    <row r="15230" s="158" customFormat="1"/>
    <row r="15231" s="158" customFormat="1"/>
    <row r="15232" s="158" customFormat="1"/>
    <row r="15233" s="158" customFormat="1"/>
    <row r="15234" s="158" customFormat="1"/>
    <row r="15235" s="158" customFormat="1"/>
    <row r="15236" s="158" customFormat="1"/>
    <row r="15237" s="158" customFormat="1"/>
    <row r="15238" s="158" customFormat="1"/>
    <row r="15239" s="158" customFormat="1"/>
    <row r="15240" s="158" customFormat="1"/>
    <row r="15241" s="158" customFormat="1"/>
    <row r="15242" s="158" customFormat="1"/>
    <row r="15243" s="158" customFormat="1"/>
    <row r="15244" s="158" customFormat="1"/>
    <row r="15245" s="158" customFormat="1"/>
    <row r="15246" s="158" customFormat="1"/>
    <row r="15247" s="158" customFormat="1"/>
    <row r="15248" s="158" customFormat="1"/>
    <row r="15249" s="158" customFormat="1"/>
    <row r="15250" s="158" customFormat="1"/>
    <row r="15251" s="158" customFormat="1"/>
    <row r="15252" s="158" customFormat="1"/>
    <row r="15253" s="158" customFormat="1"/>
    <row r="15254" s="158" customFormat="1"/>
    <row r="15255" s="158" customFormat="1"/>
    <row r="15256" s="158" customFormat="1"/>
    <row r="15257" s="158" customFormat="1"/>
    <row r="15258" s="158" customFormat="1"/>
    <row r="15259" s="158" customFormat="1"/>
    <row r="15260" s="158" customFormat="1"/>
    <row r="15261" s="158" customFormat="1"/>
    <row r="15262" s="158" customFormat="1"/>
    <row r="15263" s="158" customFormat="1"/>
    <row r="15264" s="158" customFormat="1"/>
    <row r="15265" s="158" customFormat="1"/>
    <row r="15266" s="158" customFormat="1"/>
    <row r="15267" s="158" customFormat="1"/>
    <row r="15268" s="158" customFormat="1"/>
    <row r="15269" s="158" customFormat="1"/>
    <row r="15270" s="158" customFormat="1"/>
    <row r="15271" s="158" customFormat="1"/>
    <row r="15272" s="158" customFormat="1"/>
    <row r="15273" s="158" customFormat="1"/>
    <row r="15274" s="158" customFormat="1"/>
    <row r="15275" s="158" customFormat="1"/>
    <row r="15276" s="158" customFormat="1"/>
    <row r="15277" s="158" customFormat="1"/>
    <row r="15278" s="158" customFormat="1"/>
    <row r="15279" s="158" customFormat="1"/>
    <row r="15280" s="158" customFormat="1"/>
    <row r="15281" s="158" customFormat="1"/>
    <row r="15282" s="158" customFormat="1"/>
    <row r="15283" s="158" customFormat="1"/>
    <row r="15284" s="158" customFormat="1"/>
    <row r="15285" s="158" customFormat="1"/>
    <row r="15286" s="158" customFormat="1"/>
    <row r="15287" s="158" customFormat="1"/>
    <row r="15288" s="158" customFormat="1"/>
    <row r="15289" s="158" customFormat="1"/>
    <row r="15290" s="158" customFormat="1"/>
    <row r="15291" s="158" customFormat="1"/>
    <row r="15292" s="158" customFormat="1"/>
    <row r="15293" s="158" customFormat="1"/>
    <row r="15294" s="158" customFormat="1"/>
    <row r="15295" s="158" customFormat="1"/>
    <row r="15296" s="158" customFormat="1"/>
    <row r="15297" s="158" customFormat="1"/>
    <row r="15298" s="158" customFormat="1"/>
    <row r="15299" s="158" customFormat="1"/>
    <row r="15300" s="158" customFormat="1"/>
    <row r="15301" s="158" customFormat="1"/>
    <row r="15302" s="158" customFormat="1"/>
    <row r="15303" s="158" customFormat="1"/>
    <row r="15304" s="158" customFormat="1"/>
    <row r="15305" s="158" customFormat="1"/>
    <row r="15306" s="158" customFormat="1"/>
    <row r="15307" s="158" customFormat="1"/>
    <row r="15308" s="158" customFormat="1"/>
    <row r="15309" s="158" customFormat="1"/>
    <row r="15310" s="158" customFormat="1"/>
    <row r="15311" s="158" customFormat="1"/>
    <row r="15312" s="158" customFormat="1"/>
    <row r="15313" s="158" customFormat="1"/>
    <row r="15314" s="158" customFormat="1"/>
    <row r="15315" s="158" customFormat="1"/>
    <row r="15316" s="158" customFormat="1"/>
    <row r="15317" s="158" customFormat="1"/>
    <row r="15318" s="158" customFormat="1"/>
    <row r="15319" s="158" customFormat="1"/>
    <row r="15320" s="158" customFormat="1"/>
    <row r="15321" s="158" customFormat="1"/>
    <row r="15322" s="158" customFormat="1"/>
    <row r="15323" s="158" customFormat="1"/>
    <row r="15324" s="158" customFormat="1"/>
    <row r="15325" s="158" customFormat="1"/>
    <row r="15326" s="158" customFormat="1"/>
    <row r="15327" s="158" customFormat="1"/>
    <row r="15328" s="158" customFormat="1"/>
    <row r="15329" s="158" customFormat="1"/>
    <row r="15330" s="158" customFormat="1"/>
    <row r="15331" s="158" customFormat="1"/>
    <row r="15332" s="158" customFormat="1"/>
    <row r="15333" s="158" customFormat="1"/>
    <row r="15334" s="158" customFormat="1"/>
    <row r="15335" s="158" customFormat="1"/>
    <row r="15336" s="158" customFormat="1"/>
    <row r="15337" s="158" customFormat="1"/>
    <row r="15338" s="158" customFormat="1"/>
    <row r="15339" s="158" customFormat="1"/>
    <row r="15340" s="158" customFormat="1"/>
    <row r="15341" s="158" customFormat="1"/>
    <row r="15342" s="158" customFormat="1"/>
    <row r="15343" s="158" customFormat="1"/>
    <row r="15344" s="158" customFormat="1"/>
    <row r="15345" s="158" customFormat="1"/>
    <row r="15346" s="158" customFormat="1"/>
    <row r="15347" s="158" customFormat="1"/>
    <row r="15348" s="158" customFormat="1"/>
    <row r="15349" s="158" customFormat="1"/>
    <row r="15350" s="158" customFormat="1"/>
    <row r="15351" s="158" customFormat="1"/>
    <row r="15352" s="158" customFormat="1"/>
    <row r="15353" s="158" customFormat="1"/>
    <row r="15354" s="158" customFormat="1"/>
    <row r="15355" s="158" customFormat="1"/>
    <row r="15356" s="158" customFormat="1"/>
    <row r="15357" s="158" customFormat="1"/>
    <row r="15358" s="158" customFormat="1"/>
    <row r="15359" s="158" customFormat="1"/>
    <row r="15360" s="158" customFormat="1"/>
    <row r="15361" s="158" customFormat="1"/>
    <row r="15362" s="158" customFormat="1"/>
    <row r="15363" s="158" customFormat="1"/>
    <row r="15364" s="158" customFormat="1"/>
    <row r="15365" s="158" customFormat="1"/>
    <row r="15366" s="158" customFormat="1"/>
    <row r="15367" s="158" customFormat="1"/>
    <row r="15368" s="158" customFormat="1"/>
    <row r="15369" s="158" customFormat="1"/>
    <row r="15370" s="158" customFormat="1"/>
    <row r="15371" s="158" customFormat="1"/>
    <row r="15372" s="158" customFormat="1"/>
    <row r="15373" s="158" customFormat="1"/>
    <row r="15374" s="158" customFormat="1"/>
    <row r="15375" s="158" customFormat="1"/>
    <row r="15376" s="158" customFormat="1"/>
    <row r="15377" s="158" customFormat="1"/>
    <row r="15378" s="158" customFormat="1"/>
    <row r="15379" s="158" customFormat="1"/>
    <row r="15380" s="158" customFormat="1"/>
    <row r="15381" s="158" customFormat="1"/>
    <row r="15382" s="158" customFormat="1"/>
    <row r="15383" s="158" customFormat="1"/>
    <row r="15384" s="158" customFormat="1"/>
    <row r="15385" s="158" customFormat="1"/>
    <row r="15386" s="158" customFormat="1"/>
    <row r="15387" s="158" customFormat="1"/>
    <row r="15388" s="158" customFormat="1"/>
    <row r="15389" s="158" customFormat="1"/>
    <row r="15390" s="158" customFormat="1"/>
    <row r="15391" s="158" customFormat="1"/>
    <row r="15392" s="158" customFormat="1"/>
    <row r="15393" s="158" customFormat="1"/>
    <row r="15394" s="158" customFormat="1"/>
    <row r="15395" s="158" customFormat="1"/>
    <row r="15396" s="158" customFormat="1"/>
    <row r="15397" s="158" customFormat="1"/>
    <row r="15398" s="158" customFormat="1"/>
    <row r="15399" s="158" customFormat="1"/>
    <row r="15400" s="158" customFormat="1"/>
    <row r="15401" s="158" customFormat="1"/>
    <row r="15402" s="158" customFormat="1"/>
    <row r="15403" s="158" customFormat="1"/>
    <row r="15404" s="158" customFormat="1"/>
    <row r="15405" s="158" customFormat="1"/>
    <row r="15406" s="158" customFormat="1"/>
    <row r="15407" s="158" customFormat="1"/>
    <row r="15408" s="158" customFormat="1"/>
    <row r="15409" s="158" customFormat="1"/>
    <row r="15410" s="158" customFormat="1"/>
    <row r="15411" s="158" customFormat="1"/>
    <row r="15412" s="158" customFormat="1"/>
    <row r="15413" s="158" customFormat="1"/>
    <row r="15414" s="158" customFormat="1"/>
    <row r="15415" s="158" customFormat="1"/>
    <row r="15416" s="158" customFormat="1"/>
    <row r="15417" s="158" customFormat="1"/>
    <row r="15418" s="158" customFormat="1"/>
    <row r="15419" s="158" customFormat="1"/>
    <row r="15420" s="158" customFormat="1"/>
    <row r="15421" s="158" customFormat="1"/>
    <row r="15422" s="158" customFormat="1"/>
    <row r="15423" s="158" customFormat="1"/>
    <row r="15424" s="158" customFormat="1"/>
    <row r="15425" s="158" customFormat="1"/>
    <row r="15426" s="158" customFormat="1"/>
    <row r="15427" s="158" customFormat="1"/>
    <row r="15428" s="158" customFormat="1"/>
    <row r="15429" s="158" customFormat="1"/>
    <row r="15430" s="158" customFormat="1"/>
    <row r="15431" s="158" customFormat="1"/>
    <row r="15432" s="158" customFormat="1"/>
    <row r="15433" s="158" customFormat="1"/>
    <row r="15434" s="158" customFormat="1"/>
    <row r="15435" s="158" customFormat="1"/>
    <row r="15436" s="158" customFormat="1"/>
    <row r="15437" s="158" customFormat="1"/>
    <row r="15438" s="158" customFormat="1"/>
    <row r="15439" s="158" customFormat="1"/>
    <row r="15440" s="158" customFormat="1"/>
    <row r="15441" s="158" customFormat="1"/>
    <row r="15442" s="158" customFormat="1"/>
    <row r="15443" s="158" customFormat="1"/>
    <row r="15444" s="158" customFormat="1"/>
    <row r="15445" s="158" customFormat="1"/>
    <row r="15446" s="158" customFormat="1"/>
    <row r="15447" s="158" customFormat="1"/>
    <row r="15448" s="158" customFormat="1"/>
    <row r="15449" s="158" customFormat="1"/>
    <row r="15450" s="158" customFormat="1"/>
    <row r="15451" s="158" customFormat="1"/>
    <row r="15452" s="158" customFormat="1"/>
    <row r="15453" s="158" customFormat="1"/>
    <row r="15454" s="158" customFormat="1"/>
    <row r="15455" s="158" customFormat="1"/>
    <row r="15456" s="158" customFormat="1"/>
    <row r="15457" s="158" customFormat="1"/>
    <row r="15458" s="158" customFormat="1"/>
    <row r="15459" s="158" customFormat="1"/>
    <row r="15460" s="158" customFormat="1"/>
    <row r="15461" s="158" customFormat="1"/>
    <row r="15462" s="158" customFormat="1"/>
    <row r="15463" s="158" customFormat="1"/>
    <row r="15464" s="158" customFormat="1"/>
    <row r="15465" s="158" customFormat="1"/>
    <row r="15466" s="158" customFormat="1"/>
    <row r="15467" s="158" customFormat="1"/>
    <row r="15468" s="158" customFormat="1"/>
    <row r="15469" s="158" customFormat="1"/>
    <row r="15470" s="158" customFormat="1"/>
    <row r="15471" s="158" customFormat="1"/>
    <row r="15472" s="158" customFormat="1"/>
    <row r="15473" s="158" customFormat="1"/>
    <row r="15474" s="158" customFormat="1"/>
    <row r="15475" s="158" customFormat="1"/>
    <row r="15476" s="158" customFormat="1"/>
    <row r="15477" s="158" customFormat="1"/>
    <row r="15478" s="158" customFormat="1"/>
    <row r="15479" s="158" customFormat="1"/>
    <row r="15480" s="158" customFormat="1"/>
    <row r="15481" s="158" customFormat="1"/>
    <row r="15482" s="158" customFormat="1"/>
    <row r="15483" s="158" customFormat="1"/>
    <row r="15484" s="158" customFormat="1"/>
    <row r="15485" s="158" customFormat="1"/>
    <row r="15486" s="158" customFormat="1"/>
    <row r="15487" s="158" customFormat="1"/>
    <row r="15488" s="158" customFormat="1"/>
    <row r="15489" s="158" customFormat="1"/>
    <row r="15490" s="158" customFormat="1"/>
    <row r="15491" s="158" customFormat="1"/>
    <row r="15492" s="158" customFormat="1"/>
    <row r="15493" s="158" customFormat="1"/>
    <row r="15494" s="158" customFormat="1"/>
    <row r="15495" s="158" customFormat="1"/>
    <row r="15496" s="158" customFormat="1"/>
    <row r="15497" s="158" customFormat="1"/>
    <row r="15498" s="158" customFormat="1"/>
    <row r="15499" s="158" customFormat="1"/>
    <row r="15500" s="158" customFormat="1"/>
    <row r="15501" s="158" customFormat="1"/>
    <row r="15502" s="158" customFormat="1"/>
    <row r="15503" s="158" customFormat="1"/>
    <row r="15504" s="158" customFormat="1"/>
    <row r="15505" s="158" customFormat="1"/>
    <row r="15506" s="158" customFormat="1"/>
    <row r="15507" s="158" customFormat="1"/>
    <row r="15508" s="158" customFormat="1"/>
    <row r="15509" s="158" customFormat="1"/>
    <row r="15510" s="158" customFormat="1"/>
    <row r="15511" s="158" customFormat="1"/>
    <row r="15512" s="158" customFormat="1"/>
    <row r="15513" s="158" customFormat="1"/>
    <row r="15514" s="158" customFormat="1"/>
    <row r="15515" s="158" customFormat="1"/>
    <row r="15516" s="158" customFormat="1"/>
    <row r="15517" s="158" customFormat="1"/>
    <row r="15518" s="158" customFormat="1"/>
    <row r="15519" s="158" customFormat="1"/>
    <row r="15520" s="158" customFormat="1"/>
    <row r="15521" s="158" customFormat="1"/>
    <row r="15522" s="158" customFormat="1"/>
    <row r="15523" s="158" customFormat="1"/>
    <row r="15524" s="158" customFormat="1"/>
    <row r="15525" s="158" customFormat="1"/>
    <row r="15526" s="158" customFormat="1"/>
    <row r="15527" s="158" customFormat="1"/>
    <row r="15528" s="158" customFormat="1"/>
    <row r="15529" s="158" customFormat="1"/>
    <row r="15530" s="158" customFormat="1"/>
    <row r="15531" s="158" customFormat="1"/>
    <row r="15532" s="158" customFormat="1"/>
    <row r="15533" s="158" customFormat="1"/>
    <row r="15534" s="158" customFormat="1"/>
    <row r="15535" s="158" customFormat="1"/>
    <row r="15536" s="158" customFormat="1"/>
    <row r="15537" s="158" customFormat="1"/>
    <row r="15538" s="158" customFormat="1"/>
    <row r="15539" s="158" customFormat="1"/>
    <row r="15540" s="158" customFormat="1"/>
    <row r="15541" s="158" customFormat="1"/>
    <row r="15542" s="158" customFormat="1"/>
    <row r="15543" s="158" customFormat="1"/>
    <row r="15544" s="158" customFormat="1"/>
    <row r="15545" s="158" customFormat="1"/>
    <row r="15546" s="158" customFormat="1"/>
    <row r="15547" s="158" customFormat="1"/>
    <row r="15548" s="158" customFormat="1"/>
    <row r="15549" s="158" customFormat="1"/>
    <row r="15550" s="158" customFormat="1"/>
    <row r="15551" s="158" customFormat="1"/>
    <row r="15552" s="158" customFormat="1"/>
    <row r="15553" s="158" customFormat="1"/>
    <row r="15554" s="158" customFormat="1"/>
    <row r="15555" s="158" customFormat="1"/>
    <row r="15556" s="158" customFormat="1"/>
    <row r="15557" s="158" customFormat="1"/>
    <row r="15558" s="158" customFormat="1"/>
    <row r="15559" s="158" customFormat="1"/>
    <row r="15560" s="158" customFormat="1"/>
    <row r="15561" s="158" customFormat="1"/>
    <row r="15562" s="158" customFormat="1"/>
    <row r="15563" s="158" customFormat="1"/>
    <row r="15564" s="158" customFormat="1"/>
    <row r="15565" s="158" customFormat="1"/>
    <row r="15566" s="158" customFormat="1"/>
    <row r="15567" s="158" customFormat="1"/>
    <row r="15568" s="158" customFormat="1"/>
    <row r="15569" s="158" customFormat="1"/>
    <row r="15570" s="158" customFormat="1"/>
    <row r="15571" s="158" customFormat="1"/>
    <row r="15572" s="158" customFormat="1"/>
    <row r="15573" s="158" customFormat="1"/>
    <row r="15574" s="158" customFormat="1"/>
    <row r="15575" s="158" customFormat="1"/>
    <row r="15576" s="158" customFormat="1"/>
    <row r="15577" s="158" customFormat="1"/>
    <row r="15578" s="158" customFormat="1"/>
    <row r="15579" s="158" customFormat="1"/>
    <row r="15580" s="158" customFormat="1"/>
    <row r="15581" s="158" customFormat="1"/>
    <row r="15582" s="158" customFormat="1"/>
    <row r="15583" s="158" customFormat="1"/>
    <row r="15584" s="158" customFormat="1"/>
    <row r="15585" s="158" customFormat="1"/>
    <row r="15586" s="158" customFormat="1"/>
    <row r="15587" s="158" customFormat="1"/>
    <row r="15588" s="158" customFormat="1"/>
    <row r="15589" s="158" customFormat="1"/>
    <row r="15590" s="158" customFormat="1"/>
    <row r="15591" s="158" customFormat="1"/>
    <row r="15592" s="158" customFormat="1"/>
    <row r="15593" s="158" customFormat="1"/>
    <row r="15594" s="158" customFormat="1"/>
    <row r="15595" s="158" customFormat="1"/>
    <row r="15596" s="158" customFormat="1"/>
    <row r="15597" s="158" customFormat="1"/>
    <row r="15598" s="158" customFormat="1"/>
    <row r="15599" s="158" customFormat="1"/>
    <row r="15600" s="158" customFormat="1"/>
    <row r="15601" s="158" customFormat="1"/>
    <row r="15602" s="158" customFormat="1"/>
    <row r="15603" s="158" customFormat="1"/>
    <row r="15604" s="158" customFormat="1"/>
    <row r="15605" s="158" customFormat="1"/>
    <row r="15606" s="158" customFormat="1"/>
    <row r="15607" s="158" customFormat="1"/>
    <row r="15608" s="158" customFormat="1"/>
    <row r="15609" s="158" customFormat="1"/>
    <row r="15610" s="158" customFormat="1"/>
    <row r="15611" s="158" customFormat="1"/>
    <row r="15612" s="158" customFormat="1"/>
    <row r="15613" s="158" customFormat="1"/>
    <row r="15614" s="158" customFormat="1"/>
    <row r="15615" s="158" customFormat="1"/>
    <row r="15616" s="158" customFormat="1"/>
    <row r="15617" s="158" customFormat="1"/>
    <row r="15618" s="158" customFormat="1"/>
    <row r="15619" s="158" customFormat="1"/>
    <row r="15620" s="158" customFormat="1"/>
    <row r="15621" s="158" customFormat="1"/>
    <row r="15622" s="158" customFormat="1"/>
    <row r="15623" s="158" customFormat="1"/>
    <row r="15624" s="158" customFormat="1"/>
    <row r="15625" s="158" customFormat="1"/>
    <row r="15626" s="158" customFormat="1"/>
    <row r="15627" s="158" customFormat="1"/>
    <row r="15628" s="158" customFormat="1"/>
    <row r="15629" s="158" customFormat="1"/>
    <row r="15630" s="158" customFormat="1"/>
    <row r="15631" s="158" customFormat="1"/>
    <row r="15632" s="158" customFormat="1"/>
    <row r="15633" s="158" customFormat="1"/>
    <row r="15634" s="158" customFormat="1"/>
    <row r="15635" s="158" customFormat="1"/>
    <row r="15636" s="158" customFormat="1"/>
    <row r="15637" s="158" customFormat="1"/>
    <row r="15638" s="158" customFormat="1"/>
    <row r="15639" s="158" customFormat="1"/>
    <row r="15640" s="158" customFormat="1"/>
    <row r="15641" s="158" customFormat="1"/>
    <row r="15642" s="158" customFormat="1"/>
    <row r="15643" s="158" customFormat="1"/>
    <row r="15644" s="158" customFormat="1"/>
    <row r="15645" s="158" customFormat="1"/>
    <row r="15646" s="158" customFormat="1"/>
    <row r="15647" s="158" customFormat="1"/>
    <row r="15648" s="158" customFormat="1"/>
    <row r="15649" s="158" customFormat="1"/>
    <row r="15650" s="158" customFormat="1"/>
    <row r="15651" s="158" customFormat="1"/>
    <row r="15652" s="158" customFormat="1"/>
    <row r="15653" s="158" customFormat="1"/>
    <row r="15654" s="158" customFormat="1"/>
    <row r="15655" s="158" customFormat="1"/>
    <row r="15656" s="158" customFormat="1"/>
    <row r="15657" s="158" customFormat="1"/>
    <row r="15658" s="158" customFormat="1"/>
    <row r="15659" s="158" customFormat="1"/>
    <row r="15660" s="158" customFormat="1"/>
    <row r="15661" s="158" customFormat="1"/>
    <row r="15662" s="158" customFormat="1"/>
    <row r="15663" s="158" customFormat="1"/>
    <row r="15664" s="158" customFormat="1"/>
    <row r="15665" s="158" customFormat="1"/>
    <row r="15666" s="158" customFormat="1"/>
    <row r="15667" s="158" customFormat="1"/>
    <row r="15668" s="158" customFormat="1"/>
    <row r="15669" s="158" customFormat="1"/>
    <row r="15670" s="158" customFormat="1"/>
    <row r="15671" s="158" customFormat="1"/>
    <row r="15672" s="158" customFormat="1"/>
    <row r="15673" s="158" customFormat="1"/>
    <row r="15674" s="158" customFormat="1"/>
    <row r="15675" s="158" customFormat="1"/>
    <row r="15676" s="158" customFormat="1"/>
    <row r="15677" s="158" customFormat="1"/>
    <row r="15678" s="158" customFormat="1"/>
    <row r="15679" s="158" customFormat="1"/>
    <row r="15680" s="158" customFormat="1"/>
    <row r="15681" s="158" customFormat="1"/>
    <row r="15682" s="158" customFormat="1"/>
    <row r="15683" s="158" customFormat="1"/>
    <row r="15684" s="158" customFormat="1"/>
    <row r="15685" s="158" customFormat="1"/>
    <row r="15686" s="158" customFormat="1"/>
    <row r="15687" s="158" customFormat="1"/>
    <row r="15688" s="158" customFormat="1"/>
    <row r="15689" s="158" customFormat="1"/>
    <row r="15690" s="158" customFormat="1"/>
    <row r="15691" s="158" customFormat="1"/>
    <row r="15692" s="158" customFormat="1"/>
    <row r="15693" s="158" customFormat="1"/>
    <row r="15694" s="158" customFormat="1"/>
    <row r="15695" s="158" customFormat="1"/>
    <row r="15696" s="158" customFormat="1"/>
    <row r="15697" s="158" customFormat="1"/>
    <row r="15698" s="158" customFormat="1"/>
    <row r="15699" s="158" customFormat="1"/>
    <row r="15700" s="158" customFormat="1"/>
    <row r="15701" s="158" customFormat="1"/>
    <row r="15702" s="158" customFormat="1"/>
    <row r="15703" s="158" customFormat="1"/>
    <row r="15704" s="158" customFormat="1"/>
    <row r="15705" s="158" customFormat="1"/>
    <row r="15706" s="158" customFormat="1"/>
    <row r="15707" s="158" customFormat="1"/>
    <row r="15708" s="158" customFormat="1"/>
    <row r="15709" s="158" customFormat="1"/>
    <row r="15710" s="158" customFormat="1"/>
    <row r="15711" s="158" customFormat="1"/>
    <row r="15712" s="158" customFormat="1"/>
    <row r="15713" s="158" customFormat="1"/>
    <row r="15714" s="158" customFormat="1"/>
    <row r="15715" s="158" customFormat="1"/>
    <row r="15716" s="158" customFormat="1"/>
    <row r="15717" s="158" customFormat="1"/>
    <row r="15718" s="158" customFormat="1"/>
    <row r="15719" s="158" customFormat="1"/>
    <row r="15720" s="158" customFormat="1"/>
    <row r="15721" s="158" customFormat="1"/>
    <row r="15722" s="158" customFormat="1"/>
    <row r="15723" s="158" customFormat="1"/>
    <row r="15724" s="158" customFormat="1"/>
    <row r="15725" s="158" customFormat="1"/>
    <row r="15726" s="158" customFormat="1"/>
    <row r="15727" s="158" customFormat="1"/>
    <row r="15728" s="158" customFormat="1"/>
    <row r="15729" s="158" customFormat="1"/>
    <row r="15730" s="158" customFormat="1"/>
    <row r="15731" s="158" customFormat="1"/>
    <row r="15732" s="158" customFormat="1"/>
    <row r="15733" s="158" customFormat="1"/>
    <row r="15734" s="158" customFormat="1"/>
    <row r="15735" s="158" customFormat="1"/>
    <row r="15736" s="158" customFormat="1"/>
    <row r="15737" s="158" customFormat="1"/>
    <row r="15738" s="158" customFormat="1"/>
    <row r="15739" s="158" customFormat="1"/>
    <row r="15740" s="158" customFormat="1"/>
    <row r="15741" s="158" customFormat="1"/>
    <row r="15742" s="158" customFormat="1"/>
    <row r="15743" s="158" customFormat="1"/>
    <row r="15744" s="158" customFormat="1"/>
    <row r="15745" s="158" customFormat="1"/>
    <row r="15746" s="158" customFormat="1"/>
    <row r="15747" s="158" customFormat="1"/>
    <row r="15748" s="158" customFormat="1"/>
    <row r="15749" s="158" customFormat="1"/>
    <row r="15750" s="158" customFormat="1"/>
    <row r="15751" s="158" customFormat="1"/>
    <row r="15752" s="158" customFormat="1"/>
    <row r="15753" s="158" customFormat="1"/>
    <row r="15754" s="158" customFormat="1"/>
    <row r="15755" s="158" customFormat="1"/>
    <row r="15756" s="158" customFormat="1"/>
    <row r="15757" s="158" customFormat="1"/>
    <row r="15758" s="158" customFormat="1"/>
    <row r="15759" s="158" customFormat="1"/>
    <row r="15760" s="158" customFormat="1"/>
    <row r="15761" s="158" customFormat="1"/>
    <row r="15762" s="158" customFormat="1"/>
    <row r="15763" s="158" customFormat="1"/>
    <row r="15764" s="158" customFormat="1"/>
    <row r="15765" s="158" customFormat="1"/>
    <row r="15766" s="158" customFormat="1"/>
    <row r="15767" s="158" customFormat="1"/>
    <row r="15768" s="158" customFormat="1"/>
    <row r="15769" s="158" customFormat="1"/>
    <row r="15770" s="158" customFormat="1"/>
    <row r="15771" s="158" customFormat="1"/>
    <row r="15772" s="158" customFormat="1"/>
    <row r="15773" s="158" customFormat="1"/>
    <row r="15774" s="158" customFormat="1"/>
    <row r="15775" s="158" customFormat="1"/>
    <row r="15776" s="158" customFormat="1"/>
    <row r="15777" s="158" customFormat="1"/>
    <row r="15778" s="158" customFormat="1"/>
    <row r="15779" s="158" customFormat="1"/>
    <row r="15780" s="158" customFormat="1"/>
    <row r="15781" s="158" customFormat="1"/>
    <row r="15782" s="158" customFormat="1"/>
    <row r="15783" s="158" customFormat="1"/>
    <row r="15784" s="158" customFormat="1"/>
    <row r="15785" s="158" customFormat="1"/>
    <row r="15786" s="158" customFormat="1"/>
    <row r="15787" s="158" customFormat="1"/>
    <row r="15788" s="158" customFormat="1"/>
    <row r="15789" s="158" customFormat="1"/>
    <row r="15790" s="158" customFormat="1"/>
    <row r="15791" s="158" customFormat="1"/>
    <row r="15792" s="158" customFormat="1"/>
    <row r="15793" s="158" customFormat="1"/>
    <row r="15794" s="158" customFormat="1"/>
    <row r="15795" s="158" customFormat="1"/>
    <row r="15796" s="158" customFormat="1"/>
    <row r="15797" s="158" customFormat="1"/>
    <row r="15798" s="158" customFormat="1"/>
    <row r="15799" s="158" customFormat="1"/>
    <row r="15800" s="158" customFormat="1"/>
    <row r="15801" s="158" customFormat="1"/>
    <row r="15802" s="158" customFormat="1"/>
    <row r="15803" s="158" customFormat="1"/>
    <row r="15804" s="158" customFormat="1"/>
    <row r="15805" s="158" customFormat="1"/>
    <row r="15806" s="158" customFormat="1"/>
    <row r="15807" s="158" customFormat="1"/>
    <row r="15808" s="158" customFormat="1"/>
    <row r="15809" s="158" customFormat="1"/>
    <row r="15810" s="158" customFormat="1"/>
    <row r="15811" s="158" customFormat="1"/>
    <row r="15812" s="158" customFormat="1"/>
    <row r="15813" s="158" customFormat="1"/>
    <row r="15814" s="158" customFormat="1"/>
    <row r="15815" s="158" customFormat="1"/>
    <row r="15816" s="158" customFormat="1"/>
    <row r="15817" s="158" customFormat="1"/>
    <row r="15818" s="158" customFormat="1"/>
    <row r="15819" s="158" customFormat="1"/>
    <row r="15820" s="158" customFormat="1"/>
    <row r="15821" s="158" customFormat="1"/>
    <row r="15822" s="158" customFormat="1"/>
    <row r="15823" s="158" customFormat="1"/>
    <row r="15824" s="158" customFormat="1"/>
    <row r="15825" s="158" customFormat="1"/>
    <row r="15826" s="158" customFormat="1"/>
    <row r="15827" s="158" customFormat="1"/>
    <row r="15828" s="158" customFormat="1"/>
    <row r="15829" s="158" customFormat="1"/>
    <row r="15830" s="158" customFormat="1"/>
    <row r="15831" s="158" customFormat="1"/>
    <row r="15832" s="158" customFormat="1"/>
    <row r="15833" s="158" customFormat="1"/>
    <row r="15834" s="158" customFormat="1"/>
    <row r="15835" s="158" customFormat="1"/>
    <row r="15836" s="158" customFormat="1"/>
    <row r="15837" s="158" customFormat="1"/>
    <row r="15838" s="158" customFormat="1"/>
    <row r="15839" s="158" customFormat="1"/>
    <row r="15840" s="158" customFormat="1"/>
    <row r="15841" s="158" customFormat="1"/>
    <row r="15842" s="158" customFormat="1"/>
    <row r="15843" s="158" customFormat="1"/>
    <row r="15844" s="158" customFormat="1"/>
    <row r="15845" s="158" customFormat="1"/>
    <row r="15846" s="158" customFormat="1"/>
    <row r="15847" s="158" customFormat="1"/>
    <row r="15848" s="158" customFormat="1"/>
    <row r="15849" s="158" customFormat="1"/>
    <row r="15850" s="158" customFormat="1"/>
    <row r="15851" s="158" customFormat="1"/>
    <row r="15852" s="158" customFormat="1"/>
    <row r="15853" s="158" customFormat="1"/>
    <row r="15854" s="158" customFormat="1"/>
    <row r="15855" s="158" customFormat="1"/>
    <row r="15856" s="158" customFormat="1"/>
    <row r="15857" s="158" customFormat="1"/>
    <row r="15858" s="158" customFormat="1"/>
    <row r="15859" s="158" customFormat="1"/>
    <row r="15860" s="158" customFormat="1"/>
    <row r="15861" s="158" customFormat="1"/>
    <row r="15862" s="158" customFormat="1"/>
    <row r="15863" s="158" customFormat="1"/>
    <row r="15864" s="158" customFormat="1"/>
    <row r="15865" s="158" customFormat="1"/>
    <row r="15866" s="158" customFormat="1"/>
    <row r="15867" s="158" customFormat="1"/>
    <row r="15868" s="158" customFormat="1"/>
    <row r="15869" s="158" customFormat="1"/>
    <row r="15870" s="158" customFormat="1"/>
    <row r="15871" s="158" customFormat="1"/>
    <row r="15872" s="158" customFormat="1"/>
    <row r="15873" s="158" customFormat="1"/>
    <row r="15874" s="158" customFormat="1"/>
    <row r="15875" s="158" customFormat="1"/>
    <row r="15876" s="158" customFormat="1"/>
    <row r="15877" s="158" customFormat="1"/>
    <row r="15878" s="158" customFormat="1"/>
    <row r="15879" s="158" customFormat="1"/>
    <row r="15880" s="158" customFormat="1"/>
    <row r="15881" s="158" customFormat="1"/>
    <row r="15882" s="158" customFormat="1"/>
    <row r="15883" s="158" customFormat="1"/>
    <row r="15884" s="158" customFormat="1"/>
    <row r="15885" s="158" customFormat="1"/>
    <row r="15886" s="158" customFormat="1"/>
    <row r="15887" s="158" customFormat="1"/>
    <row r="15888" s="158" customFormat="1"/>
    <row r="15889" s="158" customFormat="1"/>
    <row r="15890" s="158" customFormat="1"/>
    <row r="15891" s="158" customFormat="1"/>
    <row r="15892" s="158" customFormat="1"/>
    <row r="15893" s="158" customFormat="1"/>
    <row r="15894" s="158" customFormat="1"/>
    <row r="15895" s="158" customFormat="1"/>
    <row r="15896" s="158" customFormat="1"/>
    <row r="15897" s="158" customFormat="1"/>
    <row r="15898" s="158" customFormat="1"/>
    <row r="15899" s="158" customFormat="1"/>
    <row r="15900" s="158" customFormat="1"/>
    <row r="15901" s="158" customFormat="1"/>
    <row r="15902" s="158" customFormat="1"/>
    <row r="15903" s="158" customFormat="1"/>
    <row r="15904" s="158" customFormat="1"/>
    <row r="15905" s="158" customFormat="1"/>
    <row r="15906" s="158" customFormat="1"/>
    <row r="15907" s="158" customFormat="1"/>
    <row r="15908" s="158" customFormat="1"/>
    <row r="15909" s="158" customFormat="1"/>
    <row r="15910" s="158" customFormat="1"/>
    <row r="15911" s="158" customFormat="1"/>
    <row r="15912" s="158" customFormat="1"/>
    <row r="15913" s="158" customFormat="1"/>
    <row r="15914" s="158" customFormat="1"/>
    <row r="15915" s="158" customFormat="1"/>
    <row r="15916" s="158" customFormat="1"/>
    <row r="15917" s="158" customFormat="1"/>
    <row r="15918" s="158" customFormat="1"/>
    <row r="15919" s="158" customFormat="1"/>
    <row r="15920" s="158" customFormat="1"/>
    <row r="15921" s="158" customFormat="1"/>
    <row r="15922" s="158" customFormat="1"/>
    <row r="15923" s="158" customFormat="1"/>
    <row r="15924" s="158" customFormat="1"/>
    <row r="15925" s="158" customFormat="1"/>
    <row r="15926" s="158" customFormat="1"/>
    <row r="15927" s="158" customFormat="1"/>
    <row r="15928" s="158" customFormat="1"/>
    <row r="15929" s="158" customFormat="1"/>
    <row r="15930" s="158" customFormat="1"/>
    <row r="15931" s="158" customFormat="1"/>
    <row r="15932" s="158" customFormat="1"/>
    <row r="15933" s="158" customFormat="1"/>
    <row r="15934" s="158" customFormat="1"/>
    <row r="15935" s="158" customFormat="1"/>
    <row r="15936" s="158" customFormat="1"/>
    <row r="15937" s="158" customFormat="1"/>
    <row r="15938" s="158" customFormat="1"/>
    <row r="15939" s="158" customFormat="1"/>
    <row r="15940" s="158" customFormat="1"/>
    <row r="15941" s="158" customFormat="1"/>
    <row r="15942" s="158" customFormat="1"/>
    <row r="15943" s="158" customFormat="1"/>
    <row r="15944" s="158" customFormat="1"/>
    <row r="15945" s="158" customFormat="1"/>
    <row r="15946" s="158" customFormat="1"/>
    <row r="15947" s="158" customFormat="1"/>
    <row r="15948" s="158" customFormat="1"/>
    <row r="15949" s="158" customFormat="1"/>
    <row r="15950" s="158" customFormat="1"/>
    <row r="15951" s="158" customFormat="1"/>
    <row r="15952" s="158" customFormat="1"/>
    <row r="15953" s="158" customFormat="1"/>
    <row r="15954" s="158" customFormat="1"/>
    <row r="15955" s="158" customFormat="1"/>
    <row r="15956" s="158" customFormat="1"/>
    <row r="15957" s="158" customFormat="1"/>
    <row r="15958" s="158" customFormat="1"/>
    <row r="15959" s="158" customFormat="1"/>
    <row r="15960" s="158" customFormat="1"/>
    <row r="15961" s="158" customFormat="1"/>
    <row r="15962" s="158" customFormat="1"/>
    <row r="15963" s="158" customFormat="1"/>
    <row r="15964" s="158" customFormat="1"/>
    <row r="15965" s="158" customFormat="1"/>
    <row r="15966" s="158" customFormat="1"/>
    <row r="15967" s="158" customFormat="1"/>
    <row r="15968" s="158" customFormat="1"/>
    <row r="15969" s="158" customFormat="1"/>
    <row r="15970" s="158" customFormat="1"/>
    <row r="15971" s="158" customFormat="1"/>
    <row r="15972" s="158" customFormat="1"/>
    <row r="15973" s="158" customFormat="1"/>
    <row r="15974" s="158" customFormat="1"/>
    <row r="15975" s="158" customFormat="1"/>
    <row r="15976" s="158" customFormat="1"/>
    <row r="15977" s="158" customFormat="1"/>
    <row r="15978" s="158" customFormat="1"/>
    <row r="15979" s="158" customFormat="1"/>
    <row r="15980" s="158" customFormat="1"/>
    <row r="15981" s="158" customFormat="1"/>
    <row r="15982" s="158" customFormat="1"/>
    <row r="15983" s="158" customFormat="1"/>
    <row r="15984" s="158" customFormat="1"/>
    <row r="15985" s="158" customFormat="1"/>
    <row r="15986" s="158" customFormat="1"/>
    <row r="15987" s="158" customFormat="1"/>
    <row r="15988" s="158" customFormat="1"/>
    <row r="15989" s="158" customFormat="1"/>
    <row r="15990" s="158" customFormat="1"/>
    <row r="15991" s="158" customFormat="1"/>
    <row r="15992" s="158" customFormat="1"/>
    <row r="15993" s="158" customFormat="1"/>
    <row r="15994" s="158" customFormat="1"/>
    <row r="15995" s="158" customFormat="1"/>
    <row r="15996" s="158" customFormat="1"/>
    <row r="15997" s="158" customFormat="1"/>
    <row r="15998" s="158" customFormat="1"/>
    <row r="15999" s="158" customFormat="1"/>
    <row r="16000" s="158" customFormat="1"/>
    <row r="16001" s="158" customFormat="1"/>
    <row r="16002" s="158" customFormat="1"/>
    <row r="16003" s="158" customFormat="1"/>
    <row r="16004" s="158" customFormat="1"/>
    <row r="16005" s="158" customFormat="1"/>
    <row r="16006" s="158" customFormat="1"/>
    <row r="16007" s="158" customFormat="1"/>
    <row r="16008" s="158" customFormat="1"/>
    <row r="16009" s="158" customFormat="1"/>
    <row r="16010" s="158" customFormat="1"/>
    <row r="16011" s="158" customFormat="1"/>
    <row r="16012" s="158" customFormat="1"/>
    <row r="16013" s="158" customFormat="1"/>
    <row r="16014" s="158" customFormat="1"/>
    <row r="16015" s="158" customFormat="1"/>
    <row r="16016" s="158" customFormat="1"/>
    <row r="16017" s="158" customFormat="1"/>
    <row r="16018" s="158" customFormat="1"/>
    <row r="16019" s="158" customFormat="1"/>
    <row r="16020" s="158" customFormat="1"/>
    <row r="16021" s="158" customFormat="1"/>
    <row r="16022" s="158" customFormat="1"/>
    <row r="16023" s="158" customFormat="1"/>
    <row r="16024" s="158" customFormat="1"/>
    <row r="16025" s="158" customFormat="1"/>
    <row r="16026" s="158" customFormat="1"/>
    <row r="16027" s="158" customFormat="1"/>
    <row r="16028" s="158" customFormat="1"/>
    <row r="16029" s="158" customFormat="1"/>
    <row r="16030" s="158" customFormat="1"/>
    <row r="16031" s="158" customFormat="1"/>
    <row r="16032" s="158" customFormat="1"/>
    <row r="16033" s="158" customFormat="1"/>
    <row r="16034" s="158" customFormat="1"/>
    <row r="16035" s="158" customFormat="1"/>
    <row r="16036" s="158" customFormat="1"/>
    <row r="16037" s="158" customFormat="1"/>
    <row r="16038" s="158" customFormat="1"/>
    <row r="16039" s="158" customFormat="1"/>
    <row r="16040" s="158" customFormat="1"/>
    <row r="16041" s="158" customFormat="1"/>
    <row r="16042" s="158" customFormat="1"/>
    <row r="16043" s="158" customFormat="1"/>
    <row r="16044" s="158" customFormat="1"/>
    <row r="16045" s="158" customFormat="1"/>
    <row r="16046" s="158" customFormat="1"/>
    <row r="16047" s="158" customFormat="1"/>
    <row r="16048" s="158" customFormat="1"/>
    <row r="16049" s="158" customFormat="1"/>
    <row r="16050" s="158" customFormat="1"/>
    <row r="16051" s="158" customFormat="1"/>
    <row r="16052" s="158" customFormat="1"/>
    <row r="16053" s="158" customFormat="1"/>
    <row r="16054" s="158" customFormat="1"/>
    <row r="16055" s="158" customFormat="1"/>
    <row r="16056" s="158" customFormat="1"/>
    <row r="16057" s="158" customFormat="1"/>
    <row r="16058" s="158" customFormat="1"/>
    <row r="16059" s="158" customFormat="1"/>
    <row r="16060" s="158" customFormat="1"/>
    <row r="16061" s="158" customFormat="1"/>
    <row r="16062" s="158" customFormat="1"/>
    <row r="16063" s="158" customFormat="1"/>
    <row r="16064" s="158" customFormat="1"/>
    <row r="16065" s="158" customFormat="1"/>
    <row r="16066" s="158" customFormat="1"/>
    <row r="16067" s="158" customFormat="1"/>
    <row r="16068" s="158" customFormat="1"/>
    <row r="16069" s="158" customFormat="1"/>
    <row r="16070" s="158" customFormat="1"/>
    <row r="16071" s="158" customFormat="1"/>
    <row r="16072" s="158" customFormat="1"/>
    <row r="16073" s="158" customFormat="1"/>
    <row r="16074" s="158" customFormat="1"/>
    <row r="16075" s="158" customFormat="1"/>
    <row r="16076" s="158" customFormat="1"/>
    <row r="16077" s="158" customFormat="1"/>
    <row r="16078" s="158" customFormat="1"/>
    <row r="16079" s="158" customFormat="1"/>
    <row r="16080" s="158" customFormat="1"/>
    <row r="16081" s="158" customFormat="1"/>
    <row r="16082" s="158" customFormat="1"/>
    <row r="16083" s="158" customFormat="1"/>
    <row r="16084" s="158" customFormat="1"/>
    <row r="16085" s="158" customFormat="1"/>
    <row r="16086" s="158" customFormat="1"/>
    <row r="16087" s="158" customFormat="1"/>
    <row r="16088" s="158" customFormat="1"/>
    <row r="16089" s="158" customFormat="1"/>
    <row r="16090" s="158" customFormat="1"/>
    <row r="16091" s="158" customFormat="1"/>
    <row r="16092" s="158" customFormat="1"/>
    <row r="16093" s="158" customFormat="1"/>
    <row r="16094" s="158" customFormat="1"/>
    <row r="16095" s="158" customFormat="1"/>
    <row r="16096" s="158" customFormat="1"/>
    <row r="16097" s="158" customFormat="1"/>
    <row r="16098" s="158" customFormat="1"/>
    <row r="16099" s="158" customFormat="1"/>
    <row r="16100" s="158" customFormat="1"/>
    <row r="16101" s="158" customFormat="1"/>
    <row r="16102" s="158" customFormat="1"/>
    <row r="16103" s="158" customFormat="1"/>
    <row r="16104" s="158" customFormat="1"/>
    <row r="16105" s="158" customFormat="1"/>
    <row r="16106" s="158" customFormat="1"/>
    <row r="16107" s="158" customFormat="1"/>
    <row r="16108" s="158" customFormat="1"/>
    <row r="16109" s="158" customFormat="1"/>
    <row r="16110" s="158" customFormat="1"/>
    <row r="16111" s="158" customFormat="1"/>
    <row r="16112" s="158" customFormat="1"/>
    <row r="16113" s="158" customFormat="1"/>
    <row r="16114" s="158" customFormat="1"/>
    <row r="16115" s="158" customFormat="1"/>
    <row r="16116" s="158" customFormat="1"/>
    <row r="16117" s="158" customFormat="1"/>
    <row r="16118" s="158" customFormat="1"/>
    <row r="16119" s="158" customFormat="1"/>
    <row r="16120" s="158" customFormat="1"/>
    <row r="16121" s="158" customFormat="1"/>
    <row r="16122" s="158" customFormat="1"/>
    <row r="16123" s="158" customFormat="1"/>
    <row r="16124" s="158" customFormat="1"/>
    <row r="16125" s="158" customFormat="1"/>
    <row r="16126" s="158" customFormat="1"/>
    <row r="16127" s="158" customFormat="1"/>
    <row r="16128" s="158" customFormat="1"/>
    <row r="16129" s="158" customFormat="1"/>
    <row r="16130" s="158" customFormat="1"/>
    <row r="16131" s="158" customFormat="1"/>
    <row r="16132" s="158" customFormat="1"/>
    <row r="16133" s="158" customFormat="1"/>
    <row r="16134" s="158" customFormat="1"/>
    <row r="16135" s="158" customFormat="1"/>
    <row r="16136" s="158" customFormat="1"/>
    <row r="16137" s="158" customFormat="1"/>
    <row r="16138" s="158" customFormat="1"/>
    <row r="16139" s="158" customFormat="1"/>
    <row r="16140" s="158" customFormat="1"/>
    <row r="16141" s="158" customFormat="1"/>
    <row r="16142" s="158" customFormat="1"/>
    <row r="16143" s="158" customFormat="1"/>
    <row r="16144" s="158" customFormat="1"/>
    <row r="16145" s="158" customFormat="1"/>
    <row r="16146" s="158" customFormat="1"/>
    <row r="16147" s="158" customFormat="1"/>
    <row r="16148" s="158" customFormat="1"/>
    <row r="16149" s="158" customFormat="1"/>
    <row r="16150" s="158" customFormat="1"/>
    <row r="16151" s="158" customFormat="1"/>
    <row r="16152" s="158" customFormat="1"/>
    <row r="16153" s="158" customFormat="1"/>
    <row r="16154" s="158" customFormat="1"/>
    <row r="16155" s="158" customFormat="1"/>
    <row r="16156" s="158" customFormat="1"/>
    <row r="16157" s="158" customFormat="1"/>
    <row r="16158" s="158" customFormat="1"/>
    <row r="16159" s="158" customFormat="1"/>
    <row r="16160" s="158" customFormat="1"/>
    <row r="16161" s="158" customFormat="1"/>
    <row r="16162" s="158" customFormat="1"/>
    <row r="16163" s="158" customFormat="1"/>
    <row r="16164" s="158" customFormat="1"/>
    <row r="16165" s="158" customFormat="1"/>
    <row r="16166" s="158" customFormat="1"/>
    <row r="16167" s="158" customFormat="1"/>
    <row r="16168" s="158" customFormat="1"/>
    <row r="16169" s="158" customFormat="1"/>
    <row r="16170" s="158" customFormat="1"/>
    <row r="16171" s="158" customFormat="1"/>
    <row r="16172" s="158" customFormat="1"/>
    <row r="16173" s="158" customFormat="1"/>
    <row r="16174" s="158" customFormat="1"/>
    <row r="16175" s="158" customFormat="1"/>
    <row r="16176" s="158" customFormat="1"/>
    <row r="16177" s="158" customFormat="1"/>
    <row r="16178" s="158" customFormat="1"/>
    <row r="16179" s="158" customFormat="1"/>
    <row r="16180" s="158" customFormat="1"/>
    <row r="16181" s="158" customFormat="1"/>
    <row r="16182" s="158" customFormat="1"/>
    <row r="16183" s="158" customFormat="1"/>
    <row r="16184" s="158" customFormat="1"/>
    <row r="16185" s="158" customFormat="1"/>
    <row r="16186" s="158" customFormat="1"/>
    <row r="16187" s="158" customFormat="1"/>
    <row r="16188" s="158" customFormat="1"/>
    <row r="16189" s="158" customFormat="1"/>
    <row r="16190" s="158" customFormat="1"/>
    <row r="16191" s="158" customFormat="1"/>
    <row r="16192" s="158" customFormat="1"/>
    <row r="16193" s="158" customFormat="1"/>
    <row r="16194" s="158" customFormat="1"/>
    <row r="16195" s="158" customFormat="1"/>
    <row r="16196" s="158" customFormat="1"/>
    <row r="16197" s="158" customFormat="1"/>
    <row r="16198" s="158" customFormat="1"/>
    <row r="16199" s="158" customFormat="1"/>
    <row r="16200" s="158" customFormat="1"/>
    <row r="16201" s="158" customFormat="1"/>
    <row r="16202" s="158" customFormat="1"/>
    <row r="16203" s="158" customFormat="1"/>
    <row r="16204" s="158" customFormat="1"/>
    <row r="16205" s="158" customFormat="1"/>
    <row r="16206" s="158" customFormat="1"/>
    <row r="16207" s="158" customFormat="1"/>
    <row r="16208" s="158" customFormat="1"/>
    <row r="16209" s="158" customFormat="1"/>
    <row r="16210" s="158" customFormat="1"/>
    <row r="16211" s="158" customFormat="1"/>
    <row r="16212" s="158" customFormat="1"/>
    <row r="16213" s="158" customFormat="1"/>
    <row r="16214" s="158" customFormat="1"/>
    <row r="16215" s="158" customFormat="1"/>
    <row r="16216" s="158" customFormat="1"/>
    <row r="16217" s="158" customFormat="1"/>
    <row r="16218" s="158" customFormat="1"/>
    <row r="16219" s="158" customFormat="1"/>
    <row r="16220" s="158" customFormat="1"/>
    <row r="16221" s="158" customFormat="1"/>
    <row r="16222" s="158" customFormat="1"/>
    <row r="16223" s="158" customFormat="1"/>
    <row r="16224" s="158" customFormat="1"/>
    <row r="16225" s="158" customFormat="1"/>
    <row r="16226" s="158" customFormat="1"/>
    <row r="16227" s="158" customFormat="1"/>
    <row r="16228" s="158" customFormat="1"/>
    <row r="16229" s="158" customFormat="1"/>
    <row r="16230" s="158" customFormat="1"/>
    <row r="16231" s="158" customFormat="1"/>
    <row r="16232" s="158" customFormat="1"/>
    <row r="16233" s="158" customFormat="1"/>
    <row r="16234" s="158" customFormat="1"/>
    <row r="16235" s="158" customFormat="1"/>
    <row r="16236" s="158" customFormat="1"/>
    <row r="16237" s="158" customFormat="1"/>
    <row r="16238" s="158" customFormat="1"/>
    <row r="16239" s="158" customFormat="1"/>
    <row r="16240" s="158" customFormat="1"/>
    <row r="16241" s="158" customFormat="1"/>
    <row r="16242" s="158" customFormat="1"/>
    <row r="16243" s="158" customFormat="1"/>
    <row r="16244" s="158" customFormat="1"/>
    <row r="16245" s="158" customFormat="1"/>
    <row r="16246" s="158" customFormat="1"/>
    <row r="16247" s="158" customFormat="1"/>
    <row r="16248" s="158" customFormat="1"/>
    <row r="16249" s="158" customFormat="1"/>
    <row r="16250" s="158" customFormat="1"/>
    <row r="16251" s="158" customFormat="1"/>
    <row r="16252" s="158" customFormat="1"/>
    <row r="16253" s="158" customFormat="1"/>
    <row r="16254" s="158" customFormat="1"/>
    <row r="16255" s="158" customFormat="1"/>
    <row r="16256" s="158" customFormat="1"/>
    <row r="16257" s="158" customFormat="1"/>
    <row r="16258" s="158" customFormat="1"/>
    <row r="16259" s="158" customFormat="1"/>
    <row r="16260" s="158" customFormat="1"/>
    <row r="16261" s="158" customFormat="1"/>
    <row r="16262" s="158" customFormat="1"/>
    <row r="16263" s="158" customFormat="1"/>
    <row r="16264" s="158" customFormat="1"/>
    <row r="16265" s="158" customFormat="1"/>
    <row r="16266" s="158" customFormat="1"/>
    <row r="16267" s="158" customFormat="1"/>
    <row r="16268" s="158" customFormat="1"/>
    <row r="16269" s="158" customFormat="1"/>
    <row r="16270" s="158" customFormat="1"/>
    <row r="16271" s="158" customFormat="1"/>
    <row r="16272" s="158" customFormat="1"/>
    <row r="16273" s="158" customFormat="1"/>
    <row r="16274" s="158" customFormat="1"/>
    <row r="16275" s="158" customFormat="1"/>
    <row r="16276" s="158" customFormat="1"/>
    <row r="16277" s="158" customFormat="1"/>
    <row r="16278" s="158" customFormat="1"/>
    <row r="16279" s="158" customFormat="1"/>
    <row r="16280" s="158" customFormat="1"/>
    <row r="16281" s="158" customFormat="1"/>
    <row r="16282" s="158" customFormat="1"/>
    <row r="16283" s="158" customFormat="1"/>
    <row r="16284" s="158" customFormat="1"/>
    <row r="16285" s="158" customFormat="1"/>
    <row r="16286" s="158" customFormat="1"/>
    <row r="16287" s="158" customFormat="1"/>
    <row r="16288" s="158" customFormat="1"/>
    <row r="16289" s="158" customFormat="1"/>
    <row r="16290" s="158" customFormat="1"/>
    <row r="16291" s="158" customFormat="1"/>
    <row r="16292" s="158" customFormat="1"/>
    <row r="16293" s="158" customFormat="1"/>
    <row r="16294" s="158" customFormat="1"/>
    <row r="16295" s="158" customFormat="1"/>
    <row r="16296" s="158" customFormat="1"/>
    <row r="16297" s="158" customFormat="1"/>
    <row r="16298" s="158" customFormat="1"/>
    <row r="16299" s="158" customFormat="1"/>
    <row r="16300" s="158" customFormat="1"/>
    <row r="16301" s="158" customFormat="1"/>
    <row r="16302" s="158" customFormat="1"/>
    <row r="16303" s="158" customFormat="1"/>
    <row r="16304" s="158" customFormat="1"/>
    <row r="16305" s="158" customFormat="1"/>
    <row r="16306" s="158" customFormat="1"/>
    <row r="16307" s="158" customFormat="1"/>
    <row r="16308" s="158" customFormat="1"/>
    <row r="16309" s="158" customFormat="1"/>
    <row r="16310" s="158" customFormat="1"/>
    <row r="16311" s="158" customFormat="1"/>
    <row r="16312" s="158" customFormat="1"/>
    <row r="16313" s="158" customFormat="1"/>
    <row r="16314" s="158" customFormat="1"/>
    <row r="16315" s="158" customFormat="1"/>
    <row r="16316" s="158" customFormat="1"/>
    <row r="16317" s="158" customFormat="1"/>
    <row r="16318" s="158" customFormat="1"/>
    <row r="16319" s="158" customFormat="1"/>
    <row r="16320" s="158" customFormat="1"/>
    <row r="16321" s="158" customFormat="1"/>
    <row r="16322" s="158" customFormat="1"/>
    <row r="16323" s="158" customFormat="1"/>
    <row r="16324" s="158" customFormat="1"/>
    <row r="16325" s="158" customFormat="1"/>
    <row r="16326" s="158" customFormat="1"/>
    <row r="16327" s="158" customFormat="1"/>
    <row r="16328" s="158" customFormat="1"/>
    <row r="16329" s="158" customFormat="1"/>
    <row r="16330" s="158" customFormat="1"/>
    <row r="16331" s="158" customFormat="1"/>
    <row r="16332" s="158" customFormat="1"/>
    <row r="16333" s="158" customFormat="1"/>
    <row r="16334" s="158" customFormat="1"/>
    <row r="16335" s="158" customFormat="1"/>
    <row r="16336" s="158" customFormat="1"/>
    <row r="16337" s="158" customFormat="1"/>
    <row r="16338" s="158" customFormat="1"/>
    <row r="16339" s="158" customFormat="1"/>
    <row r="16340" s="158" customFormat="1"/>
    <row r="16341" s="158" customFormat="1"/>
    <row r="16342" s="158" customFormat="1"/>
    <row r="16343" s="158" customFormat="1"/>
    <row r="16344" s="158" customFormat="1"/>
    <row r="16345" s="158" customFormat="1"/>
    <row r="16346" s="158" customFormat="1"/>
    <row r="16347" s="158" customFormat="1"/>
    <row r="16348" s="158" customFormat="1"/>
    <row r="16349" s="158" customFormat="1"/>
    <row r="16350" s="158" customFormat="1"/>
    <row r="16351" s="158" customFormat="1"/>
    <row r="16352" s="158" customFormat="1"/>
    <row r="16353" s="158" customFormat="1"/>
    <row r="16354" s="158" customFormat="1"/>
    <row r="16355" s="158" customFormat="1"/>
    <row r="16356" s="158" customFormat="1"/>
    <row r="16357" s="158" customFormat="1"/>
    <row r="16358" s="158" customFormat="1"/>
    <row r="16359" s="158" customFormat="1"/>
    <row r="16360" s="158" customFormat="1"/>
    <row r="16361" s="158" customFormat="1"/>
    <row r="16362" s="158" customFormat="1"/>
    <row r="16363" s="158" customFormat="1"/>
    <row r="16364" s="158" customFormat="1"/>
    <row r="16365" s="158" customFormat="1"/>
    <row r="16366" s="158" customFormat="1"/>
    <row r="16367" s="158" customFormat="1"/>
    <row r="16368" s="158" customFormat="1"/>
    <row r="16369" s="158" customFormat="1"/>
    <row r="16370" s="158" customFormat="1"/>
    <row r="16371" s="158" customFormat="1"/>
    <row r="16372" s="158" customFormat="1"/>
    <row r="16373" s="158" customFormat="1"/>
    <row r="16374" s="158" customFormat="1"/>
    <row r="16375" s="158" customFormat="1"/>
    <row r="16376" s="158" customFormat="1"/>
    <row r="16377" s="158" customFormat="1"/>
    <row r="16378" s="158" customFormat="1"/>
    <row r="16379" s="158" customFormat="1"/>
    <row r="16380" s="158" customFormat="1"/>
    <row r="16381" s="158" customFormat="1"/>
    <row r="16382" s="158" customFormat="1"/>
    <row r="16383" s="158" customFormat="1"/>
    <row r="16384" s="158" customFormat="1"/>
    <row r="16385" s="158" customFormat="1"/>
    <row r="16386" s="158" customFormat="1"/>
    <row r="16387" s="158" customFormat="1"/>
    <row r="16388" s="158" customFormat="1"/>
    <row r="16389" s="158" customFormat="1"/>
    <row r="16390" s="158" customFormat="1"/>
    <row r="16391" s="158" customFormat="1"/>
    <row r="16392" s="158" customFormat="1"/>
    <row r="16393" s="158" customFormat="1"/>
    <row r="16394" s="158" customFormat="1"/>
    <row r="16395" s="158" customFormat="1"/>
    <row r="16396" s="158" customFormat="1"/>
    <row r="16397" s="158" customFormat="1"/>
    <row r="16398" s="158" customFormat="1"/>
    <row r="16399" s="158" customFormat="1"/>
    <row r="16400" s="158" customFormat="1"/>
    <row r="16401" s="158" customFormat="1"/>
    <row r="16402" s="158" customFormat="1"/>
    <row r="16403" s="158" customFormat="1"/>
    <row r="16404" s="158" customFormat="1"/>
    <row r="16405" s="158" customFormat="1"/>
    <row r="16406" s="158" customFormat="1"/>
    <row r="16407" s="158" customFormat="1"/>
    <row r="16408" s="158" customFormat="1"/>
    <row r="16409" s="158" customFormat="1"/>
    <row r="16410" s="158" customFormat="1"/>
    <row r="16411" s="158" customFormat="1"/>
    <row r="16412" s="158" customFormat="1"/>
    <row r="16413" s="158" customFormat="1"/>
    <row r="16414" s="158" customFormat="1"/>
    <row r="16415" s="158" customFormat="1"/>
    <row r="16416" s="158" customFormat="1"/>
    <row r="16417" s="158" customFormat="1"/>
    <row r="16418" s="158" customFormat="1"/>
    <row r="16419" s="158" customFormat="1"/>
    <row r="16420" s="158" customFormat="1"/>
    <row r="16421" s="158" customFormat="1"/>
    <row r="16422" s="158" customFormat="1"/>
    <row r="16423" s="158" customFormat="1"/>
    <row r="16424" s="158" customFormat="1"/>
    <row r="16425" s="158" customFormat="1"/>
    <row r="16426" s="158" customFormat="1"/>
    <row r="16427" s="158" customFormat="1"/>
    <row r="16428" s="158" customFormat="1"/>
    <row r="16429" s="158" customFormat="1"/>
    <row r="16430" s="158" customFormat="1"/>
    <row r="16431" s="158" customFormat="1"/>
    <row r="16432" s="158" customFormat="1"/>
    <row r="16433" s="158" customFormat="1"/>
    <row r="16434" s="158" customFormat="1"/>
    <row r="16435" s="158" customFormat="1"/>
    <row r="16436" s="158" customFormat="1"/>
    <row r="16437" s="158" customFormat="1"/>
    <row r="16438" s="158" customFormat="1"/>
    <row r="16439" s="158" customFormat="1"/>
    <row r="16440" s="158" customFormat="1"/>
    <row r="16441" s="158" customFormat="1"/>
    <row r="16442" s="158" customFormat="1"/>
    <row r="16443" s="158" customFormat="1"/>
    <row r="16444" s="158" customFormat="1"/>
    <row r="16445" s="158" customFormat="1"/>
    <row r="16446" s="158" customFormat="1"/>
    <row r="16447" s="158" customFormat="1"/>
    <row r="16448" s="158" customFormat="1"/>
    <row r="16449" s="158" customFormat="1"/>
    <row r="16450" s="158" customFormat="1"/>
    <row r="16451" s="158" customFormat="1"/>
    <row r="16452" s="158" customFormat="1"/>
    <row r="16453" s="158" customFormat="1"/>
    <row r="16454" s="158" customFormat="1"/>
    <row r="16455" s="158" customFormat="1"/>
    <row r="16456" s="158" customFormat="1"/>
    <row r="16457" s="158" customFormat="1"/>
    <row r="16458" s="158" customFormat="1"/>
    <row r="16459" s="158" customFormat="1"/>
    <row r="16460" s="158" customFormat="1"/>
    <row r="16461" s="158" customFormat="1"/>
    <row r="16462" s="158" customFormat="1"/>
    <row r="16463" s="158" customFormat="1"/>
    <row r="16464" s="158" customFormat="1"/>
    <row r="16465" s="158" customFormat="1"/>
    <row r="16466" s="158" customFormat="1"/>
    <row r="16467" s="158" customFormat="1"/>
    <row r="16468" s="158" customFormat="1"/>
    <row r="16469" s="158" customFormat="1"/>
    <row r="16470" s="158" customFormat="1"/>
    <row r="16471" s="158" customFormat="1"/>
    <row r="16472" s="158" customFormat="1"/>
    <row r="16473" s="158" customFormat="1"/>
    <row r="16474" s="158" customFormat="1"/>
    <row r="16475" s="158" customFormat="1"/>
    <row r="16476" s="158" customFormat="1"/>
    <row r="16477" s="158" customFormat="1"/>
    <row r="16478" s="158" customFormat="1"/>
    <row r="16479" s="158" customFormat="1"/>
    <row r="16480" s="158" customFormat="1"/>
    <row r="16481" s="158" customFormat="1"/>
    <row r="16482" s="158" customFormat="1"/>
    <row r="16483" s="158" customFormat="1"/>
    <row r="16484" s="158" customFormat="1"/>
    <row r="16485" s="158" customFormat="1"/>
    <row r="16486" s="158" customFormat="1"/>
    <row r="16487" s="158" customFormat="1"/>
    <row r="16488" s="158" customFormat="1"/>
    <row r="16489" s="158" customFormat="1"/>
    <row r="16490" s="158" customFormat="1"/>
    <row r="16491" s="158" customFormat="1"/>
    <row r="16492" s="158" customFormat="1"/>
    <row r="16493" s="158" customFormat="1"/>
    <row r="16494" s="158" customFormat="1"/>
    <row r="16495" s="158" customFormat="1"/>
    <row r="16496" s="158" customFormat="1"/>
    <row r="16497" s="158" customFormat="1"/>
    <row r="16498" s="158" customFormat="1"/>
    <row r="16499" s="158" customFormat="1"/>
    <row r="16500" s="158" customFormat="1"/>
    <row r="16501" s="158" customFormat="1"/>
    <row r="16502" s="158" customFormat="1"/>
    <row r="16503" s="158" customFormat="1"/>
    <row r="16504" s="158" customFormat="1"/>
    <row r="16505" s="158" customFormat="1"/>
    <row r="16506" s="158" customFormat="1"/>
    <row r="16507" s="158" customFormat="1"/>
    <row r="16508" s="158" customFormat="1"/>
    <row r="16509" s="158" customFormat="1"/>
    <row r="16510" s="158" customFormat="1"/>
    <row r="16511" s="158" customFormat="1"/>
    <row r="16512" s="158" customFormat="1"/>
    <row r="16513" s="158" customFormat="1"/>
    <row r="16514" s="158" customFormat="1"/>
    <row r="16515" s="158" customFormat="1"/>
    <row r="16516" s="158" customFormat="1"/>
    <row r="16517" s="158" customFormat="1"/>
    <row r="16518" s="158" customFormat="1"/>
    <row r="16519" s="158" customFormat="1"/>
    <row r="16520" s="158" customFormat="1"/>
    <row r="16521" s="158" customFormat="1"/>
    <row r="16522" s="158" customFormat="1"/>
    <row r="16523" s="158" customFormat="1"/>
    <row r="16524" s="158" customFormat="1"/>
    <row r="16525" s="158" customFormat="1"/>
    <row r="16526" s="158" customFormat="1"/>
    <row r="16527" s="158" customFormat="1"/>
    <row r="16528" s="158" customFormat="1"/>
    <row r="16529" s="158" customFormat="1"/>
    <row r="16530" s="158" customFormat="1"/>
    <row r="16531" s="158" customFormat="1"/>
    <row r="16532" s="158" customFormat="1"/>
    <row r="16533" s="158" customFormat="1"/>
    <row r="16534" s="158" customFormat="1"/>
    <row r="16535" s="158" customFormat="1"/>
    <row r="16536" s="158" customFormat="1"/>
    <row r="16537" s="158" customFormat="1"/>
    <row r="16538" s="158" customFormat="1"/>
    <row r="16539" s="158" customFormat="1"/>
    <row r="16540" s="158" customFormat="1"/>
    <row r="16541" s="158" customFormat="1"/>
    <row r="16542" s="158" customFormat="1"/>
    <row r="16543" s="158" customFormat="1"/>
    <row r="16544" s="158" customFormat="1"/>
    <row r="16545" s="158" customFormat="1"/>
    <row r="16546" s="158" customFormat="1"/>
    <row r="16547" s="158" customFormat="1"/>
    <row r="16548" s="158" customFormat="1"/>
    <row r="16549" s="158" customFormat="1"/>
    <row r="16550" s="158" customFormat="1"/>
    <row r="16551" s="158" customFormat="1"/>
    <row r="16552" s="158" customFormat="1"/>
    <row r="16553" s="158" customFormat="1"/>
    <row r="16554" s="158" customFormat="1"/>
    <row r="16555" s="158" customFormat="1"/>
    <row r="16556" s="158" customFormat="1"/>
    <row r="16557" s="158" customFormat="1"/>
    <row r="16558" s="158" customFormat="1"/>
    <row r="16559" s="158" customFormat="1"/>
    <row r="16560" s="158" customFormat="1"/>
    <row r="16561" s="158" customFormat="1"/>
    <row r="16562" s="158" customFormat="1"/>
    <row r="16563" s="158" customFormat="1"/>
    <row r="16564" s="158" customFormat="1"/>
    <row r="16565" s="158" customFormat="1"/>
    <row r="16566" s="158" customFormat="1"/>
    <row r="16567" s="158" customFormat="1"/>
    <row r="16568" s="158" customFormat="1"/>
    <row r="16569" s="158" customFormat="1"/>
    <row r="16570" s="158" customFormat="1"/>
    <row r="16571" s="158" customFormat="1"/>
    <row r="16572" s="158" customFormat="1"/>
    <row r="16573" s="158" customFormat="1"/>
    <row r="16574" s="158" customFormat="1"/>
    <row r="16575" s="158" customFormat="1"/>
    <row r="16576" s="158" customFormat="1"/>
    <row r="16577" s="158" customFormat="1"/>
    <row r="16578" s="158" customFormat="1"/>
    <row r="16579" s="158" customFormat="1"/>
    <row r="16580" s="158" customFormat="1"/>
    <row r="16581" s="158" customFormat="1"/>
    <row r="16582" s="158" customFormat="1"/>
    <row r="16583" s="158" customFormat="1"/>
    <row r="16584" s="158" customFormat="1"/>
    <row r="16585" s="158" customFormat="1"/>
    <row r="16586" s="158" customFormat="1"/>
    <row r="16587" s="158" customFormat="1"/>
    <row r="16588" s="158" customFormat="1"/>
    <row r="16589" s="158" customFormat="1"/>
    <row r="16590" s="158" customFormat="1"/>
    <row r="16591" s="158" customFormat="1"/>
    <row r="16592" s="158" customFormat="1"/>
    <row r="16593" s="158" customFormat="1"/>
    <row r="16594" s="158" customFormat="1"/>
    <row r="16595" s="158" customFormat="1"/>
    <row r="16596" s="158" customFormat="1"/>
    <row r="16597" s="158" customFormat="1"/>
    <row r="16598" s="158" customFormat="1"/>
    <row r="16599" s="158" customFormat="1"/>
    <row r="16600" s="158" customFormat="1"/>
    <row r="16601" s="158" customFormat="1"/>
    <row r="16602" s="158" customFormat="1"/>
    <row r="16603" s="158" customFormat="1"/>
    <row r="16604" s="158" customFormat="1"/>
    <row r="16605" s="158" customFormat="1"/>
    <row r="16606" s="158" customFormat="1"/>
    <row r="16607" s="158" customFormat="1"/>
    <row r="16608" s="158" customFormat="1"/>
    <row r="16609" s="158" customFormat="1"/>
    <row r="16610" s="158" customFormat="1"/>
    <row r="16611" s="158" customFormat="1"/>
    <row r="16612" s="158" customFormat="1"/>
    <row r="16613" s="158" customFormat="1"/>
    <row r="16614" s="158" customFormat="1"/>
    <row r="16615" s="158" customFormat="1"/>
    <row r="16616" s="158" customFormat="1"/>
    <row r="16617" s="158" customFormat="1"/>
    <row r="16618" s="158" customFormat="1"/>
    <row r="16619" s="158" customFormat="1"/>
    <row r="16620" s="158" customFormat="1"/>
    <row r="16621" s="158" customFormat="1"/>
    <row r="16622" s="158" customFormat="1"/>
    <row r="16623" s="158" customFormat="1"/>
    <row r="16624" s="158" customFormat="1"/>
    <row r="16625" s="158" customFormat="1"/>
    <row r="16626" s="158" customFormat="1"/>
    <row r="16627" s="158" customFormat="1"/>
    <row r="16628" s="158" customFormat="1"/>
    <row r="16629" s="158" customFormat="1"/>
    <row r="16630" s="158" customFormat="1"/>
    <row r="16631" s="158" customFormat="1"/>
    <row r="16632" s="158" customFormat="1"/>
    <row r="16633" s="158" customFormat="1"/>
    <row r="16634" s="158" customFormat="1"/>
    <row r="16635" s="158" customFormat="1"/>
    <row r="16636" s="158" customFormat="1"/>
    <row r="16637" s="158" customFormat="1"/>
    <row r="16638" s="158" customFormat="1"/>
    <row r="16639" s="158" customFormat="1"/>
    <row r="16640" s="158" customFormat="1"/>
    <row r="16641" s="158" customFormat="1"/>
    <row r="16642" s="158" customFormat="1"/>
    <row r="16643" s="158" customFormat="1"/>
    <row r="16644" s="158" customFormat="1"/>
    <row r="16645" s="158" customFormat="1"/>
    <row r="16646" s="158" customFormat="1"/>
    <row r="16647" s="158" customFormat="1"/>
    <row r="16648" s="158" customFormat="1"/>
    <row r="16649" s="158" customFormat="1"/>
    <row r="16650" s="158" customFormat="1"/>
    <row r="16651" s="158" customFormat="1"/>
    <row r="16652" s="158" customFormat="1"/>
    <row r="16653" s="158" customFormat="1"/>
    <row r="16654" s="158" customFormat="1"/>
    <row r="16655" s="158" customFormat="1"/>
    <row r="16656" s="158" customFormat="1"/>
    <row r="16657" s="158" customFormat="1"/>
    <row r="16658" s="158" customFormat="1"/>
    <row r="16659" s="158" customFormat="1"/>
    <row r="16660" s="158" customFormat="1"/>
    <row r="16661" s="158" customFormat="1"/>
    <row r="16662" s="158" customFormat="1"/>
    <row r="16663" s="158" customFormat="1"/>
    <row r="16664" s="158" customFormat="1"/>
    <row r="16665" s="158" customFormat="1"/>
    <row r="16666" s="158" customFormat="1"/>
    <row r="16667" s="158" customFormat="1"/>
    <row r="16668" s="158" customFormat="1"/>
    <row r="16669" s="158" customFormat="1"/>
    <row r="16670" s="158" customFormat="1"/>
    <row r="16671" s="158" customFormat="1"/>
    <row r="16672" s="158" customFormat="1"/>
    <row r="16673" s="158" customFormat="1"/>
    <row r="16674" s="158" customFormat="1"/>
    <row r="16675" s="158" customFormat="1"/>
    <row r="16676" s="158" customFormat="1"/>
    <row r="16677" s="158" customFormat="1"/>
    <row r="16678" s="158" customFormat="1"/>
    <row r="16679" s="158" customFormat="1"/>
    <row r="16680" s="158" customFormat="1"/>
    <row r="16681" s="158" customFormat="1"/>
    <row r="16682" s="158" customFormat="1"/>
    <row r="16683" s="158" customFormat="1"/>
    <row r="16684" s="158" customFormat="1"/>
    <row r="16685" s="158" customFormat="1"/>
    <row r="16686" s="158" customFormat="1"/>
    <row r="16687" s="158" customFormat="1"/>
    <row r="16688" s="158" customFormat="1"/>
    <row r="16689" s="158" customFormat="1"/>
    <row r="16690" s="158" customFormat="1"/>
    <row r="16691" s="158" customFormat="1"/>
    <row r="16692" s="158" customFormat="1"/>
    <row r="16693" s="158" customFormat="1"/>
    <row r="16694" s="158" customFormat="1"/>
    <row r="16695" s="158" customFormat="1"/>
    <row r="16696" s="158" customFormat="1"/>
    <row r="16697" s="158" customFormat="1"/>
    <row r="16698" s="158" customFormat="1"/>
    <row r="16699" s="158" customFormat="1"/>
    <row r="16700" s="158" customFormat="1"/>
    <row r="16701" s="158" customFormat="1"/>
    <row r="16702" s="158" customFormat="1"/>
    <row r="16703" s="158" customFormat="1"/>
    <row r="16704" s="158" customFormat="1"/>
    <row r="16705" s="158" customFormat="1"/>
    <row r="16706" s="158" customFormat="1"/>
    <row r="16707" s="158" customFormat="1"/>
    <row r="16708" s="158" customFormat="1"/>
    <row r="16709" s="158" customFormat="1"/>
    <row r="16710" s="158" customFormat="1"/>
    <row r="16711" s="158" customFormat="1"/>
    <row r="16712" s="158" customFormat="1"/>
    <row r="16713" s="158" customFormat="1"/>
    <row r="16714" s="158" customFormat="1"/>
    <row r="16715" s="158" customFormat="1"/>
    <row r="16716" s="158" customFormat="1"/>
    <row r="16717" s="158" customFormat="1"/>
    <row r="16718" s="158" customFormat="1"/>
    <row r="16719" s="158" customFormat="1"/>
    <row r="16720" s="158" customFormat="1"/>
    <row r="16721" s="158" customFormat="1"/>
    <row r="16722" s="158" customFormat="1"/>
    <row r="16723" s="158" customFormat="1"/>
    <row r="16724" s="158" customFormat="1"/>
    <row r="16725" s="158" customFormat="1"/>
    <row r="16726" s="158" customFormat="1"/>
    <row r="16727" s="158" customFormat="1"/>
    <row r="16728" s="158" customFormat="1"/>
    <row r="16729" s="158" customFormat="1"/>
    <row r="16730" s="158" customFormat="1"/>
    <row r="16731" s="158" customFormat="1"/>
    <row r="16732" s="158" customFormat="1"/>
    <row r="16733" s="158" customFormat="1"/>
    <row r="16734" s="158" customFormat="1"/>
    <row r="16735" s="158" customFormat="1"/>
    <row r="16736" s="158" customFormat="1"/>
    <row r="16737" s="158" customFormat="1"/>
    <row r="16738" s="158" customFormat="1"/>
    <row r="16739" s="158" customFormat="1"/>
    <row r="16740" s="158" customFormat="1"/>
    <row r="16741" s="158" customFormat="1"/>
    <row r="16742" s="158" customFormat="1"/>
    <row r="16743" s="158" customFormat="1"/>
    <row r="16744" s="158" customFormat="1"/>
    <row r="16745" s="158" customFormat="1"/>
    <row r="16746" s="158" customFormat="1"/>
    <row r="16747" s="158" customFormat="1"/>
    <row r="16748" s="158" customFormat="1"/>
    <row r="16749" s="158" customFormat="1"/>
    <row r="16750" s="158" customFormat="1"/>
    <row r="16751" s="158" customFormat="1"/>
    <row r="16752" s="158" customFormat="1"/>
    <row r="16753" s="158" customFormat="1"/>
    <row r="16754" s="158" customFormat="1"/>
    <row r="16755" s="158" customFormat="1"/>
    <row r="16756" s="158" customFormat="1"/>
    <row r="16757" s="158" customFormat="1"/>
    <row r="16758" s="158" customFormat="1"/>
    <row r="16759" s="158" customFormat="1"/>
    <row r="16760" s="158" customFormat="1"/>
    <row r="16761" s="158" customFormat="1"/>
    <row r="16762" s="158" customFormat="1"/>
    <row r="16763" s="158" customFormat="1"/>
    <row r="16764" s="158" customFormat="1"/>
    <row r="16765" s="158" customFormat="1"/>
    <row r="16766" s="158" customFormat="1"/>
    <row r="16767" s="158" customFormat="1"/>
    <row r="16768" s="158" customFormat="1"/>
    <row r="16769" s="158" customFormat="1"/>
    <row r="16770" s="158" customFormat="1"/>
    <row r="16771" s="158" customFormat="1"/>
    <row r="16772" s="158" customFormat="1"/>
    <row r="16773" s="158" customFormat="1"/>
    <row r="16774" s="158" customFormat="1"/>
    <row r="16775" s="158" customFormat="1"/>
    <row r="16776" s="158" customFormat="1"/>
    <row r="16777" s="158" customFormat="1"/>
    <row r="16778" s="158" customFormat="1"/>
    <row r="16779" s="158" customFormat="1"/>
    <row r="16780" s="158" customFormat="1"/>
    <row r="16781" s="158" customFormat="1"/>
    <row r="16782" s="158" customFormat="1"/>
    <row r="16783" s="158" customFormat="1"/>
    <row r="16784" s="158" customFormat="1"/>
    <row r="16785" s="158" customFormat="1"/>
    <row r="16786" s="158" customFormat="1"/>
    <row r="16787" s="158" customFormat="1"/>
    <row r="16788" s="158" customFormat="1"/>
    <row r="16789" s="158" customFormat="1"/>
    <row r="16790" s="158" customFormat="1"/>
    <row r="16791" s="158" customFormat="1"/>
    <row r="16792" s="158" customFormat="1"/>
    <row r="16793" s="158" customFormat="1"/>
    <row r="16794" s="158" customFormat="1"/>
    <row r="16795" s="158" customFormat="1"/>
    <row r="16796" s="158" customFormat="1"/>
    <row r="16797" s="158" customFormat="1"/>
    <row r="16798" s="158" customFormat="1"/>
    <row r="16799" s="158" customFormat="1"/>
    <row r="16800" s="158" customFormat="1"/>
    <row r="16801" s="158" customFormat="1"/>
    <row r="16802" s="158" customFormat="1"/>
    <row r="16803" s="158" customFormat="1"/>
    <row r="16804" s="158" customFormat="1"/>
    <row r="16805" s="158" customFormat="1"/>
    <row r="16806" s="158" customFormat="1"/>
    <row r="16807" s="158" customFormat="1"/>
    <row r="16808" s="158" customFormat="1"/>
    <row r="16809" s="158" customFormat="1"/>
    <row r="16810" s="158" customFormat="1"/>
    <row r="16811" s="158" customFormat="1"/>
    <row r="16812" s="158" customFormat="1"/>
    <row r="16813" s="158" customFormat="1"/>
    <row r="16814" s="158" customFormat="1"/>
    <row r="16815" s="158" customFormat="1"/>
    <row r="16816" s="158" customFormat="1"/>
    <row r="16817" s="158" customFormat="1"/>
    <row r="16818" s="158" customFormat="1"/>
    <row r="16819" s="158" customFormat="1"/>
    <row r="16820" s="158" customFormat="1"/>
    <row r="16821" s="158" customFormat="1"/>
    <row r="16822" s="158" customFormat="1"/>
    <row r="16823" s="158" customFormat="1"/>
    <row r="16824" s="158" customFormat="1"/>
    <row r="16825" s="158" customFormat="1"/>
    <row r="16826" s="158" customFormat="1"/>
    <row r="16827" s="158" customFormat="1"/>
    <row r="16828" s="158" customFormat="1"/>
    <row r="16829" s="158" customFormat="1"/>
    <row r="16830" s="158" customFormat="1"/>
    <row r="16831" s="158" customFormat="1"/>
    <row r="16832" s="158" customFormat="1"/>
    <row r="16833" s="158" customFormat="1"/>
    <row r="16834" s="158" customFormat="1"/>
    <row r="16835" s="158" customFormat="1"/>
    <row r="16836" s="158" customFormat="1"/>
    <row r="16837" s="158" customFormat="1"/>
    <row r="16838" s="158" customFormat="1"/>
    <row r="16839" s="158" customFormat="1"/>
    <row r="16840" s="158" customFormat="1"/>
    <row r="16841" s="158" customFormat="1"/>
    <row r="16842" s="158" customFormat="1"/>
    <row r="16843" s="158" customFormat="1"/>
    <row r="16844" s="158" customFormat="1"/>
    <row r="16845" s="158" customFormat="1"/>
    <row r="16846" s="158" customFormat="1"/>
    <row r="16847" s="158" customFormat="1"/>
    <row r="16848" s="158" customFormat="1"/>
    <row r="16849" s="158" customFormat="1"/>
    <row r="16850" s="158" customFormat="1"/>
    <row r="16851" s="158" customFormat="1"/>
    <row r="16852" s="158" customFormat="1"/>
    <row r="16853" s="158" customFormat="1"/>
    <row r="16854" s="158" customFormat="1"/>
    <row r="16855" s="158" customFormat="1"/>
    <row r="16856" s="158" customFormat="1"/>
    <row r="16857" s="158" customFormat="1"/>
    <row r="16858" s="158" customFormat="1"/>
    <row r="16859" s="158" customFormat="1"/>
    <row r="16860" s="158" customFormat="1"/>
    <row r="16861" s="158" customFormat="1"/>
    <row r="16862" s="158" customFormat="1"/>
    <row r="16863" s="158" customFormat="1"/>
    <row r="16864" s="158" customFormat="1"/>
    <row r="16865" s="158" customFormat="1"/>
    <row r="16866" s="158" customFormat="1"/>
    <row r="16867" s="158" customFormat="1"/>
    <row r="16868" s="158" customFormat="1"/>
    <row r="16869" s="158" customFormat="1"/>
    <row r="16870" s="158" customFormat="1"/>
    <row r="16871" s="158" customFormat="1"/>
    <row r="16872" s="158" customFormat="1"/>
    <row r="16873" s="158" customFormat="1"/>
    <row r="16874" s="158" customFormat="1"/>
    <row r="16875" s="158" customFormat="1"/>
    <row r="16876" s="158" customFormat="1"/>
    <row r="16877" s="158" customFormat="1"/>
    <row r="16878" s="158" customFormat="1"/>
    <row r="16879" s="158" customFormat="1"/>
    <row r="16880" s="158" customFormat="1"/>
    <row r="16881" s="158" customFormat="1"/>
    <row r="16882" s="158" customFormat="1"/>
    <row r="16883" s="158" customFormat="1"/>
    <row r="16884" s="158" customFormat="1"/>
    <row r="16885" s="158" customFormat="1"/>
    <row r="16886" s="158" customFormat="1"/>
    <row r="16887" s="158" customFormat="1"/>
    <row r="16888" s="158" customFormat="1"/>
    <row r="16889" s="158" customFormat="1"/>
    <row r="16890" s="158" customFormat="1"/>
    <row r="16891" s="158" customFormat="1"/>
    <row r="16892" s="158" customFormat="1"/>
    <row r="16893" s="158" customFormat="1"/>
    <row r="16894" s="158" customFormat="1"/>
    <row r="16895" s="158" customFormat="1"/>
    <row r="16896" s="158" customFormat="1"/>
    <row r="16897" s="158" customFormat="1"/>
    <row r="16898" s="158" customFormat="1"/>
    <row r="16899" s="158" customFormat="1"/>
    <row r="16900" s="158" customFormat="1"/>
    <row r="16901" s="158" customFormat="1"/>
    <row r="16902" s="158" customFormat="1"/>
    <row r="16903" s="158" customFormat="1"/>
    <row r="16904" s="158" customFormat="1"/>
    <row r="16905" s="158" customFormat="1"/>
    <row r="16906" s="158" customFormat="1"/>
    <row r="16907" s="158" customFormat="1"/>
    <row r="16908" s="158" customFormat="1"/>
    <row r="16909" s="158" customFormat="1"/>
    <row r="16910" s="158" customFormat="1"/>
    <row r="16911" s="158" customFormat="1"/>
    <row r="16912" s="158" customFormat="1"/>
    <row r="16913" s="158" customFormat="1"/>
    <row r="16914" s="158" customFormat="1"/>
    <row r="16915" s="158" customFormat="1"/>
    <row r="16916" s="158" customFormat="1"/>
    <row r="16917" s="158" customFormat="1"/>
    <row r="16918" s="158" customFormat="1"/>
    <row r="16919" s="158" customFormat="1"/>
    <row r="16920" s="158" customFormat="1"/>
    <row r="16921" s="158" customFormat="1"/>
    <row r="16922" s="158" customFormat="1"/>
    <row r="16923" s="158" customFormat="1"/>
    <row r="16924" s="158" customFormat="1"/>
    <row r="16925" s="158" customFormat="1"/>
    <row r="16926" s="158" customFormat="1"/>
    <row r="16927" s="158" customFormat="1"/>
    <row r="16928" s="158" customFormat="1"/>
    <row r="16929" s="158" customFormat="1"/>
    <row r="16930" s="158" customFormat="1"/>
    <row r="16931" s="158" customFormat="1"/>
    <row r="16932" s="158" customFormat="1"/>
    <row r="16933" s="158" customFormat="1"/>
    <row r="16934" s="158" customFormat="1"/>
    <row r="16935" s="158" customFormat="1"/>
    <row r="16936" s="158" customFormat="1"/>
    <row r="16937" s="158" customFormat="1"/>
    <row r="16938" s="158" customFormat="1"/>
    <row r="16939" s="158" customFormat="1"/>
    <row r="16940" s="158" customFormat="1"/>
    <row r="16941" s="158" customFormat="1"/>
    <row r="16942" s="158" customFormat="1"/>
    <row r="16943" s="158" customFormat="1"/>
    <row r="16944" s="158" customFormat="1"/>
    <row r="16945" s="158" customFormat="1"/>
    <row r="16946" s="158" customFormat="1"/>
    <row r="16947" s="158" customFormat="1"/>
    <row r="16948" s="158" customFormat="1"/>
    <row r="16949" s="158" customFormat="1"/>
    <row r="16950" s="158" customFormat="1"/>
    <row r="16951" s="158" customFormat="1"/>
    <row r="16952" s="158" customFormat="1"/>
    <row r="16953" s="158" customFormat="1"/>
    <row r="16954" s="158" customFormat="1"/>
    <row r="16955" s="158" customFormat="1"/>
    <row r="16956" s="158" customFormat="1"/>
    <row r="16957" s="158" customFormat="1"/>
    <row r="16958" s="158" customFormat="1"/>
    <row r="16959" s="158" customFormat="1"/>
    <row r="16960" s="158" customFormat="1"/>
    <row r="16961" s="158" customFormat="1"/>
    <row r="16962" s="158" customFormat="1"/>
    <row r="16963" s="158" customFormat="1"/>
    <row r="16964" s="158" customFormat="1"/>
    <row r="16965" s="158" customFormat="1"/>
    <row r="16966" s="158" customFormat="1"/>
    <row r="16967" s="158" customFormat="1"/>
    <row r="16968" s="158" customFormat="1"/>
    <row r="16969" s="158" customFormat="1"/>
    <row r="16970" s="158" customFormat="1"/>
    <row r="16971" s="158" customFormat="1"/>
    <row r="16972" s="158" customFormat="1"/>
    <row r="16973" s="158" customFormat="1"/>
    <row r="16974" s="158" customFormat="1"/>
    <row r="16975" s="158" customFormat="1"/>
    <row r="16976" s="158" customFormat="1"/>
    <row r="16977" s="158" customFormat="1"/>
    <row r="16978" s="158" customFormat="1"/>
    <row r="16979" s="158" customFormat="1"/>
    <row r="16980" s="158" customFormat="1"/>
    <row r="16981" s="158" customFormat="1"/>
    <row r="16982" s="158" customFormat="1"/>
    <row r="16983" s="158" customFormat="1"/>
    <row r="16984" s="158" customFormat="1"/>
    <row r="16985" s="158" customFormat="1"/>
    <row r="16986" s="158" customFormat="1"/>
    <row r="16987" s="158" customFormat="1"/>
    <row r="16988" s="158" customFormat="1"/>
    <row r="16989" s="158" customFormat="1"/>
    <row r="16990" s="158" customFormat="1"/>
    <row r="16991" s="158" customFormat="1"/>
    <row r="16992" s="158" customFormat="1"/>
    <row r="16993" s="158" customFormat="1"/>
    <row r="16994" s="158" customFormat="1"/>
    <row r="16995" s="158" customFormat="1"/>
    <row r="16996" s="158" customFormat="1"/>
    <row r="16997" s="158" customFormat="1"/>
    <row r="16998" s="158" customFormat="1"/>
    <row r="16999" s="158" customFormat="1"/>
    <row r="17000" s="158" customFormat="1"/>
    <row r="17001" s="158" customFormat="1"/>
    <row r="17002" s="158" customFormat="1"/>
    <row r="17003" s="158" customFormat="1"/>
    <row r="17004" s="158" customFormat="1"/>
    <row r="17005" s="158" customFormat="1"/>
    <row r="17006" s="158" customFormat="1"/>
    <row r="17007" s="158" customFormat="1"/>
    <row r="17008" s="158" customFormat="1"/>
    <row r="17009" s="158" customFormat="1"/>
    <row r="17010" s="158" customFormat="1"/>
    <row r="17011" s="158" customFormat="1"/>
    <row r="17012" s="158" customFormat="1"/>
    <row r="17013" s="158" customFormat="1"/>
    <row r="17014" s="158" customFormat="1"/>
    <row r="17015" s="158" customFormat="1"/>
    <row r="17016" s="158" customFormat="1"/>
    <row r="17017" s="158" customFormat="1"/>
    <row r="17018" s="158" customFormat="1"/>
    <row r="17019" s="158" customFormat="1"/>
    <row r="17020" s="158" customFormat="1"/>
    <row r="17021" s="158" customFormat="1"/>
    <row r="17022" s="158" customFormat="1"/>
    <row r="17023" s="158" customFormat="1"/>
    <row r="17024" s="158" customFormat="1"/>
    <row r="17025" s="158" customFormat="1"/>
    <row r="17026" s="158" customFormat="1"/>
    <row r="17027" s="158" customFormat="1"/>
    <row r="17028" s="158" customFormat="1"/>
    <row r="17029" s="158" customFormat="1"/>
    <row r="17030" s="158" customFormat="1"/>
    <row r="17031" s="158" customFormat="1"/>
    <row r="17032" s="158" customFormat="1"/>
    <row r="17033" s="158" customFormat="1"/>
    <row r="17034" s="158" customFormat="1"/>
    <row r="17035" s="158" customFormat="1"/>
    <row r="17036" s="158" customFormat="1"/>
    <row r="17037" s="158" customFormat="1"/>
    <row r="17038" s="158" customFormat="1"/>
    <row r="17039" s="158" customFormat="1"/>
    <row r="17040" s="158" customFormat="1"/>
    <row r="17041" s="158" customFormat="1"/>
    <row r="17042" s="158" customFormat="1"/>
    <row r="17043" s="158" customFormat="1"/>
    <row r="17044" s="158" customFormat="1"/>
    <row r="17045" s="158" customFormat="1"/>
    <row r="17046" s="158" customFormat="1"/>
    <row r="17047" s="158" customFormat="1"/>
    <row r="17048" s="158" customFormat="1"/>
    <row r="17049" s="158" customFormat="1"/>
    <row r="17050" s="158" customFormat="1"/>
    <row r="17051" s="158" customFormat="1"/>
    <row r="17052" s="158" customFormat="1"/>
    <row r="17053" s="158" customFormat="1"/>
    <row r="17054" s="158" customFormat="1"/>
    <row r="17055" s="158" customFormat="1"/>
    <row r="17056" s="158" customFormat="1"/>
    <row r="17057" s="158" customFormat="1"/>
    <row r="17058" s="158" customFormat="1"/>
    <row r="17059" s="158" customFormat="1"/>
    <row r="17060" s="158" customFormat="1"/>
    <row r="17061" s="158" customFormat="1"/>
    <row r="17062" s="158" customFormat="1"/>
    <row r="17063" s="158" customFormat="1"/>
    <row r="17064" s="158" customFormat="1"/>
    <row r="17065" s="158" customFormat="1"/>
    <row r="17066" s="158" customFormat="1"/>
    <row r="17067" s="158" customFormat="1"/>
    <row r="17068" s="158" customFormat="1"/>
    <row r="17069" s="158" customFormat="1"/>
    <row r="17070" s="158" customFormat="1"/>
    <row r="17071" s="158" customFormat="1"/>
    <row r="17072" s="158" customFormat="1"/>
    <row r="17073" s="158" customFormat="1"/>
    <row r="17074" s="158" customFormat="1"/>
    <row r="17075" s="158" customFormat="1"/>
    <row r="17076" s="158" customFormat="1"/>
    <row r="17077" s="158" customFormat="1"/>
    <row r="17078" s="158" customFormat="1"/>
    <row r="17079" s="158" customFormat="1"/>
    <row r="17080" s="158" customFormat="1"/>
    <row r="17081" s="158" customFormat="1"/>
    <row r="17082" s="158" customFormat="1"/>
    <row r="17083" s="158" customFormat="1"/>
    <row r="17084" s="158" customFormat="1"/>
    <row r="17085" s="158" customFormat="1"/>
    <row r="17086" s="158" customFormat="1"/>
    <row r="17087" s="158" customFormat="1"/>
    <row r="17088" s="158" customFormat="1"/>
    <row r="17089" s="158" customFormat="1"/>
    <row r="17090" s="158" customFormat="1"/>
    <row r="17091" s="158" customFormat="1"/>
    <row r="17092" s="158" customFormat="1"/>
    <row r="17093" s="158" customFormat="1"/>
    <row r="17094" s="158" customFormat="1"/>
    <row r="17095" s="158" customFormat="1"/>
    <row r="17096" s="158" customFormat="1"/>
    <row r="17097" s="158" customFormat="1"/>
    <row r="17098" s="158" customFormat="1"/>
    <row r="17099" s="158" customFormat="1"/>
    <row r="17100" s="158" customFormat="1"/>
    <row r="17101" s="158" customFormat="1"/>
    <row r="17102" s="158" customFormat="1"/>
    <row r="17103" s="158" customFormat="1"/>
    <row r="17104" s="158" customFormat="1"/>
    <row r="17105" s="158" customFormat="1"/>
    <row r="17106" s="158" customFormat="1"/>
    <row r="17107" s="158" customFormat="1"/>
    <row r="17108" s="158" customFormat="1"/>
    <row r="17109" s="158" customFormat="1"/>
    <row r="17110" s="158" customFormat="1"/>
    <row r="17111" s="158" customFormat="1"/>
    <row r="17112" s="158" customFormat="1"/>
    <row r="17113" s="158" customFormat="1"/>
    <row r="17114" s="158" customFormat="1"/>
    <row r="17115" s="158" customFormat="1"/>
    <row r="17116" s="158" customFormat="1"/>
    <row r="17117" s="158" customFormat="1"/>
    <row r="17118" s="158" customFormat="1"/>
    <row r="17119" s="158" customFormat="1"/>
    <row r="17120" s="158" customFormat="1"/>
    <row r="17121" s="158" customFormat="1"/>
    <row r="17122" s="158" customFormat="1"/>
    <row r="17123" s="158" customFormat="1"/>
    <row r="17124" s="158" customFormat="1"/>
    <row r="17125" s="158" customFormat="1"/>
    <row r="17126" s="158" customFormat="1"/>
    <row r="17127" s="158" customFormat="1"/>
    <row r="17128" s="158" customFormat="1"/>
    <row r="17129" s="158" customFormat="1"/>
    <row r="17130" s="158" customFormat="1"/>
    <row r="17131" s="158" customFormat="1"/>
    <row r="17132" s="158" customFormat="1"/>
    <row r="17133" s="158" customFormat="1"/>
    <row r="17134" s="158" customFormat="1"/>
    <row r="17135" s="158" customFormat="1"/>
    <row r="17136" s="158" customFormat="1"/>
    <row r="17137" s="158" customFormat="1"/>
    <row r="17138" s="158" customFormat="1"/>
    <row r="17139" s="158" customFormat="1"/>
    <row r="17140" s="158" customFormat="1"/>
    <row r="17141" s="158" customFormat="1"/>
    <row r="17142" s="158" customFormat="1"/>
    <row r="17143" s="158" customFormat="1"/>
    <row r="17144" s="158" customFormat="1"/>
    <row r="17145" s="158" customFormat="1"/>
    <row r="17146" s="158" customFormat="1"/>
    <row r="17147" s="158" customFormat="1"/>
    <row r="17148" s="158" customFormat="1"/>
    <row r="17149" s="158" customFormat="1"/>
    <row r="17150" s="158" customFormat="1"/>
    <row r="17151" s="158" customFormat="1"/>
    <row r="17152" s="158" customFormat="1"/>
    <row r="17153" s="158" customFormat="1"/>
    <row r="17154" s="158" customFormat="1"/>
    <row r="17155" s="158" customFormat="1"/>
    <row r="17156" s="158" customFormat="1"/>
    <row r="17157" s="158" customFormat="1"/>
    <row r="17158" s="158" customFormat="1"/>
    <row r="17159" s="158" customFormat="1"/>
    <row r="17160" s="158" customFormat="1"/>
    <row r="17161" s="158" customFormat="1"/>
    <row r="17162" s="158" customFormat="1"/>
    <row r="17163" s="158" customFormat="1"/>
    <row r="17164" s="158" customFormat="1"/>
    <row r="17165" s="158" customFormat="1"/>
    <row r="17166" s="158" customFormat="1"/>
    <row r="17167" s="158" customFormat="1"/>
    <row r="17168" s="158" customFormat="1"/>
    <row r="17169" s="158" customFormat="1"/>
    <row r="17170" s="158" customFormat="1"/>
    <row r="17171" s="158" customFormat="1"/>
    <row r="17172" s="158" customFormat="1"/>
    <row r="17173" s="158" customFormat="1"/>
    <row r="17174" s="158" customFormat="1"/>
    <row r="17175" s="158" customFormat="1"/>
    <row r="17176" s="158" customFormat="1"/>
    <row r="17177" s="158" customFormat="1"/>
    <row r="17178" s="158" customFormat="1"/>
    <row r="17179" s="158" customFormat="1"/>
    <row r="17180" s="158" customFormat="1"/>
    <row r="17181" s="158" customFormat="1"/>
    <row r="17182" s="158" customFormat="1"/>
    <row r="17183" s="158" customFormat="1"/>
    <row r="17184" s="158" customFormat="1"/>
    <row r="17185" s="158" customFormat="1"/>
    <row r="17186" s="158" customFormat="1"/>
    <row r="17187" s="158" customFormat="1"/>
    <row r="17188" s="158" customFormat="1"/>
    <row r="17189" s="158" customFormat="1"/>
    <row r="17190" s="158" customFormat="1"/>
    <row r="17191" s="158" customFormat="1"/>
    <row r="17192" s="158" customFormat="1"/>
    <row r="17193" s="158" customFormat="1"/>
    <row r="17194" s="158" customFormat="1"/>
    <row r="17195" s="158" customFormat="1"/>
    <row r="17196" s="158" customFormat="1"/>
    <row r="17197" s="158" customFormat="1"/>
    <row r="17198" s="158" customFormat="1"/>
    <row r="17199" s="158" customFormat="1"/>
    <row r="17200" s="158" customFormat="1"/>
    <row r="17201" s="158" customFormat="1"/>
    <row r="17202" s="158" customFormat="1"/>
    <row r="17203" s="158" customFormat="1"/>
    <row r="17204" s="158" customFormat="1"/>
    <row r="17205" s="158" customFormat="1"/>
    <row r="17206" s="158" customFormat="1"/>
    <row r="17207" s="158" customFormat="1"/>
    <row r="17208" s="158" customFormat="1"/>
    <row r="17209" s="158" customFormat="1"/>
    <row r="17210" s="158" customFormat="1"/>
    <row r="17211" s="158" customFormat="1"/>
    <row r="17212" s="158" customFormat="1"/>
    <row r="17213" s="158" customFormat="1"/>
    <row r="17214" s="158" customFormat="1"/>
    <row r="17215" s="158" customFormat="1"/>
    <row r="17216" s="158" customFormat="1"/>
    <row r="17217" s="158" customFormat="1"/>
    <row r="17218" s="158" customFormat="1"/>
    <row r="17219" s="158" customFormat="1"/>
    <row r="17220" s="158" customFormat="1"/>
    <row r="17221" s="158" customFormat="1"/>
    <row r="17222" s="158" customFormat="1"/>
    <row r="17223" s="158" customFormat="1"/>
    <row r="17224" s="158" customFormat="1"/>
    <row r="17225" s="158" customFormat="1"/>
    <row r="17226" s="158" customFormat="1"/>
    <row r="17227" s="158" customFormat="1"/>
    <row r="17228" s="158" customFormat="1"/>
    <row r="17229" s="158" customFormat="1"/>
    <row r="17230" s="158" customFormat="1"/>
    <row r="17231" s="158" customFormat="1"/>
    <row r="17232" s="158" customFormat="1"/>
    <row r="17233" s="158" customFormat="1"/>
    <row r="17234" s="158" customFormat="1"/>
    <row r="17235" s="158" customFormat="1"/>
    <row r="17236" s="158" customFormat="1"/>
    <row r="17237" s="158" customFormat="1"/>
    <row r="17238" s="158" customFormat="1"/>
    <row r="17239" s="158" customFormat="1"/>
    <row r="17240" s="158" customFormat="1"/>
    <row r="17241" s="158" customFormat="1"/>
    <row r="17242" s="158" customFormat="1"/>
    <row r="17243" s="158" customFormat="1"/>
    <row r="17244" s="158" customFormat="1"/>
    <row r="17245" s="158" customFormat="1"/>
    <row r="17246" s="158" customFormat="1"/>
    <row r="17247" s="158" customFormat="1"/>
    <row r="17248" s="158" customFormat="1"/>
    <row r="17249" s="158" customFormat="1"/>
    <row r="17250" s="158" customFormat="1"/>
    <row r="17251" s="158" customFormat="1"/>
    <row r="17252" s="158" customFormat="1"/>
    <row r="17253" s="158" customFormat="1"/>
    <row r="17254" s="158" customFormat="1"/>
    <row r="17255" s="158" customFormat="1"/>
    <row r="17256" s="158" customFormat="1"/>
    <row r="17257" s="158" customFormat="1"/>
    <row r="17258" s="158" customFormat="1"/>
    <row r="17259" s="158" customFormat="1"/>
    <row r="17260" s="158" customFormat="1"/>
    <row r="17261" s="158" customFormat="1"/>
    <row r="17262" s="158" customFormat="1"/>
    <row r="17263" s="158" customFormat="1"/>
    <row r="17264" s="158" customFormat="1"/>
    <row r="17265" s="158" customFormat="1"/>
    <row r="17266" s="158" customFormat="1"/>
    <row r="17267" s="158" customFormat="1"/>
    <row r="17268" s="158" customFormat="1"/>
    <row r="17269" s="158" customFormat="1"/>
    <row r="17270" s="158" customFormat="1"/>
    <row r="17271" s="158" customFormat="1"/>
    <row r="17272" s="158" customFormat="1"/>
    <row r="17273" s="158" customFormat="1"/>
    <row r="17274" s="158" customFormat="1"/>
    <row r="17275" s="158" customFormat="1"/>
    <row r="17276" s="158" customFormat="1"/>
    <row r="17277" s="158" customFormat="1"/>
    <row r="17278" s="158" customFormat="1"/>
    <row r="17279" s="158" customFormat="1"/>
    <row r="17280" s="158" customFormat="1"/>
    <row r="17281" s="158" customFormat="1"/>
    <row r="17282" s="158" customFormat="1"/>
    <row r="17283" s="158" customFormat="1"/>
    <row r="17284" s="158" customFormat="1"/>
    <row r="17285" s="158" customFormat="1"/>
    <row r="17286" s="158" customFormat="1"/>
    <row r="17287" s="158" customFormat="1"/>
    <row r="17288" s="158" customFormat="1"/>
    <row r="17289" s="158" customFormat="1"/>
    <row r="17290" s="158" customFormat="1"/>
    <row r="17291" s="158" customFormat="1"/>
    <row r="17292" s="158" customFormat="1"/>
    <row r="17293" s="158" customFormat="1"/>
    <row r="17294" s="158" customFormat="1"/>
    <row r="17295" s="158" customFormat="1"/>
    <row r="17296" s="158" customFormat="1"/>
    <row r="17297" s="158" customFormat="1"/>
    <row r="17298" s="158" customFormat="1"/>
    <row r="17299" s="158" customFormat="1"/>
    <row r="17300" s="158" customFormat="1"/>
    <row r="17301" s="158" customFormat="1"/>
    <row r="17302" s="158" customFormat="1"/>
    <row r="17303" s="158" customFormat="1"/>
    <row r="17304" s="158" customFormat="1"/>
    <row r="17305" s="158" customFormat="1"/>
    <row r="17306" s="158" customFormat="1"/>
    <row r="17307" s="158" customFormat="1"/>
    <row r="17308" s="158" customFormat="1"/>
    <row r="17309" s="158" customFormat="1"/>
    <row r="17310" s="158" customFormat="1"/>
    <row r="17311" s="158" customFormat="1"/>
    <row r="17312" s="158" customFormat="1"/>
    <row r="17313" s="158" customFormat="1"/>
    <row r="17314" s="158" customFormat="1"/>
    <row r="17315" s="158" customFormat="1"/>
    <row r="17316" s="158" customFormat="1"/>
    <row r="17317" s="158" customFormat="1"/>
    <row r="17318" s="158" customFormat="1"/>
    <row r="17319" s="158" customFormat="1"/>
    <row r="17320" s="158" customFormat="1"/>
    <row r="17321" s="158" customFormat="1"/>
    <row r="17322" s="158" customFormat="1"/>
    <row r="17323" s="158" customFormat="1"/>
    <row r="17324" s="158" customFormat="1"/>
    <row r="17325" s="158" customFormat="1"/>
    <row r="17326" s="158" customFormat="1"/>
    <row r="17327" s="158" customFormat="1"/>
    <row r="17328" s="158" customFormat="1"/>
    <row r="17329" s="158" customFormat="1"/>
    <row r="17330" s="158" customFormat="1"/>
    <row r="17331" s="158" customFormat="1"/>
    <row r="17332" s="158" customFormat="1"/>
    <row r="17333" s="158" customFormat="1"/>
    <row r="17334" s="158" customFormat="1"/>
    <row r="17335" s="158" customFormat="1"/>
    <row r="17336" s="158" customFormat="1"/>
    <row r="17337" s="158" customFormat="1"/>
    <row r="17338" s="158" customFormat="1"/>
    <row r="17339" s="158" customFormat="1"/>
    <row r="17340" s="158" customFormat="1"/>
    <row r="17341" s="158" customFormat="1"/>
    <row r="17342" s="158" customFormat="1"/>
    <row r="17343" s="158" customFormat="1"/>
    <row r="17344" s="158" customFormat="1"/>
    <row r="17345" s="158" customFormat="1"/>
    <row r="17346" s="158" customFormat="1"/>
    <row r="17347" s="158" customFormat="1"/>
    <row r="17348" s="158" customFormat="1"/>
    <row r="17349" s="158" customFormat="1"/>
    <row r="17350" s="158" customFormat="1"/>
    <row r="17351" s="158" customFormat="1"/>
    <row r="17352" s="158" customFormat="1"/>
    <row r="17353" s="158" customFormat="1"/>
    <row r="17354" s="158" customFormat="1"/>
    <row r="17355" s="158" customFormat="1"/>
    <row r="17356" s="158" customFormat="1"/>
    <row r="17357" s="158" customFormat="1"/>
    <row r="17358" s="158" customFormat="1"/>
    <row r="17359" s="158" customFormat="1"/>
    <row r="17360" s="158" customFormat="1"/>
    <row r="17361" s="158" customFormat="1"/>
    <row r="17362" s="158" customFormat="1"/>
    <row r="17363" s="158" customFormat="1"/>
    <row r="17364" s="158" customFormat="1"/>
    <row r="17365" s="158" customFormat="1"/>
    <row r="17366" s="158" customFormat="1"/>
    <row r="17367" s="158" customFormat="1"/>
    <row r="17368" s="158" customFormat="1"/>
    <row r="17369" s="158" customFormat="1"/>
    <row r="17370" s="158" customFormat="1"/>
    <row r="17371" s="158" customFormat="1"/>
    <row r="17372" s="158" customFormat="1"/>
    <row r="17373" s="158" customFormat="1"/>
    <row r="17374" s="158" customFormat="1"/>
    <row r="17375" s="158" customFormat="1"/>
    <row r="17376" s="158" customFormat="1"/>
    <row r="17377" s="158" customFormat="1"/>
    <row r="17378" s="158" customFormat="1"/>
    <row r="17379" s="158" customFormat="1"/>
    <row r="17380" s="158" customFormat="1"/>
    <row r="17381" s="158" customFormat="1"/>
    <row r="17382" s="158" customFormat="1"/>
    <row r="17383" s="158" customFormat="1"/>
    <row r="17384" s="158" customFormat="1"/>
    <row r="17385" s="158" customFormat="1"/>
    <row r="17386" s="158" customFormat="1"/>
    <row r="17387" s="158" customFormat="1"/>
    <row r="17388" s="158" customFormat="1"/>
    <row r="17389" s="158" customFormat="1"/>
    <row r="17390" s="158" customFormat="1"/>
    <row r="17391" s="158" customFormat="1"/>
    <row r="17392" s="158" customFormat="1"/>
    <row r="17393" s="158" customFormat="1"/>
    <row r="17394" s="158" customFormat="1"/>
    <row r="17395" s="158" customFormat="1"/>
    <row r="17396" s="158" customFormat="1"/>
    <row r="17397" s="158" customFormat="1"/>
    <row r="17398" s="158" customFormat="1"/>
    <row r="17399" s="158" customFormat="1"/>
    <row r="17400" s="158" customFormat="1"/>
    <row r="17401" s="158" customFormat="1"/>
    <row r="17402" s="158" customFormat="1"/>
    <row r="17403" s="158" customFormat="1"/>
    <row r="17404" s="158" customFormat="1"/>
    <row r="17405" s="158" customFormat="1"/>
    <row r="17406" s="158" customFormat="1"/>
    <row r="17407" s="158" customFormat="1"/>
    <row r="17408" s="158" customFormat="1"/>
    <row r="17409" s="158" customFormat="1"/>
    <row r="17410" s="158" customFormat="1"/>
    <row r="17411" s="158" customFormat="1"/>
    <row r="17412" s="158" customFormat="1"/>
    <row r="17413" s="158" customFormat="1"/>
    <row r="17414" s="158" customFormat="1"/>
    <row r="17415" s="158" customFormat="1"/>
    <row r="17416" s="158" customFormat="1"/>
    <row r="17417" s="158" customFormat="1"/>
    <row r="17418" s="158" customFormat="1"/>
    <row r="17419" s="158" customFormat="1"/>
    <row r="17420" s="158" customFormat="1"/>
    <row r="17421" s="158" customFormat="1"/>
    <row r="17422" s="158" customFormat="1"/>
    <row r="17423" s="158" customFormat="1"/>
    <row r="17424" s="158" customFormat="1"/>
    <row r="17425" s="158" customFormat="1"/>
    <row r="17426" s="158" customFormat="1"/>
    <row r="17427" s="158" customFormat="1"/>
    <row r="17428" s="158" customFormat="1"/>
    <row r="17429" s="158" customFormat="1"/>
    <row r="17430" s="158" customFormat="1"/>
    <row r="17431" s="158" customFormat="1"/>
    <row r="17432" s="158" customFormat="1"/>
    <row r="17433" s="158" customFormat="1"/>
    <row r="17434" s="158" customFormat="1"/>
    <row r="17435" s="158" customFormat="1"/>
    <row r="17436" s="158" customFormat="1"/>
    <row r="17437" s="158" customFormat="1"/>
    <row r="17438" s="158" customFormat="1"/>
    <row r="17439" s="158" customFormat="1"/>
    <row r="17440" s="158" customFormat="1"/>
    <row r="17441" s="158" customFormat="1"/>
    <row r="17442" s="158" customFormat="1"/>
    <row r="17443" s="158" customFormat="1"/>
    <row r="17444" s="158" customFormat="1"/>
    <row r="17445" s="158" customFormat="1"/>
    <row r="17446" s="158" customFormat="1"/>
    <row r="17447" s="158" customFormat="1"/>
    <row r="17448" s="158" customFormat="1"/>
    <row r="17449" s="158" customFormat="1"/>
    <row r="17450" s="158" customFormat="1"/>
    <row r="17451" s="158" customFormat="1"/>
    <row r="17452" s="158" customFormat="1"/>
    <row r="17453" s="158" customFormat="1"/>
    <row r="17454" s="158" customFormat="1"/>
    <row r="17455" s="158" customFormat="1"/>
    <row r="17456" s="158" customFormat="1"/>
    <row r="17457" s="158" customFormat="1"/>
    <row r="17458" s="158" customFormat="1"/>
    <row r="17459" s="158" customFormat="1"/>
    <row r="17460" s="158" customFormat="1"/>
    <row r="17461" s="158" customFormat="1"/>
    <row r="17462" s="158" customFormat="1"/>
    <row r="17463" s="158" customFormat="1"/>
    <row r="17464" s="158" customFormat="1"/>
    <row r="17465" s="158" customFormat="1"/>
    <row r="17466" s="158" customFormat="1"/>
    <row r="17467" s="158" customFormat="1"/>
    <row r="17468" s="158" customFormat="1"/>
    <row r="17469" s="158" customFormat="1"/>
    <row r="17470" s="158" customFormat="1"/>
    <row r="17471" s="158" customFormat="1"/>
    <row r="17472" s="158" customFormat="1"/>
    <row r="17473" s="158" customFormat="1"/>
    <row r="17474" s="158" customFormat="1"/>
    <row r="17475" s="158" customFormat="1"/>
    <row r="17476" s="158" customFormat="1"/>
    <row r="17477" s="158" customFormat="1"/>
    <row r="17478" s="158" customFormat="1"/>
    <row r="17479" s="158" customFormat="1"/>
    <row r="17480" s="158" customFormat="1"/>
    <row r="17481" s="158" customFormat="1"/>
    <row r="17482" s="158" customFormat="1"/>
    <row r="17483" s="158" customFormat="1"/>
    <row r="17484" s="158" customFormat="1"/>
    <row r="17485" s="158" customFormat="1"/>
    <row r="17486" s="158" customFormat="1"/>
    <row r="17487" s="158" customFormat="1"/>
    <row r="17488" s="158" customFormat="1"/>
    <row r="17489" s="158" customFormat="1"/>
    <row r="17490" s="158" customFormat="1"/>
    <row r="17491" s="158" customFormat="1"/>
    <row r="17492" s="158" customFormat="1"/>
    <row r="17493" s="158" customFormat="1"/>
    <row r="17494" s="158" customFormat="1"/>
    <row r="17495" s="158" customFormat="1"/>
    <row r="17496" s="158" customFormat="1"/>
    <row r="17497" s="158" customFormat="1"/>
    <row r="17498" s="158" customFormat="1"/>
    <row r="17499" s="158" customFormat="1"/>
    <row r="17500" s="158" customFormat="1"/>
    <row r="17501" s="158" customFormat="1"/>
    <row r="17502" s="158" customFormat="1"/>
    <row r="17503" s="158" customFormat="1"/>
    <row r="17504" s="158" customFormat="1"/>
    <row r="17505" s="158" customFormat="1"/>
    <row r="17506" s="158" customFormat="1"/>
    <row r="17507" s="158" customFormat="1"/>
    <row r="17508" s="158" customFormat="1"/>
    <row r="17509" s="158" customFormat="1"/>
    <row r="17510" s="158" customFormat="1"/>
    <row r="17511" s="158" customFormat="1"/>
    <row r="17512" s="158" customFormat="1"/>
    <row r="17513" s="158" customFormat="1"/>
    <row r="17514" s="158" customFormat="1"/>
    <row r="17515" s="158" customFormat="1"/>
    <row r="17516" s="158" customFormat="1"/>
    <row r="17517" s="158" customFormat="1"/>
    <row r="17518" s="158" customFormat="1"/>
    <row r="17519" s="158" customFormat="1"/>
    <row r="17520" s="158" customFormat="1"/>
    <row r="17521" s="158" customFormat="1"/>
    <row r="17522" s="158" customFormat="1"/>
    <row r="17523" s="158" customFormat="1"/>
    <row r="17524" s="158" customFormat="1"/>
    <row r="17525" s="158" customFormat="1"/>
    <row r="17526" s="158" customFormat="1"/>
    <row r="17527" s="158" customFormat="1"/>
    <row r="17528" s="158" customFormat="1"/>
    <row r="17529" s="158" customFormat="1"/>
    <row r="17530" s="158" customFormat="1"/>
    <row r="17531" s="158" customFormat="1"/>
    <row r="17532" s="158" customFormat="1"/>
    <row r="17533" s="158" customFormat="1"/>
    <row r="17534" s="158" customFormat="1"/>
    <row r="17535" s="158" customFormat="1"/>
    <row r="17536" s="158" customFormat="1"/>
    <row r="17537" s="158" customFormat="1"/>
    <row r="17538" s="158" customFormat="1"/>
    <row r="17539" s="158" customFormat="1"/>
    <row r="17540" s="158" customFormat="1"/>
    <row r="17541" s="158" customFormat="1"/>
    <row r="17542" s="158" customFormat="1"/>
    <row r="17543" s="158" customFormat="1"/>
    <row r="17544" s="158" customFormat="1"/>
    <row r="17545" s="158" customFormat="1"/>
    <row r="17546" s="158" customFormat="1"/>
    <row r="17547" s="158" customFormat="1"/>
    <row r="17548" s="158" customFormat="1"/>
    <row r="17549" s="158" customFormat="1"/>
    <row r="17550" s="158" customFormat="1"/>
    <row r="17551" s="158" customFormat="1"/>
    <row r="17552" s="158" customFormat="1"/>
    <row r="17553" s="158" customFormat="1"/>
    <row r="17554" s="158" customFormat="1"/>
    <row r="17555" s="158" customFormat="1"/>
    <row r="17556" s="158" customFormat="1"/>
    <row r="17557" s="158" customFormat="1"/>
    <row r="17558" s="158" customFormat="1"/>
    <row r="17559" s="158" customFormat="1"/>
    <row r="17560" s="158" customFormat="1"/>
    <row r="17561" s="158" customFormat="1"/>
    <row r="17562" s="158" customFormat="1"/>
    <row r="17563" s="158" customFormat="1"/>
    <row r="17564" s="158" customFormat="1"/>
    <row r="17565" s="158" customFormat="1"/>
    <row r="17566" s="158" customFormat="1"/>
    <row r="17567" s="158" customFormat="1"/>
    <row r="17568" s="158" customFormat="1"/>
    <row r="17569" s="158" customFormat="1"/>
    <row r="17570" s="158" customFormat="1"/>
    <row r="17571" s="158" customFormat="1"/>
    <row r="17572" s="158" customFormat="1"/>
    <row r="17573" s="158" customFormat="1"/>
    <row r="17574" s="158" customFormat="1"/>
    <row r="17575" s="158" customFormat="1"/>
    <row r="17576" s="158" customFormat="1"/>
    <row r="17577" s="158" customFormat="1"/>
    <row r="17578" s="158" customFormat="1"/>
    <row r="17579" s="158" customFormat="1"/>
    <row r="17580" s="158" customFormat="1"/>
    <row r="17581" s="158" customFormat="1"/>
    <row r="17582" s="158" customFormat="1"/>
    <row r="17583" s="158" customFormat="1"/>
    <row r="17584" s="158" customFormat="1"/>
    <row r="17585" s="158" customFormat="1"/>
    <row r="17586" s="158" customFormat="1"/>
    <row r="17587" s="158" customFormat="1"/>
    <row r="17588" s="158" customFormat="1"/>
    <row r="17589" s="158" customFormat="1"/>
    <row r="17590" s="158" customFormat="1"/>
    <row r="17591" s="158" customFormat="1"/>
    <row r="17592" s="158" customFormat="1"/>
    <row r="17593" s="158" customFormat="1"/>
    <row r="17594" s="158" customFormat="1"/>
    <row r="17595" s="158" customFormat="1"/>
    <row r="17596" s="158" customFormat="1"/>
    <row r="17597" s="158" customFormat="1"/>
    <row r="17598" s="158" customFormat="1"/>
    <row r="17599" s="158" customFormat="1"/>
    <row r="17600" s="158" customFormat="1"/>
    <row r="17601" s="158" customFormat="1"/>
    <row r="17602" s="158" customFormat="1"/>
    <row r="17603" s="158" customFormat="1"/>
    <row r="17604" s="158" customFormat="1"/>
    <row r="17605" s="158" customFormat="1"/>
    <row r="17606" s="158" customFormat="1"/>
    <row r="17607" s="158" customFormat="1"/>
    <row r="17608" s="158" customFormat="1"/>
    <row r="17609" s="158" customFormat="1"/>
    <row r="17610" s="158" customFormat="1"/>
    <row r="17611" s="158" customFormat="1"/>
    <row r="17612" s="158" customFormat="1"/>
    <row r="17613" s="158" customFormat="1"/>
    <row r="17614" s="158" customFormat="1"/>
    <row r="17615" s="158" customFormat="1"/>
    <row r="17616" s="158" customFormat="1"/>
    <row r="17617" s="158" customFormat="1"/>
    <row r="17618" s="158" customFormat="1"/>
    <row r="17619" s="158" customFormat="1"/>
    <row r="17620" s="158" customFormat="1"/>
    <row r="17621" s="158" customFormat="1"/>
    <row r="17622" s="158" customFormat="1"/>
    <row r="17623" s="158" customFormat="1"/>
    <row r="17624" s="158" customFormat="1"/>
    <row r="17625" s="158" customFormat="1"/>
    <row r="17626" s="158" customFormat="1"/>
    <row r="17627" s="158" customFormat="1"/>
    <row r="17628" s="158" customFormat="1"/>
    <row r="17629" s="158" customFormat="1"/>
    <row r="17630" s="158" customFormat="1"/>
    <row r="17631" s="158" customFormat="1"/>
    <row r="17632" s="158" customFormat="1"/>
    <row r="17633" s="158" customFormat="1"/>
    <row r="17634" s="158" customFormat="1"/>
    <row r="17635" s="158" customFormat="1"/>
    <row r="17636" s="158" customFormat="1"/>
    <row r="17637" s="158" customFormat="1"/>
    <row r="17638" s="158" customFormat="1"/>
    <row r="17639" s="158" customFormat="1"/>
    <row r="17640" s="158" customFormat="1"/>
    <row r="17641" s="158" customFormat="1"/>
    <row r="17642" s="158" customFormat="1"/>
    <row r="17643" s="158" customFormat="1"/>
    <row r="17644" s="158" customFormat="1"/>
    <row r="17645" s="158" customFormat="1"/>
    <row r="17646" s="158" customFormat="1"/>
    <row r="17647" s="158" customFormat="1"/>
    <row r="17648" s="158" customFormat="1"/>
    <row r="17649" s="158" customFormat="1"/>
    <row r="17650" s="158" customFormat="1"/>
    <row r="17651" s="158" customFormat="1"/>
    <row r="17652" s="158" customFormat="1"/>
    <row r="17653" s="158" customFormat="1"/>
    <row r="17654" s="158" customFormat="1"/>
    <row r="17655" s="158" customFormat="1"/>
    <row r="17656" s="158" customFormat="1"/>
    <row r="17657" s="158" customFormat="1"/>
    <row r="17658" s="158" customFormat="1"/>
    <row r="17659" s="158" customFormat="1"/>
    <row r="17660" s="158" customFormat="1"/>
    <row r="17661" s="158" customFormat="1"/>
    <row r="17662" s="158" customFormat="1"/>
    <row r="17663" s="158" customFormat="1"/>
    <row r="17664" s="158" customFormat="1"/>
    <row r="17665" s="158" customFormat="1"/>
    <row r="17666" s="158" customFormat="1"/>
    <row r="17667" s="158" customFormat="1"/>
    <row r="17668" s="158" customFormat="1"/>
    <row r="17669" s="158" customFormat="1"/>
    <row r="17670" s="158" customFormat="1"/>
    <row r="17671" s="158" customFormat="1"/>
    <row r="17672" s="158" customFormat="1"/>
    <row r="17673" s="158" customFormat="1"/>
    <row r="17674" s="158" customFormat="1"/>
    <row r="17675" s="158" customFormat="1"/>
    <row r="17676" s="158" customFormat="1"/>
    <row r="17677" s="158" customFormat="1"/>
    <row r="17678" s="158" customFormat="1"/>
    <row r="17679" s="158" customFormat="1"/>
    <row r="17680" s="158" customFormat="1"/>
    <row r="17681" s="158" customFormat="1"/>
    <row r="17682" s="158" customFormat="1"/>
    <row r="17683" s="158" customFormat="1"/>
    <row r="17684" s="158" customFormat="1"/>
    <row r="17685" s="158" customFormat="1"/>
    <row r="17686" s="158" customFormat="1"/>
    <row r="17687" s="158" customFormat="1"/>
    <row r="17688" s="158" customFormat="1"/>
    <row r="17689" s="158" customFormat="1"/>
    <row r="17690" s="158" customFormat="1"/>
    <row r="17691" s="158" customFormat="1"/>
    <row r="17692" s="158" customFormat="1"/>
    <row r="17693" s="158" customFormat="1"/>
    <row r="17694" s="158" customFormat="1"/>
    <row r="17695" s="158" customFormat="1"/>
    <row r="17696" s="158" customFormat="1"/>
    <row r="17697" s="158" customFormat="1"/>
    <row r="17698" s="158" customFormat="1"/>
    <row r="17699" s="158" customFormat="1"/>
    <row r="17700" s="158" customFormat="1"/>
    <row r="17701" s="158" customFormat="1"/>
    <row r="17702" s="158" customFormat="1"/>
    <row r="17703" s="158" customFormat="1"/>
    <row r="17704" s="158" customFormat="1"/>
    <row r="17705" s="158" customFormat="1"/>
    <row r="17706" s="158" customFormat="1"/>
    <row r="17707" s="158" customFormat="1"/>
    <row r="17708" s="158" customFormat="1"/>
    <row r="17709" s="158" customFormat="1"/>
    <row r="17710" s="158" customFormat="1"/>
    <row r="17711" s="158" customFormat="1"/>
    <row r="17712" s="158" customFormat="1"/>
    <row r="17713" s="158" customFormat="1"/>
    <row r="17714" s="158" customFormat="1"/>
    <row r="17715" s="158" customFormat="1"/>
    <row r="17716" s="158" customFormat="1"/>
    <row r="17717" s="158" customFormat="1"/>
    <row r="17718" s="158" customFormat="1"/>
    <row r="17719" s="158" customFormat="1"/>
    <row r="17720" s="158" customFormat="1"/>
    <row r="17721" s="158" customFormat="1"/>
    <row r="17722" s="158" customFormat="1"/>
    <row r="17723" s="158" customFormat="1"/>
    <row r="17724" s="158" customFormat="1"/>
    <row r="17725" s="158" customFormat="1"/>
    <row r="17726" s="158" customFormat="1"/>
    <row r="17727" s="158" customFormat="1"/>
    <row r="17728" s="158" customFormat="1"/>
    <row r="17729" s="158" customFormat="1"/>
    <row r="17730" s="158" customFormat="1"/>
    <row r="17731" s="158" customFormat="1"/>
    <row r="17732" s="158" customFormat="1"/>
    <row r="17733" s="158" customFormat="1"/>
    <row r="17734" s="158" customFormat="1"/>
    <row r="17735" s="158" customFormat="1"/>
    <row r="17736" s="158" customFormat="1"/>
    <row r="17737" s="158" customFormat="1"/>
    <row r="17738" s="158" customFormat="1"/>
    <row r="17739" s="158" customFormat="1"/>
    <row r="17740" s="158" customFormat="1"/>
    <row r="17741" s="158" customFormat="1"/>
    <row r="17742" s="158" customFormat="1"/>
    <row r="17743" s="158" customFormat="1"/>
    <row r="17744" s="158" customFormat="1"/>
    <row r="17745" s="158" customFormat="1"/>
    <row r="17746" s="158" customFormat="1"/>
    <row r="17747" s="158" customFormat="1"/>
    <row r="17748" s="158" customFormat="1"/>
    <row r="17749" s="158" customFormat="1"/>
    <row r="17750" s="158" customFormat="1"/>
    <row r="17751" s="158" customFormat="1"/>
    <row r="17752" s="158" customFormat="1"/>
    <row r="17753" s="158" customFormat="1"/>
    <row r="17754" s="158" customFormat="1"/>
    <row r="17755" s="158" customFormat="1"/>
    <row r="17756" s="158" customFormat="1"/>
    <row r="17757" s="158" customFormat="1"/>
    <row r="17758" s="158" customFormat="1"/>
    <row r="17759" s="158" customFormat="1"/>
    <row r="17760" s="158" customFormat="1"/>
    <row r="17761" s="158" customFormat="1"/>
    <row r="17762" s="158" customFormat="1"/>
    <row r="17763" s="158" customFormat="1"/>
    <row r="17764" s="158" customFormat="1"/>
    <row r="17765" s="158" customFormat="1"/>
    <row r="17766" s="158" customFormat="1"/>
    <row r="17767" s="158" customFormat="1"/>
    <row r="17768" s="158" customFormat="1"/>
    <row r="17769" s="158" customFormat="1"/>
    <row r="17770" s="158" customFormat="1"/>
    <row r="17771" s="158" customFormat="1"/>
    <row r="17772" s="158" customFormat="1"/>
    <row r="17773" s="158" customFormat="1"/>
    <row r="17774" s="158" customFormat="1"/>
    <row r="17775" s="158" customFormat="1"/>
    <row r="17776" s="158" customFormat="1"/>
    <row r="17777" s="158" customFormat="1"/>
    <row r="17778" s="158" customFormat="1"/>
    <row r="17779" s="158" customFormat="1"/>
    <row r="17780" s="158" customFormat="1"/>
    <row r="17781" s="158" customFormat="1"/>
    <row r="17782" s="158" customFormat="1"/>
    <row r="17783" s="158" customFormat="1"/>
    <row r="17784" s="158" customFormat="1"/>
    <row r="17785" s="158" customFormat="1"/>
    <row r="17786" s="158" customFormat="1"/>
    <row r="17787" s="158" customFormat="1"/>
    <row r="17788" s="158" customFormat="1"/>
    <row r="17789" s="158" customFormat="1"/>
    <row r="17790" s="158" customFormat="1"/>
    <row r="17791" s="158" customFormat="1"/>
    <row r="17792" s="158" customFormat="1"/>
    <row r="17793" s="158" customFormat="1"/>
    <row r="17794" s="158" customFormat="1"/>
    <row r="17795" s="158" customFormat="1"/>
    <row r="17796" s="158" customFormat="1"/>
    <row r="17797" s="158" customFormat="1"/>
    <row r="17798" s="158" customFormat="1"/>
    <row r="17799" s="158" customFormat="1"/>
    <row r="17800" s="158" customFormat="1"/>
    <row r="17801" s="158" customFormat="1"/>
    <row r="17802" s="158" customFormat="1"/>
    <row r="17803" s="158" customFormat="1"/>
    <row r="17804" s="158" customFormat="1"/>
    <row r="17805" s="158" customFormat="1"/>
    <row r="17806" s="158" customFormat="1"/>
    <row r="17807" s="158" customFormat="1"/>
    <row r="17808" s="158" customFormat="1"/>
    <row r="17809" s="158" customFormat="1"/>
    <row r="17810" s="158" customFormat="1"/>
    <row r="17811" s="158" customFormat="1"/>
    <row r="17812" s="158" customFormat="1"/>
    <row r="17813" s="158" customFormat="1"/>
    <row r="17814" s="158" customFormat="1"/>
    <row r="17815" s="158" customFormat="1"/>
    <row r="17816" s="158" customFormat="1"/>
    <row r="17817" s="158" customFormat="1"/>
    <row r="17818" s="158" customFormat="1"/>
    <row r="17819" s="158" customFormat="1"/>
    <row r="17820" s="158" customFormat="1"/>
    <row r="17821" s="158" customFormat="1"/>
    <row r="17822" s="158" customFormat="1"/>
    <row r="17823" s="158" customFormat="1"/>
    <row r="17824" s="158" customFormat="1"/>
    <row r="17825" s="158" customFormat="1"/>
    <row r="17826" s="158" customFormat="1"/>
    <row r="17827" s="158" customFormat="1"/>
    <row r="17828" s="158" customFormat="1"/>
    <row r="17829" s="158" customFormat="1"/>
    <row r="17830" s="158" customFormat="1"/>
    <row r="17831" s="158" customFormat="1"/>
    <row r="17832" s="158" customFormat="1"/>
    <row r="17833" s="158" customFormat="1"/>
    <row r="17834" s="158" customFormat="1"/>
    <row r="17835" s="158" customFormat="1"/>
    <row r="17836" s="158" customFormat="1"/>
    <row r="17837" s="158" customFormat="1"/>
    <row r="17838" s="158" customFormat="1"/>
    <row r="17839" s="158" customFormat="1"/>
    <row r="17840" s="158" customFormat="1"/>
    <row r="17841" s="158" customFormat="1"/>
    <row r="17842" s="158" customFormat="1"/>
    <row r="17843" s="158" customFormat="1"/>
    <row r="17844" s="158" customFormat="1"/>
    <row r="17845" s="158" customFormat="1"/>
    <row r="17846" s="158" customFormat="1"/>
    <row r="17847" s="158" customFormat="1"/>
    <row r="17848" s="158" customFormat="1"/>
    <row r="17849" s="158" customFormat="1"/>
    <row r="17850" s="158" customFormat="1"/>
    <row r="17851" s="158" customFormat="1"/>
    <row r="17852" s="158" customFormat="1"/>
    <row r="17853" s="158" customFormat="1"/>
    <row r="17854" s="158" customFormat="1"/>
    <row r="17855" s="158" customFormat="1"/>
    <row r="17856" s="158" customFormat="1"/>
    <row r="17857" s="158" customFormat="1"/>
    <row r="17858" s="158" customFormat="1"/>
    <row r="17859" s="158" customFormat="1"/>
    <row r="17860" s="158" customFormat="1"/>
    <row r="17861" s="158" customFormat="1"/>
    <row r="17862" s="158" customFormat="1"/>
    <row r="17863" s="158" customFormat="1"/>
    <row r="17864" s="158" customFormat="1"/>
    <row r="17865" s="158" customFormat="1"/>
    <row r="17866" s="158" customFormat="1"/>
    <row r="17867" s="158" customFormat="1"/>
    <row r="17868" s="158" customFormat="1"/>
    <row r="17869" s="158" customFormat="1"/>
    <row r="17870" s="158" customFormat="1"/>
    <row r="17871" s="158" customFormat="1"/>
    <row r="17872" s="158" customFormat="1"/>
    <row r="17873" s="158" customFormat="1"/>
    <row r="17874" s="158" customFormat="1"/>
    <row r="17875" s="158" customFormat="1"/>
    <row r="17876" s="158" customFormat="1"/>
    <row r="17877" s="158" customFormat="1"/>
    <row r="17878" s="158" customFormat="1"/>
    <row r="17879" s="158" customFormat="1"/>
    <row r="17880" s="158" customFormat="1"/>
    <row r="17881" s="158" customFormat="1"/>
    <row r="17882" s="158" customFormat="1"/>
    <row r="17883" s="158" customFormat="1"/>
    <row r="17884" s="158" customFormat="1"/>
    <row r="17885" s="158" customFormat="1"/>
    <row r="17886" s="158" customFormat="1"/>
    <row r="17887" s="158" customFormat="1"/>
    <row r="17888" s="158" customFormat="1"/>
    <row r="17889" s="158" customFormat="1"/>
    <row r="17890" s="158" customFormat="1"/>
    <row r="17891" s="158" customFormat="1"/>
    <row r="17892" s="158" customFormat="1"/>
    <row r="17893" s="158" customFormat="1"/>
    <row r="17894" s="158" customFormat="1"/>
    <row r="17895" s="158" customFormat="1"/>
    <row r="17896" s="158" customFormat="1"/>
    <row r="17897" s="158" customFormat="1"/>
    <row r="17898" s="158" customFormat="1"/>
    <row r="17899" s="158" customFormat="1"/>
    <row r="17900" s="158" customFormat="1"/>
    <row r="17901" s="158" customFormat="1"/>
    <row r="17902" s="158" customFormat="1"/>
    <row r="17903" s="158" customFormat="1"/>
    <row r="17904" s="158" customFormat="1"/>
    <row r="17905" s="158" customFormat="1"/>
    <row r="17906" s="158" customFormat="1"/>
    <row r="17907" s="158" customFormat="1"/>
    <row r="17908" s="158" customFormat="1"/>
    <row r="17909" s="158" customFormat="1"/>
    <row r="17910" s="158" customFormat="1"/>
    <row r="17911" s="158" customFormat="1"/>
    <row r="17912" s="158" customFormat="1"/>
    <row r="17913" s="158" customFormat="1"/>
    <row r="17914" s="158" customFormat="1"/>
    <row r="17915" s="158" customFormat="1"/>
    <row r="17916" s="158" customFormat="1"/>
    <row r="17917" s="158" customFormat="1"/>
    <row r="17918" s="158" customFormat="1"/>
    <row r="17919" s="158" customFormat="1"/>
    <row r="17920" s="158" customFormat="1"/>
    <row r="17921" s="158" customFormat="1"/>
    <row r="17922" s="158" customFormat="1"/>
    <row r="17923" s="158" customFormat="1"/>
    <row r="17924" s="158" customFormat="1"/>
    <row r="17925" s="158" customFormat="1"/>
    <row r="17926" s="158" customFormat="1"/>
    <row r="17927" s="158" customFormat="1"/>
    <row r="17928" s="158" customFormat="1"/>
    <row r="17929" s="158" customFormat="1"/>
    <row r="17930" s="158" customFormat="1"/>
    <row r="17931" s="158" customFormat="1"/>
    <row r="17932" s="158" customFormat="1"/>
    <row r="17933" s="158" customFormat="1"/>
    <row r="17934" s="158" customFormat="1"/>
    <row r="17935" s="158" customFormat="1"/>
    <row r="17936" s="158" customFormat="1"/>
    <row r="17937" s="158" customFormat="1"/>
    <row r="17938" s="158" customFormat="1"/>
    <row r="17939" s="158" customFormat="1"/>
    <row r="17940" s="158" customFormat="1"/>
    <row r="17941" s="158" customFormat="1"/>
    <row r="17942" s="158" customFormat="1"/>
    <row r="17943" s="158" customFormat="1"/>
    <row r="17944" s="158" customFormat="1"/>
    <row r="17945" s="158" customFormat="1"/>
    <row r="17946" s="158" customFormat="1"/>
    <row r="17947" s="158" customFormat="1"/>
    <row r="17948" s="158" customFormat="1"/>
    <row r="17949" s="158" customFormat="1"/>
    <row r="17950" s="158" customFormat="1"/>
    <row r="17951" s="158" customFormat="1"/>
    <row r="17952" s="158" customFormat="1"/>
    <row r="17953" s="158" customFormat="1"/>
    <row r="17954" s="158" customFormat="1"/>
    <row r="17955" s="158" customFormat="1"/>
    <row r="17956" s="158" customFormat="1"/>
    <row r="17957" s="158" customFormat="1"/>
    <row r="17958" s="158" customFormat="1"/>
    <row r="17959" s="158" customFormat="1"/>
    <row r="17960" s="158" customFormat="1"/>
    <row r="17961" s="158" customFormat="1"/>
    <row r="17962" s="158" customFormat="1"/>
    <row r="17963" s="158" customFormat="1"/>
    <row r="17964" s="158" customFormat="1"/>
    <row r="17965" s="158" customFormat="1"/>
    <row r="17966" s="158" customFormat="1"/>
    <row r="17967" s="158" customFormat="1"/>
    <row r="17968" s="158" customFormat="1"/>
    <row r="17969" s="158" customFormat="1"/>
    <row r="17970" s="158" customFormat="1"/>
    <row r="17971" s="158" customFormat="1"/>
    <row r="17972" s="158" customFormat="1"/>
    <row r="17973" s="158" customFormat="1"/>
    <row r="17974" s="158" customFormat="1"/>
    <row r="17975" s="158" customFormat="1"/>
    <row r="17976" s="158" customFormat="1"/>
    <row r="17977" s="158" customFormat="1"/>
    <row r="17978" s="158" customFormat="1"/>
    <row r="17979" s="158" customFormat="1"/>
    <row r="17980" s="158" customFormat="1"/>
    <row r="17981" s="158" customFormat="1"/>
    <row r="17982" s="158" customFormat="1"/>
    <row r="17983" s="158" customFormat="1"/>
    <row r="17984" s="158" customFormat="1"/>
    <row r="17985" s="158" customFormat="1"/>
    <row r="17986" s="158" customFormat="1"/>
    <row r="17987" s="158" customFormat="1"/>
    <row r="17988" s="158" customFormat="1"/>
    <row r="17989" s="158" customFormat="1"/>
    <row r="17990" s="158" customFormat="1"/>
    <row r="17991" s="158" customFormat="1"/>
    <row r="17992" s="158" customFormat="1"/>
    <row r="17993" s="158" customFormat="1"/>
    <row r="17994" s="158" customFormat="1"/>
    <row r="17995" s="158" customFormat="1"/>
    <row r="17996" s="158" customFormat="1"/>
    <row r="17997" s="158" customFormat="1"/>
    <row r="17998" s="158" customFormat="1"/>
    <row r="17999" s="158" customFormat="1"/>
    <row r="18000" s="158" customFormat="1"/>
    <row r="18001" s="158" customFormat="1"/>
    <row r="18002" s="158" customFormat="1"/>
    <row r="18003" s="158" customFormat="1"/>
    <row r="18004" s="158" customFormat="1"/>
    <row r="18005" s="158" customFormat="1"/>
    <row r="18006" s="158" customFormat="1"/>
    <row r="18007" s="158" customFormat="1"/>
    <row r="18008" s="158" customFormat="1"/>
    <row r="18009" s="158" customFormat="1"/>
    <row r="18010" s="158" customFormat="1"/>
    <row r="18011" s="158" customFormat="1"/>
    <row r="18012" s="158" customFormat="1"/>
    <row r="18013" s="158" customFormat="1"/>
    <row r="18014" s="158" customFormat="1"/>
    <row r="18015" s="158" customFormat="1"/>
    <row r="18016" s="158" customFormat="1"/>
    <row r="18017" s="158" customFormat="1"/>
    <row r="18018" s="158" customFormat="1"/>
    <row r="18019" s="158" customFormat="1"/>
    <row r="18020" s="158" customFormat="1"/>
    <row r="18021" s="158" customFormat="1"/>
    <row r="18022" s="158" customFormat="1"/>
    <row r="18023" s="158" customFormat="1"/>
    <row r="18024" s="158" customFormat="1"/>
    <row r="18025" s="158" customFormat="1"/>
    <row r="18026" s="158" customFormat="1"/>
    <row r="18027" s="158" customFormat="1"/>
    <row r="18028" s="158" customFormat="1"/>
    <row r="18029" s="158" customFormat="1"/>
    <row r="18030" s="158" customFormat="1"/>
    <row r="18031" s="158" customFormat="1"/>
    <row r="18032" s="158" customFormat="1"/>
    <row r="18033" s="158" customFormat="1"/>
    <row r="18034" s="158" customFormat="1"/>
    <row r="18035" s="158" customFormat="1"/>
    <row r="18036" s="158" customFormat="1"/>
    <row r="18037" s="158" customFormat="1"/>
    <row r="18038" s="158" customFormat="1"/>
    <row r="18039" s="158" customFormat="1"/>
    <row r="18040" s="158" customFormat="1"/>
    <row r="18041" s="158" customFormat="1"/>
    <row r="18042" s="158" customFormat="1"/>
    <row r="18043" s="158" customFormat="1"/>
    <row r="18044" s="158" customFormat="1"/>
    <row r="18045" s="158" customFormat="1"/>
    <row r="18046" s="158" customFormat="1"/>
    <row r="18047" s="158" customFormat="1"/>
    <row r="18048" s="158" customFormat="1"/>
    <row r="18049" s="158" customFormat="1"/>
    <row r="18050" s="158" customFormat="1"/>
    <row r="18051" s="158" customFormat="1"/>
    <row r="18052" s="158" customFormat="1"/>
    <row r="18053" s="158" customFormat="1"/>
    <row r="18054" s="158" customFormat="1"/>
    <row r="18055" s="158" customFormat="1"/>
    <row r="18056" s="158" customFormat="1"/>
    <row r="18057" s="158" customFormat="1"/>
    <row r="18058" s="158" customFormat="1"/>
    <row r="18059" s="158" customFormat="1"/>
    <row r="18060" s="158" customFormat="1"/>
    <row r="18061" s="158" customFormat="1"/>
    <row r="18062" s="158" customFormat="1"/>
    <row r="18063" s="158" customFormat="1"/>
    <row r="18064" s="158" customFormat="1"/>
    <row r="18065" s="158" customFormat="1"/>
    <row r="18066" s="158" customFormat="1"/>
    <row r="18067" s="158" customFormat="1"/>
    <row r="18068" s="158" customFormat="1"/>
    <row r="18069" s="158" customFormat="1"/>
    <row r="18070" s="158" customFormat="1"/>
    <row r="18071" s="158" customFormat="1"/>
    <row r="18072" s="158" customFormat="1"/>
    <row r="18073" s="158" customFormat="1"/>
    <row r="18074" s="158" customFormat="1"/>
    <row r="18075" s="158" customFormat="1"/>
    <row r="18076" s="158" customFormat="1"/>
    <row r="18077" s="158" customFormat="1"/>
    <row r="18078" s="158" customFormat="1"/>
    <row r="18079" s="158" customFormat="1"/>
    <row r="18080" s="158" customFormat="1"/>
    <row r="18081" s="158" customFormat="1"/>
    <row r="18082" s="158" customFormat="1"/>
    <row r="18083" s="158" customFormat="1"/>
    <row r="18084" s="158" customFormat="1"/>
    <row r="18085" s="158" customFormat="1"/>
    <row r="18086" s="158" customFormat="1"/>
    <row r="18087" s="158" customFormat="1"/>
    <row r="18088" s="158" customFormat="1"/>
    <row r="18089" s="158" customFormat="1"/>
    <row r="18090" s="158" customFormat="1"/>
    <row r="18091" s="158" customFormat="1"/>
    <row r="18092" s="158" customFormat="1"/>
    <row r="18093" s="158" customFormat="1"/>
    <row r="18094" s="158" customFormat="1"/>
    <row r="18095" s="158" customFormat="1"/>
    <row r="18096" s="158" customFormat="1"/>
    <row r="18097" s="158" customFormat="1"/>
    <row r="18098" s="158" customFormat="1"/>
    <row r="18099" s="158" customFormat="1"/>
    <row r="18100" s="158" customFormat="1"/>
    <row r="18101" s="158" customFormat="1"/>
    <row r="18102" s="158" customFormat="1"/>
    <row r="18103" s="158" customFormat="1"/>
    <row r="18104" s="158" customFormat="1"/>
    <row r="18105" s="158" customFormat="1"/>
    <row r="18106" s="158" customFormat="1"/>
    <row r="18107" s="158" customFormat="1"/>
    <row r="18108" s="158" customFormat="1"/>
    <row r="18109" s="158" customFormat="1"/>
    <row r="18110" s="158" customFormat="1"/>
    <row r="18111" s="158" customFormat="1"/>
    <row r="18112" s="158" customFormat="1"/>
    <row r="18113" s="158" customFormat="1"/>
    <row r="18114" s="158" customFormat="1"/>
    <row r="18115" s="158" customFormat="1"/>
    <row r="18116" s="158" customFormat="1"/>
    <row r="18117" s="158" customFormat="1"/>
    <row r="18118" s="158" customFormat="1"/>
    <row r="18119" s="158" customFormat="1"/>
    <row r="18120" s="158" customFormat="1"/>
    <row r="18121" s="158" customFormat="1"/>
    <row r="18122" s="158" customFormat="1"/>
    <row r="18123" s="158" customFormat="1"/>
    <row r="18124" s="158" customFormat="1"/>
    <row r="18125" s="158" customFormat="1"/>
    <row r="18126" s="158" customFormat="1"/>
    <row r="18127" s="158" customFormat="1"/>
    <row r="18128" s="158" customFormat="1"/>
    <row r="18129" s="158" customFormat="1"/>
    <row r="18130" s="158" customFormat="1"/>
    <row r="18131" s="158" customFormat="1"/>
    <row r="18132" s="158" customFormat="1"/>
    <row r="18133" s="158" customFormat="1"/>
    <row r="18134" s="158" customFormat="1"/>
    <row r="18135" s="158" customFormat="1"/>
    <row r="18136" s="158" customFormat="1"/>
    <row r="18137" s="158" customFormat="1"/>
    <row r="18138" s="158" customFormat="1"/>
    <row r="18139" s="158" customFormat="1"/>
    <row r="18140" s="158" customFormat="1"/>
    <row r="18141" s="158" customFormat="1"/>
    <row r="18142" s="158" customFormat="1"/>
    <row r="18143" s="158" customFormat="1"/>
    <row r="18144" s="158" customFormat="1"/>
    <row r="18145" s="158" customFormat="1"/>
    <row r="18146" s="158" customFormat="1"/>
    <row r="18147" s="158" customFormat="1"/>
    <row r="18148" s="158" customFormat="1"/>
    <row r="18149" s="158" customFormat="1"/>
    <row r="18150" s="158" customFormat="1"/>
    <row r="18151" s="158" customFormat="1"/>
    <row r="18152" s="158" customFormat="1"/>
    <row r="18153" s="158" customFormat="1"/>
    <row r="18154" s="158" customFormat="1"/>
    <row r="18155" s="158" customFormat="1"/>
    <row r="18156" s="158" customFormat="1"/>
    <row r="18157" s="158" customFormat="1"/>
    <row r="18158" s="158" customFormat="1"/>
    <row r="18159" s="158" customFormat="1"/>
    <row r="18160" s="158" customFormat="1"/>
    <row r="18161" s="158" customFormat="1"/>
    <row r="18162" s="158" customFormat="1"/>
    <row r="18163" s="158" customFormat="1"/>
    <row r="18164" s="158" customFormat="1"/>
    <row r="18165" s="158" customFormat="1"/>
    <row r="18166" s="158" customFormat="1"/>
    <row r="18167" s="158" customFormat="1"/>
    <row r="18168" s="158" customFormat="1"/>
    <row r="18169" s="158" customFormat="1"/>
    <row r="18170" s="158" customFormat="1"/>
    <row r="18171" s="158" customFormat="1"/>
    <row r="18172" s="158" customFormat="1"/>
    <row r="18173" s="158" customFormat="1"/>
    <row r="18174" s="158" customFormat="1"/>
    <row r="18175" s="158" customFormat="1"/>
    <row r="18176" s="158" customFormat="1"/>
    <row r="18177" s="158" customFormat="1"/>
    <row r="18178" s="158" customFormat="1"/>
    <row r="18179" s="158" customFormat="1"/>
    <row r="18180" s="158" customFormat="1"/>
    <row r="18181" s="158" customFormat="1"/>
    <row r="18182" s="158" customFormat="1"/>
    <row r="18183" s="158" customFormat="1"/>
    <row r="18184" s="158" customFormat="1"/>
    <row r="18185" s="158" customFormat="1"/>
    <row r="18186" s="158" customFormat="1"/>
    <row r="18187" s="158" customFormat="1"/>
    <row r="18188" s="158" customFormat="1"/>
    <row r="18189" s="158" customFormat="1"/>
    <row r="18190" s="158" customFormat="1"/>
    <row r="18191" s="158" customFormat="1"/>
    <row r="18192" s="158" customFormat="1"/>
    <row r="18193" s="158" customFormat="1"/>
    <row r="18194" s="158" customFormat="1"/>
    <row r="18195" s="158" customFormat="1"/>
    <row r="18196" s="158" customFormat="1"/>
    <row r="18197" s="158" customFormat="1"/>
    <row r="18198" s="158" customFormat="1"/>
    <row r="18199" s="158" customFormat="1"/>
    <row r="18200" s="158" customFormat="1"/>
    <row r="18201" s="158" customFormat="1"/>
    <row r="18202" s="158" customFormat="1"/>
    <row r="18203" s="158" customFormat="1"/>
    <row r="18204" s="158" customFormat="1"/>
    <row r="18205" s="158" customFormat="1"/>
    <row r="18206" s="158" customFormat="1"/>
    <row r="18207" s="158" customFormat="1"/>
    <row r="18208" s="158" customFormat="1"/>
    <row r="18209" s="158" customFormat="1"/>
    <row r="18210" s="158" customFormat="1"/>
    <row r="18211" s="158" customFormat="1"/>
    <row r="18212" s="158" customFormat="1"/>
    <row r="18213" s="158" customFormat="1"/>
    <row r="18214" s="158" customFormat="1"/>
    <row r="18215" s="158" customFormat="1"/>
    <row r="18216" s="158" customFormat="1"/>
    <row r="18217" s="158" customFormat="1"/>
    <row r="18218" s="158" customFormat="1"/>
    <row r="18219" s="158" customFormat="1"/>
    <row r="18220" s="158" customFormat="1"/>
    <row r="18221" s="158" customFormat="1"/>
    <row r="18222" s="158" customFormat="1"/>
    <row r="18223" s="158" customFormat="1"/>
    <row r="18224" s="158" customFormat="1"/>
    <row r="18225" s="158" customFormat="1"/>
    <row r="18226" s="158" customFormat="1"/>
    <row r="18227" s="158" customFormat="1"/>
    <row r="18228" s="158" customFormat="1"/>
    <row r="18229" s="158" customFormat="1"/>
    <row r="18230" s="158" customFormat="1"/>
    <row r="18231" s="158" customFormat="1"/>
    <row r="18232" s="158" customFormat="1"/>
    <row r="18233" s="158" customFormat="1"/>
    <row r="18234" s="158" customFormat="1"/>
    <row r="18235" s="158" customFormat="1"/>
    <row r="18236" s="158" customFormat="1"/>
    <row r="18237" s="158" customFormat="1"/>
    <row r="18238" s="158" customFormat="1"/>
    <row r="18239" s="158" customFormat="1"/>
    <row r="18240" s="158" customFormat="1"/>
    <row r="18241" s="158" customFormat="1"/>
    <row r="18242" s="158" customFormat="1"/>
    <row r="18243" s="158" customFormat="1"/>
    <row r="18244" s="158" customFormat="1"/>
    <row r="18245" s="158" customFormat="1"/>
    <row r="18246" s="158" customFormat="1"/>
    <row r="18247" s="158" customFormat="1"/>
    <row r="18248" s="158" customFormat="1"/>
    <row r="18249" s="158" customFormat="1"/>
    <row r="18250" s="158" customFormat="1"/>
    <row r="18251" s="158" customFormat="1"/>
    <row r="18252" s="158" customFormat="1"/>
    <row r="18253" s="158" customFormat="1"/>
    <row r="18254" s="158" customFormat="1"/>
    <row r="18255" s="158" customFormat="1"/>
    <row r="18256" s="158" customFormat="1"/>
    <row r="18257" s="158" customFormat="1"/>
    <row r="18258" s="158" customFormat="1"/>
    <row r="18259" s="158" customFormat="1"/>
    <row r="18260" s="158" customFormat="1"/>
    <row r="18261" s="158" customFormat="1"/>
    <row r="18262" s="158" customFormat="1"/>
    <row r="18263" s="158" customFormat="1"/>
    <row r="18264" s="158" customFormat="1"/>
    <row r="18265" s="158" customFormat="1"/>
    <row r="18266" s="158" customFormat="1"/>
    <row r="18267" s="158" customFormat="1"/>
    <row r="18268" s="158" customFormat="1"/>
    <row r="18269" s="158" customFormat="1"/>
    <row r="18270" s="158" customFormat="1"/>
    <row r="18271" s="158" customFormat="1"/>
    <row r="18272" s="158" customFormat="1"/>
    <row r="18273" s="158" customFormat="1"/>
    <row r="18274" s="158" customFormat="1"/>
    <row r="18275" s="158" customFormat="1"/>
    <row r="18276" s="158" customFormat="1"/>
    <row r="18277" s="158" customFormat="1"/>
    <row r="18278" s="158" customFormat="1"/>
    <row r="18279" s="158" customFormat="1"/>
    <row r="18280" s="158" customFormat="1"/>
    <row r="18281" s="158" customFormat="1"/>
    <row r="18282" s="158" customFormat="1"/>
    <row r="18283" s="158" customFormat="1"/>
    <row r="18284" s="158" customFormat="1"/>
    <row r="18285" s="158" customFormat="1"/>
    <row r="18286" s="158" customFormat="1"/>
    <row r="18287" s="158" customFormat="1"/>
    <row r="18288" s="158" customFormat="1"/>
    <row r="18289" s="158" customFormat="1"/>
    <row r="18290" s="158" customFormat="1"/>
    <row r="18291" s="158" customFormat="1"/>
    <row r="18292" s="158" customFormat="1"/>
    <row r="18293" s="158" customFormat="1"/>
    <row r="18294" s="158" customFormat="1"/>
    <row r="18295" s="158" customFormat="1"/>
    <row r="18296" s="158" customFormat="1"/>
    <row r="18297" s="158" customFormat="1"/>
    <row r="18298" s="158" customFormat="1"/>
    <row r="18299" s="158" customFormat="1"/>
    <row r="18300" s="158" customFormat="1"/>
    <row r="18301" s="158" customFormat="1"/>
    <row r="18302" s="158" customFormat="1"/>
    <row r="18303" s="158" customFormat="1"/>
    <row r="18304" s="158" customFormat="1"/>
    <row r="18305" s="158" customFormat="1"/>
    <row r="18306" s="158" customFormat="1"/>
    <row r="18307" s="158" customFormat="1"/>
    <row r="18308" s="158" customFormat="1"/>
    <row r="18309" s="158" customFormat="1"/>
    <row r="18310" s="158" customFormat="1"/>
    <row r="18311" s="158" customFormat="1"/>
    <row r="18312" s="158" customFormat="1"/>
    <row r="18313" s="158" customFormat="1"/>
    <row r="18314" s="158" customFormat="1"/>
    <row r="18315" s="158" customFormat="1"/>
    <row r="18316" s="158" customFormat="1"/>
    <row r="18317" s="158" customFormat="1"/>
    <row r="18318" s="158" customFormat="1"/>
    <row r="18319" s="158" customFormat="1"/>
    <row r="18320" s="158" customFormat="1"/>
    <row r="18321" s="158" customFormat="1"/>
    <row r="18322" s="158" customFormat="1"/>
    <row r="18323" s="158" customFormat="1"/>
    <row r="18324" s="158" customFormat="1"/>
    <row r="18325" s="158" customFormat="1"/>
    <row r="18326" s="158" customFormat="1"/>
    <row r="18327" s="158" customFormat="1"/>
    <row r="18328" s="158" customFormat="1"/>
    <row r="18329" s="158" customFormat="1"/>
    <row r="18330" s="158" customFormat="1"/>
    <row r="18331" s="158" customFormat="1"/>
    <row r="18332" s="158" customFormat="1"/>
    <row r="18333" s="158" customFormat="1"/>
    <row r="18334" s="158" customFormat="1"/>
    <row r="18335" s="158" customFormat="1"/>
    <row r="18336" s="158" customFormat="1"/>
    <row r="18337" s="158" customFormat="1"/>
    <row r="18338" s="158" customFormat="1"/>
    <row r="18339" s="158" customFormat="1"/>
    <row r="18340" s="158" customFormat="1"/>
    <row r="18341" s="158" customFormat="1"/>
    <row r="18342" s="158" customFormat="1"/>
    <row r="18343" s="158" customFormat="1"/>
    <row r="18344" s="158" customFormat="1"/>
    <row r="18345" s="158" customFormat="1"/>
    <row r="18346" s="158" customFormat="1"/>
    <row r="18347" s="158" customFormat="1"/>
    <row r="18348" s="158" customFormat="1"/>
    <row r="18349" s="158" customFormat="1"/>
    <row r="18350" s="158" customFormat="1"/>
    <row r="18351" s="158" customFormat="1"/>
    <row r="18352" s="158" customFormat="1"/>
    <row r="18353" s="158" customFormat="1"/>
    <row r="18354" s="158" customFormat="1"/>
    <row r="18355" s="158" customFormat="1"/>
    <row r="18356" s="158" customFormat="1"/>
    <row r="18357" s="158" customFormat="1"/>
    <row r="18358" s="158" customFormat="1"/>
    <row r="18359" s="158" customFormat="1"/>
    <row r="18360" s="158" customFormat="1"/>
    <row r="18361" s="158" customFormat="1"/>
    <row r="18362" s="158" customFormat="1"/>
    <row r="18363" s="158" customFormat="1"/>
    <row r="18364" s="158" customFormat="1"/>
    <row r="18365" s="158" customFormat="1"/>
    <row r="18366" s="158" customFormat="1"/>
    <row r="18367" s="158" customFormat="1"/>
    <row r="18368" s="158" customFormat="1"/>
    <row r="18369" s="158" customFormat="1"/>
    <row r="18370" s="158" customFormat="1"/>
    <row r="18371" s="158" customFormat="1"/>
    <row r="18372" s="158" customFormat="1"/>
    <row r="18373" s="158" customFormat="1"/>
    <row r="18374" s="158" customFormat="1"/>
    <row r="18375" s="158" customFormat="1"/>
    <row r="18376" s="158" customFormat="1"/>
    <row r="18377" s="158" customFormat="1"/>
    <row r="18378" s="158" customFormat="1"/>
    <row r="18379" s="158" customFormat="1"/>
    <row r="18380" s="158" customFormat="1"/>
    <row r="18381" s="158" customFormat="1"/>
    <row r="18382" s="158" customFormat="1"/>
    <row r="18383" s="158" customFormat="1"/>
    <row r="18384" s="158" customFormat="1"/>
    <row r="18385" s="158" customFormat="1"/>
    <row r="18386" s="158" customFormat="1"/>
    <row r="18387" s="158" customFormat="1"/>
    <row r="18388" s="158" customFormat="1"/>
    <row r="18389" s="158" customFormat="1"/>
    <row r="18390" s="158" customFormat="1"/>
    <row r="18391" s="158" customFormat="1"/>
    <row r="18392" s="158" customFormat="1"/>
    <row r="18393" s="158" customFormat="1"/>
    <row r="18394" s="158" customFormat="1"/>
    <row r="18395" s="158" customFormat="1"/>
    <row r="18396" s="158" customFormat="1"/>
    <row r="18397" s="158" customFormat="1"/>
    <row r="18398" s="158" customFormat="1"/>
    <row r="18399" s="158" customFormat="1"/>
    <row r="18400" s="158" customFormat="1"/>
    <row r="18401" s="158" customFormat="1"/>
    <row r="18402" s="158" customFormat="1"/>
    <row r="18403" s="158" customFormat="1"/>
    <row r="18404" s="158" customFormat="1"/>
    <row r="18405" s="158" customFormat="1"/>
    <row r="18406" s="158" customFormat="1"/>
    <row r="18407" s="158" customFormat="1"/>
    <row r="18408" s="158" customFormat="1"/>
    <row r="18409" s="158" customFormat="1"/>
    <row r="18410" s="158" customFormat="1"/>
    <row r="18411" s="158" customFormat="1"/>
    <row r="18412" s="158" customFormat="1"/>
    <row r="18413" s="158" customFormat="1"/>
    <row r="18414" s="158" customFormat="1"/>
    <row r="18415" s="158" customFormat="1"/>
    <row r="18416" s="158" customFormat="1"/>
    <row r="18417" s="158" customFormat="1"/>
    <row r="18418" s="158" customFormat="1"/>
    <row r="18419" s="158" customFormat="1"/>
    <row r="18420" s="158" customFormat="1"/>
    <row r="18421" s="158" customFormat="1"/>
    <row r="18422" s="158" customFormat="1"/>
    <row r="18423" s="158" customFormat="1"/>
    <row r="18424" s="158" customFormat="1"/>
    <row r="18425" s="158" customFormat="1"/>
    <row r="18426" s="158" customFormat="1"/>
    <row r="18427" s="158" customFormat="1"/>
    <row r="18428" s="158" customFormat="1"/>
    <row r="18429" s="158" customFormat="1"/>
    <row r="18430" s="158" customFormat="1"/>
    <row r="18431" s="158" customFormat="1"/>
    <row r="18432" s="158" customFormat="1"/>
    <row r="18433" s="158" customFormat="1"/>
    <row r="18434" s="158" customFormat="1"/>
    <row r="18435" s="158" customFormat="1"/>
    <row r="18436" s="158" customFormat="1"/>
    <row r="18437" s="158" customFormat="1"/>
    <row r="18438" s="158" customFormat="1"/>
    <row r="18439" s="158" customFormat="1"/>
    <row r="18440" s="158" customFormat="1"/>
    <row r="18441" s="158" customFormat="1"/>
    <row r="18442" s="158" customFormat="1"/>
    <row r="18443" s="158" customFormat="1"/>
    <row r="18444" s="158" customFormat="1"/>
    <row r="18445" s="158" customFormat="1"/>
    <row r="18446" s="158" customFormat="1"/>
    <row r="18447" s="158" customFormat="1"/>
    <row r="18448" s="158" customFormat="1"/>
    <row r="18449" s="158" customFormat="1"/>
    <row r="18450" s="158" customFormat="1"/>
    <row r="18451" s="158" customFormat="1"/>
    <row r="18452" s="158" customFormat="1"/>
    <row r="18453" s="158" customFormat="1"/>
    <row r="18454" s="158" customFormat="1"/>
    <row r="18455" s="158" customFormat="1"/>
    <row r="18456" s="158" customFormat="1"/>
    <row r="18457" s="158" customFormat="1"/>
    <row r="18458" s="158" customFormat="1"/>
    <row r="18459" s="158" customFormat="1"/>
    <row r="18460" s="158" customFormat="1"/>
    <row r="18461" s="158" customFormat="1"/>
    <row r="18462" s="158" customFormat="1"/>
    <row r="18463" s="158" customFormat="1"/>
    <row r="18464" s="158" customFormat="1"/>
    <row r="18465" s="158" customFormat="1"/>
    <row r="18466" s="158" customFormat="1"/>
    <row r="18467" s="158" customFormat="1"/>
    <row r="18468" s="158" customFormat="1"/>
    <row r="18469" s="158" customFormat="1"/>
    <row r="18470" s="158" customFormat="1"/>
    <row r="18471" s="158" customFormat="1"/>
    <row r="18472" s="158" customFormat="1"/>
    <row r="18473" s="158" customFormat="1"/>
    <row r="18474" s="158" customFormat="1"/>
    <row r="18475" s="158" customFormat="1"/>
    <row r="18476" s="158" customFormat="1"/>
    <row r="18477" s="158" customFormat="1"/>
    <row r="18478" s="158" customFormat="1"/>
    <row r="18479" s="158" customFormat="1"/>
    <row r="18480" s="158" customFormat="1"/>
    <row r="18481" s="158" customFormat="1"/>
    <row r="18482" s="158" customFormat="1"/>
    <row r="18483" s="158" customFormat="1"/>
    <row r="18484" s="158" customFormat="1"/>
    <row r="18485" s="158" customFormat="1"/>
    <row r="18486" s="158" customFormat="1"/>
    <row r="18487" s="158" customFormat="1"/>
    <row r="18488" s="158" customFormat="1"/>
    <row r="18489" s="158" customFormat="1"/>
    <row r="18490" s="158" customFormat="1"/>
    <row r="18491" s="158" customFormat="1"/>
    <row r="18492" s="158" customFormat="1"/>
    <row r="18493" s="158" customFormat="1"/>
    <row r="18494" s="158" customFormat="1"/>
    <row r="18495" s="158" customFormat="1"/>
    <row r="18496" s="158" customFormat="1"/>
    <row r="18497" s="158" customFormat="1"/>
    <row r="18498" s="158" customFormat="1"/>
    <row r="18499" s="158" customFormat="1"/>
    <row r="18500" s="158" customFormat="1"/>
    <row r="18501" s="158" customFormat="1"/>
    <row r="18502" s="158" customFormat="1"/>
    <row r="18503" s="158" customFormat="1"/>
    <row r="18504" s="158" customFormat="1"/>
    <row r="18505" s="158" customFormat="1"/>
    <row r="18506" s="158" customFormat="1"/>
    <row r="18507" s="158" customFormat="1"/>
    <row r="18508" s="158" customFormat="1"/>
    <row r="18509" s="158" customFormat="1"/>
    <row r="18510" s="158" customFormat="1"/>
    <row r="18511" s="158" customFormat="1"/>
    <row r="18512" s="158" customFormat="1"/>
    <row r="18513" s="158" customFormat="1"/>
    <row r="18514" s="158" customFormat="1"/>
    <row r="18515" s="158" customFormat="1"/>
    <row r="18516" s="158" customFormat="1"/>
    <row r="18517" s="158" customFormat="1"/>
    <row r="18518" s="158" customFormat="1"/>
    <row r="18519" s="158" customFormat="1"/>
    <row r="18520" s="158" customFormat="1"/>
    <row r="18521" s="158" customFormat="1"/>
    <row r="18522" s="158" customFormat="1"/>
    <row r="18523" s="158" customFormat="1"/>
    <row r="18524" s="158" customFormat="1"/>
    <row r="18525" s="158" customFormat="1"/>
    <row r="18526" s="158" customFormat="1"/>
    <row r="18527" s="158" customFormat="1"/>
    <row r="18528" s="158" customFormat="1"/>
    <row r="18529" s="158" customFormat="1"/>
    <row r="18530" s="158" customFormat="1"/>
    <row r="18531" s="158" customFormat="1"/>
    <row r="18532" s="158" customFormat="1"/>
    <row r="18533" s="158" customFormat="1"/>
    <row r="18534" s="158" customFormat="1"/>
    <row r="18535" s="158" customFormat="1"/>
    <row r="18536" s="158" customFormat="1"/>
    <row r="18537" s="158" customFormat="1"/>
    <row r="18538" s="158" customFormat="1"/>
    <row r="18539" s="158" customFormat="1"/>
    <row r="18540" s="158" customFormat="1"/>
    <row r="18541" s="158" customFormat="1"/>
    <row r="18542" s="158" customFormat="1"/>
    <row r="18543" s="158" customFormat="1"/>
    <row r="18544" s="158" customFormat="1"/>
    <row r="18545" s="158" customFormat="1"/>
    <row r="18546" s="158" customFormat="1"/>
    <row r="18547" s="158" customFormat="1"/>
    <row r="18548" s="158" customFormat="1"/>
    <row r="18549" s="158" customFormat="1"/>
    <row r="18550" s="158" customFormat="1"/>
    <row r="18551" s="158" customFormat="1"/>
    <row r="18552" s="158" customFormat="1"/>
    <row r="18553" s="158" customFormat="1"/>
    <row r="18554" s="158" customFormat="1"/>
    <row r="18555" s="158" customFormat="1"/>
    <row r="18556" s="158" customFormat="1"/>
    <row r="18557" s="158" customFormat="1"/>
    <row r="18558" s="158" customFormat="1"/>
    <row r="18559" s="158" customFormat="1"/>
    <row r="18560" s="158" customFormat="1"/>
    <row r="18561" s="158" customFormat="1"/>
    <row r="18562" s="158" customFormat="1"/>
    <row r="18563" s="158" customFormat="1"/>
    <row r="18564" s="158" customFormat="1"/>
    <row r="18565" s="158" customFormat="1"/>
    <row r="18566" s="158" customFormat="1"/>
    <row r="18567" s="158" customFormat="1"/>
    <row r="18568" s="158" customFormat="1"/>
    <row r="18569" s="158" customFormat="1"/>
    <row r="18570" s="158" customFormat="1"/>
    <row r="18571" s="158" customFormat="1"/>
    <row r="18572" s="158" customFormat="1"/>
    <row r="18573" s="158" customFormat="1"/>
    <row r="18574" s="158" customFormat="1"/>
    <row r="18575" s="158" customFormat="1"/>
    <row r="18576" s="158" customFormat="1"/>
    <row r="18577" s="158" customFormat="1"/>
    <row r="18578" s="158" customFormat="1"/>
    <row r="18579" s="158" customFormat="1"/>
    <row r="18580" s="158" customFormat="1"/>
    <row r="18581" s="158" customFormat="1"/>
    <row r="18582" s="158" customFormat="1"/>
    <row r="18583" s="158" customFormat="1"/>
    <row r="18584" s="158" customFormat="1"/>
    <row r="18585" s="158" customFormat="1"/>
    <row r="18586" s="158" customFormat="1"/>
    <row r="18587" s="158" customFormat="1"/>
    <row r="18588" s="158" customFormat="1"/>
    <row r="18589" s="158" customFormat="1"/>
    <row r="18590" s="158" customFormat="1"/>
    <row r="18591" s="158" customFormat="1"/>
    <row r="18592" s="158" customFormat="1"/>
    <row r="18593" s="158" customFormat="1"/>
    <row r="18594" s="158" customFormat="1"/>
    <row r="18595" s="158" customFormat="1"/>
    <row r="18596" s="158" customFormat="1"/>
    <row r="18597" s="158" customFormat="1"/>
    <row r="18598" s="158" customFormat="1"/>
    <row r="18599" s="158" customFormat="1"/>
    <row r="18600" s="158" customFormat="1"/>
    <row r="18601" s="158" customFormat="1"/>
    <row r="18602" s="158" customFormat="1"/>
    <row r="18603" s="158" customFormat="1"/>
    <row r="18604" s="158" customFormat="1"/>
    <row r="18605" s="158" customFormat="1"/>
    <row r="18606" s="158" customFormat="1"/>
    <row r="18607" s="158" customFormat="1"/>
    <row r="18608" s="158" customFormat="1"/>
    <row r="18609" s="158" customFormat="1"/>
    <row r="18610" s="158" customFormat="1"/>
    <row r="18611" s="158" customFormat="1"/>
    <row r="18612" s="158" customFormat="1"/>
    <row r="18613" s="158" customFormat="1"/>
    <row r="18614" s="158" customFormat="1"/>
    <row r="18615" s="158" customFormat="1"/>
    <row r="18616" s="158" customFormat="1"/>
    <row r="18617" s="158" customFormat="1"/>
    <row r="18618" s="158" customFormat="1"/>
    <row r="18619" s="158" customFormat="1"/>
    <row r="18620" s="158" customFormat="1"/>
    <row r="18621" s="158" customFormat="1"/>
    <row r="18622" s="158" customFormat="1"/>
    <row r="18623" s="158" customFormat="1"/>
    <row r="18624" s="158" customFormat="1"/>
    <row r="18625" s="158" customFormat="1"/>
    <row r="18626" s="158" customFormat="1"/>
    <row r="18627" s="158" customFormat="1"/>
    <row r="18628" s="158" customFormat="1"/>
    <row r="18629" s="158" customFormat="1"/>
    <row r="18630" s="158" customFormat="1"/>
    <row r="18631" s="158" customFormat="1"/>
    <row r="18632" s="158" customFormat="1"/>
    <row r="18633" s="158" customFormat="1"/>
    <row r="18634" s="158" customFormat="1"/>
    <row r="18635" s="158" customFormat="1"/>
    <row r="18636" s="158" customFormat="1"/>
    <row r="18637" s="158" customFormat="1"/>
    <row r="18638" s="158" customFormat="1"/>
    <row r="18639" s="158" customFormat="1"/>
    <row r="18640" s="158" customFormat="1"/>
    <row r="18641" s="158" customFormat="1"/>
    <row r="18642" s="158" customFormat="1"/>
    <row r="18643" s="158" customFormat="1"/>
    <row r="18644" s="158" customFormat="1"/>
    <row r="18645" s="158" customFormat="1"/>
    <row r="18646" s="158" customFormat="1"/>
    <row r="18647" s="158" customFormat="1"/>
    <row r="18648" s="158" customFormat="1"/>
    <row r="18649" s="158" customFormat="1"/>
    <row r="18650" s="158" customFormat="1"/>
    <row r="18651" s="158" customFormat="1"/>
    <row r="18652" s="158" customFormat="1"/>
    <row r="18653" s="158" customFormat="1"/>
    <row r="18654" s="158" customFormat="1"/>
    <row r="18655" s="158" customFormat="1"/>
    <row r="18656" s="158" customFormat="1"/>
    <row r="18657" s="158" customFormat="1"/>
    <row r="18658" s="158" customFormat="1"/>
    <row r="18659" s="158" customFormat="1"/>
    <row r="18660" s="158" customFormat="1"/>
    <row r="18661" s="158" customFormat="1"/>
    <row r="18662" s="158" customFormat="1"/>
    <row r="18663" s="158" customFormat="1"/>
    <row r="18664" s="158" customFormat="1"/>
    <row r="18665" s="158" customFormat="1"/>
    <row r="18666" s="158" customFormat="1"/>
    <row r="18667" s="158" customFormat="1"/>
    <row r="18668" s="158" customFormat="1"/>
    <row r="18669" s="158" customFormat="1"/>
    <row r="18670" s="158" customFormat="1"/>
    <row r="18671" s="158" customFormat="1"/>
    <row r="18672" s="158" customFormat="1"/>
    <row r="18673" s="158" customFormat="1"/>
    <row r="18674" s="158" customFormat="1"/>
    <row r="18675" s="158" customFormat="1"/>
    <row r="18676" s="158" customFormat="1"/>
    <row r="18677" s="158" customFormat="1"/>
    <row r="18678" s="158" customFormat="1"/>
    <row r="18679" s="158" customFormat="1"/>
    <row r="18680" s="158" customFormat="1"/>
    <row r="18681" s="158" customFormat="1"/>
    <row r="18682" s="158" customFormat="1"/>
    <row r="18683" s="158" customFormat="1"/>
    <row r="18684" s="158" customFormat="1"/>
    <row r="18685" s="158" customFormat="1"/>
    <row r="18686" s="158" customFormat="1"/>
    <row r="18687" s="158" customFormat="1"/>
    <row r="18688" s="158" customFormat="1"/>
    <row r="18689" s="158" customFormat="1"/>
    <row r="18690" s="158" customFormat="1"/>
    <row r="18691" s="158" customFormat="1"/>
    <row r="18692" s="158" customFormat="1"/>
    <row r="18693" s="158" customFormat="1"/>
    <row r="18694" s="158" customFormat="1"/>
    <row r="18695" s="158" customFormat="1"/>
    <row r="18696" s="158" customFormat="1"/>
    <row r="18697" s="158" customFormat="1"/>
    <row r="18698" s="158" customFormat="1"/>
    <row r="18699" s="158" customFormat="1"/>
    <row r="18700" s="158" customFormat="1"/>
    <row r="18701" s="158" customFormat="1"/>
    <row r="18702" s="158" customFormat="1"/>
    <row r="18703" s="158" customFormat="1"/>
    <row r="18704" s="158" customFormat="1"/>
    <row r="18705" s="158" customFormat="1"/>
    <row r="18706" s="158" customFormat="1"/>
    <row r="18707" s="158" customFormat="1"/>
    <row r="18708" s="158" customFormat="1"/>
    <row r="18709" s="158" customFormat="1"/>
    <row r="18710" s="158" customFormat="1"/>
    <row r="18711" s="158" customFormat="1"/>
    <row r="18712" s="158" customFormat="1"/>
    <row r="18713" s="158" customFormat="1"/>
    <row r="18714" s="158" customFormat="1"/>
    <row r="18715" s="158" customFormat="1"/>
    <row r="18716" s="158" customFormat="1"/>
    <row r="18717" s="158" customFormat="1"/>
    <row r="18718" s="158" customFormat="1"/>
    <row r="18719" s="158" customFormat="1"/>
    <row r="18720" s="158" customFormat="1"/>
    <row r="18721" s="158" customFormat="1"/>
    <row r="18722" s="158" customFormat="1"/>
    <row r="18723" s="158" customFormat="1"/>
    <row r="18724" s="158" customFormat="1"/>
    <row r="18725" s="158" customFormat="1"/>
    <row r="18726" s="158" customFormat="1"/>
    <row r="18727" s="158" customFormat="1"/>
    <row r="18728" s="158" customFormat="1"/>
    <row r="18729" s="158" customFormat="1"/>
    <row r="18730" s="158" customFormat="1"/>
    <row r="18731" s="158" customFormat="1"/>
    <row r="18732" s="158" customFormat="1"/>
    <row r="18733" s="158" customFormat="1"/>
    <row r="18734" s="158" customFormat="1"/>
    <row r="18735" s="158" customFormat="1"/>
    <row r="18736" s="158" customFormat="1"/>
    <row r="18737" s="158" customFormat="1"/>
    <row r="18738" s="158" customFormat="1"/>
    <row r="18739" s="158" customFormat="1"/>
    <row r="18740" s="158" customFormat="1"/>
    <row r="18741" s="158" customFormat="1"/>
    <row r="18742" s="158" customFormat="1"/>
    <row r="18743" s="158" customFormat="1"/>
    <row r="18744" s="158" customFormat="1"/>
    <row r="18745" s="158" customFormat="1"/>
    <row r="18746" s="158" customFormat="1"/>
    <row r="18747" s="158" customFormat="1"/>
    <row r="18748" s="158" customFormat="1"/>
    <row r="18749" s="158" customFormat="1"/>
    <row r="18750" s="158" customFormat="1"/>
    <row r="18751" s="158" customFormat="1"/>
    <row r="18752" s="158" customFormat="1"/>
    <row r="18753" s="158" customFormat="1"/>
    <row r="18754" s="158" customFormat="1"/>
    <row r="18755" s="158" customFormat="1"/>
    <row r="18756" s="158" customFormat="1"/>
    <row r="18757" s="158" customFormat="1"/>
    <row r="18758" s="158" customFormat="1"/>
    <row r="18759" s="158" customFormat="1"/>
    <row r="18760" s="158" customFormat="1"/>
    <row r="18761" s="158" customFormat="1"/>
    <row r="18762" s="158" customFormat="1"/>
    <row r="18763" s="158" customFormat="1"/>
    <row r="18764" s="158" customFormat="1"/>
    <row r="18765" s="158" customFormat="1"/>
    <row r="18766" s="158" customFormat="1"/>
    <row r="18767" s="158" customFormat="1"/>
    <row r="18768" s="158" customFormat="1"/>
    <row r="18769" s="158" customFormat="1"/>
    <row r="18770" s="158" customFormat="1"/>
    <row r="18771" s="158" customFormat="1"/>
    <row r="18772" s="158" customFormat="1"/>
    <row r="18773" s="158" customFormat="1"/>
    <row r="18774" s="158" customFormat="1"/>
    <row r="18775" s="158" customFormat="1"/>
    <row r="18776" s="158" customFormat="1"/>
    <row r="18777" s="158" customFormat="1"/>
    <row r="18778" s="158" customFormat="1"/>
    <row r="18779" s="158" customFormat="1"/>
    <row r="18780" s="158" customFormat="1"/>
    <row r="18781" s="158" customFormat="1"/>
    <row r="18782" s="158" customFormat="1"/>
    <row r="18783" s="158" customFormat="1"/>
    <row r="18784" s="158" customFormat="1"/>
    <row r="18785" s="158" customFormat="1"/>
    <row r="18786" s="158" customFormat="1"/>
    <row r="18787" s="158" customFormat="1"/>
    <row r="18788" s="158" customFormat="1"/>
    <row r="18789" s="158" customFormat="1"/>
    <row r="18790" s="158" customFormat="1"/>
    <row r="18791" s="158" customFormat="1"/>
    <row r="18792" s="158" customFormat="1"/>
    <row r="18793" s="158" customFormat="1"/>
    <row r="18794" s="158" customFormat="1"/>
    <row r="18795" s="158" customFormat="1"/>
    <row r="18796" s="158" customFormat="1"/>
    <row r="18797" s="158" customFormat="1"/>
    <row r="18798" s="158" customFormat="1"/>
    <row r="18799" s="158" customFormat="1"/>
    <row r="18800" s="158" customFormat="1"/>
    <row r="18801" s="158" customFormat="1"/>
    <row r="18802" s="158" customFormat="1"/>
    <row r="18803" s="158" customFormat="1"/>
    <row r="18804" s="158" customFormat="1"/>
    <row r="18805" s="158" customFormat="1"/>
    <row r="18806" s="158" customFormat="1"/>
    <row r="18807" s="158" customFormat="1"/>
    <row r="18808" s="158" customFormat="1"/>
    <row r="18809" s="158" customFormat="1"/>
    <row r="18810" s="158" customFormat="1"/>
    <row r="18811" s="158" customFormat="1"/>
    <row r="18812" s="158" customFormat="1"/>
    <row r="18813" s="158" customFormat="1"/>
    <row r="18814" s="158" customFormat="1"/>
    <row r="18815" s="158" customFormat="1"/>
    <row r="18816" s="158" customFormat="1"/>
    <row r="18817" s="158" customFormat="1"/>
    <row r="18818" s="158" customFormat="1"/>
    <row r="18819" s="158" customFormat="1"/>
    <row r="18820" s="158" customFormat="1"/>
    <row r="18821" s="158" customFormat="1"/>
    <row r="18822" s="158" customFormat="1"/>
    <row r="18823" s="158" customFormat="1"/>
    <row r="18824" s="158" customFormat="1"/>
    <row r="18825" s="158" customFormat="1"/>
    <row r="18826" s="158" customFormat="1"/>
    <row r="18827" s="158" customFormat="1"/>
    <row r="18828" s="158" customFormat="1"/>
    <row r="18829" s="158" customFormat="1"/>
    <row r="18830" s="158" customFormat="1"/>
    <row r="18831" s="158" customFormat="1"/>
    <row r="18832" s="158" customFormat="1"/>
    <row r="18833" s="158" customFormat="1"/>
    <row r="18834" s="158" customFormat="1"/>
    <row r="18835" s="158" customFormat="1"/>
    <row r="18836" s="158" customFormat="1"/>
    <row r="18837" s="158" customFormat="1"/>
    <row r="18838" s="158" customFormat="1"/>
    <row r="18839" s="158" customFormat="1"/>
    <row r="18840" s="158" customFormat="1"/>
    <row r="18841" s="158" customFormat="1"/>
    <row r="18842" s="158" customFormat="1"/>
    <row r="18843" s="158" customFormat="1"/>
    <row r="18844" s="158" customFormat="1"/>
    <row r="18845" s="158" customFormat="1"/>
    <row r="18846" s="158" customFormat="1"/>
    <row r="18847" s="158" customFormat="1"/>
    <row r="18848" s="158" customFormat="1"/>
    <row r="18849" s="158" customFormat="1"/>
    <row r="18850" s="158" customFormat="1"/>
    <row r="18851" s="158" customFormat="1"/>
    <row r="18852" s="158" customFormat="1"/>
    <row r="18853" s="158" customFormat="1"/>
    <row r="18854" s="158" customFormat="1"/>
    <row r="18855" s="158" customFormat="1"/>
    <row r="18856" s="158" customFormat="1"/>
    <row r="18857" s="158" customFormat="1"/>
    <row r="18858" s="158" customFormat="1"/>
    <row r="18859" s="158" customFormat="1"/>
    <row r="18860" s="158" customFormat="1"/>
    <row r="18861" s="158" customFormat="1"/>
    <row r="18862" s="158" customFormat="1"/>
    <row r="18863" s="158" customFormat="1"/>
    <row r="18864" s="158" customFormat="1"/>
    <row r="18865" s="158" customFormat="1"/>
    <row r="18866" s="158" customFormat="1"/>
    <row r="18867" s="158" customFormat="1"/>
    <row r="18868" s="158" customFormat="1"/>
    <row r="18869" s="158" customFormat="1"/>
    <row r="18870" s="158" customFormat="1"/>
    <row r="18871" s="158" customFormat="1"/>
    <row r="18872" s="158" customFormat="1"/>
    <row r="18873" s="158" customFormat="1"/>
    <row r="18874" s="158" customFormat="1"/>
    <row r="18875" s="158" customFormat="1"/>
    <row r="18876" s="158" customFormat="1"/>
    <row r="18877" s="158" customFormat="1"/>
    <row r="18878" s="158" customFormat="1"/>
    <row r="18879" s="158" customFormat="1"/>
    <row r="18880" s="158" customFormat="1"/>
    <row r="18881" s="158" customFormat="1"/>
    <row r="18882" s="158" customFormat="1"/>
    <row r="18883" s="158" customFormat="1"/>
    <row r="18884" s="158" customFormat="1"/>
    <row r="18885" s="158" customFormat="1"/>
    <row r="18886" s="158" customFormat="1"/>
    <row r="18887" s="158" customFormat="1"/>
    <row r="18888" s="158" customFormat="1"/>
    <row r="18889" s="158" customFormat="1"/>
    <row r="18890" s="158" customFormat="1"/>
    <row r="18891" s="158" customFormat="1"/>
    <row r="18892" s="158" customFormat="1"/>
    <row r="18893" s="158" customFormat="1"/>
    <row r="18894" s="158" customFormat="1"/>
    <row r="18895" s="158" customFormat="1"/>
    <row r="18896" s="158" customFormat="1"/>
    <row r="18897" s="158" customFormat="1"/>
    <row r="18898" s="158" customFormat="1"/>
    <row r="18899" s="158" customFormat="1"/>
    <row r="18900" s="158" customFormat="1"/>
    <row r="18901" s="158" customFormat="1"/>
    <row r="18902" s="158" customFormat="1"/>
    <row r="18903" s="158" customFormat="1"/>
    <row r="18904" s="158" customFormat="1"/>
    <row r="18905" s="158" customFormat="1"/>
    <row r="18906" s="158" customFormat="1"/>
    <row r="18907" s="158" customFormat="1"/>
    <row r="18908" s="158" customFormat="1"/>
    <row r="18909" s="158" customFormat="1"/>
    <row r="18910" s="158" customFormat="1"/>
    <row r="18911" s="158" customFormat="1"/>
    <row r="18912" s="158" customFormat="1"/>
    <row r="18913" s="158" customFormat="1"/>
    <row r="18914" s="158" customFormat="1"/>
    <row r="18915" s="158" customFormat="1"/>
    <row r="18916" s="158" customFormat="1"/>
    <row r="18917" s="158" customFormat="1"/>
    <row r="18918" s="158" customFormat="1"/>
    <row r="18919" s="158" customFormat="1"/>
    <row r="18920" s="158" customFormat="1"/>
    <row r="18921" s="158" customFormat="1"/>
    <row r="18922" s="158" customFormat="1"/>
    <row r="18923" s="158" customFormat="1"/>
    <row r="18924" s="158" customFormat="1"/>
    <row r="18925" s="158" customFormat="1"/>
    <row r="18926" s="158" customFormat="1"/>
    <row r="18927" s="158" customFormat="1"/>
    <row r="18928" s="158" customFormat="1"/>
    <row r="18929" s="158" customFormat="1"/>
    <row r="18930" s="158" customFormat="1"/>
    <row r="18931" s="158" customFormat="1"/>
    <row r="18932" s="158" customFormat="1"/>
    <row r="18933" s="158" customFormat="1"/>
    <row r="18934" s="158" customFormat="1"/>
    <row r="18935" s="158" customFormat="1"/>
    <row r="18936" s="158" customFormat="1"/>
    <row r="18937" s="158" customFormat="1"/>
    <row r="18938" s="158" customFormat="1"/>
    <row r="18939" s="158" customFormat="1"/>
    <row r="18940" s="158" customFormat="1"/>
    <row r="18941" s="158" customFormat="1"/>
    <row r="18942" s="158" customFormat="1"/>
    <row r="18943" s="158" customFormat="1"/>
    <row r="18944" s="158" customFormat="1"/>
    <row r="18945" s="158" customFormat="1"/>
    <row r="18946" s="158" customFormat="1"/>
    <row r="18947" s="158" customFormat="1"/>
    <row r="18948" s="158" customFormat="1"/>
    <row r="18949" s="158" customFormat="1"/>
    <row r="18950" s="158" customFormat="1"/>
    <row r="18951" s="158" customFormat="1"/>
    <row r="18952" s="158" customFormat="1"/>
    <row r="18953" s="158" customFormat="1"/>
    <row r="18954" s="158" customFormat="1"/>
    <row r="18955" s="158" customFormat="1"/>
    <row r="18956" s="158" customFormat="1"/>
    <row r="18957" s="158" customFormat="1"/>
    <row r="18958" s="158" customFormat="1"/>
    <row r="18959" s="158" customFormat="1"/>
    <row r="18960" s="158" customFormat="1"/>
    <row r="18961" s="158" customFormat="1"/>
    <row r="18962" s="158" customFormat="1"/>
    <row r="18963" s="158" customFormat="1"/>
    <row r="18964" s="158" customFormat="1"/>
    <row r="18965" s="158" customFormat="1"/>
    <row r="18966" s="158" customFormat="1"/>
    <row r="18967" s="158" customFormat="1"/>
    <row r="18968" s="158" customFormat="1"/>
    <row r="18969" s="158" customFormat="1"/>
    <row r="18970" s="158" customFormat="1"/>
    <row r="18971" s="158" customFormat="1"/>
    <row r="18972" s="158" customFormat="1"/>
    <row r="18973" s="158" customFormat="1"/>
    <row r="18974" s="158" customFormat="1"/>
    <row r="18975" s="158" customFormat="1"/>
    <row r="18976" s="158" customFormat="1"/>
    <row r="18977" s="158" customFormat="1"/>
    <row r="18978" s="158" customFormat="1"/>
    <row r="18979" s="158" customFormat="1"/>
    <row r="18980" s="158" customFormat="1"/>
    <row r="18981" s="158" customFormat="1"/>
    <row r="18982" s="158" customFormat="1"/>
    <row r="18983" s="158" customFormat="1"/>
    <row r="18984" s="158" customFormat="1"/>
    <row r="18985" s="158" customFormat="1"/>
    <row r="18986" s="158" customFormat="1"/>
    <row r="18987" s="158" customFormat="1"/>
    <row r="18988" s="158" customFormat="1"/>
    <row r="18989" s="158" customFormat="1"/>
    <row r="18990" s="158" customFormat="1"/>
    <row r="18991" s="158" customFormat="1"/>
    <row r="18992" s="158" customFormat="1"/>
    <row r="18993" s="158" customFormat="1"/>
    <row r="18994" s="158" customFormat="1"/>
    <row r="18995" s="158" customFormat="1"/>
    <row r="18996" s="158" customFormat="1"/>
    <row r="18997" s="158" customFormat="1"/>
    <row r="18998" s="158" customFormat="1"/>
    <row r="18999" s="158" customFormat="1"/>
    <row r="19000" s="158" customFormat="1"/>
    <row r="19001" s="158" customFormat="1"/>
    <row r="19002" s="158" customFormat="1"/>
    <row r="19003" s="158" customFormat="1"/>
    <row r="19004" s="158" customFormat="1"/>
    <row r="19005" s="158" customFormat="1"/>
    <row r="19006" s="158" customFormat="1"/>
    <row r="19007" s="158" customFormat="1"/>
    <row r="19008" s="158" customFormat="1"/>
    <row r="19009" s="158" customFormat="1"/>
    <row r="19010" s="158" customFormat="1"/>
    <row r="19011" s="158" customFormat="1"/>
    <row r="19012" s="158" customFormat="1"/>
    <row r="19013" s="158" customFormat="1"/>
    <row r="19014" s="158" customFormat="1"/>
    <row r="19015" s="158" customFormat="1"/>
    <row r="19016" s="158" customFormat="1"/>
    <row r="19017" s="158" customFormat="1"/>
    <row r="19018" s="158" customFormat="1"/>
    <row r="19019" s="158" customFormat="1"/>
    <row r="19020" s="158" customFormat="1"/>
    <row r="19021" s="158" customFormat="1"/>
    <row r="19022" s="158" customFormat="1"/>
    <row r="19023" s="158" customFormat="1"/>
    <row r="19024" s="158" customFormat="1"/>
    <row r="19025" s="158" customFormat="1"/>
    <row r="19026" s="158" customFormat="1"/>
    <row r="19027" s="158" customFormat="1"/>
    <row r="19028" s="158" customFormat="1"/>
    <row r="19029" s="158" customFormat="1"/>
    <row r="19030" s="158" customFormat="1"/>
    <row r="19031" s="158" customFormat="1"/>
    <row r="19032" s="158" customFormat="1"/>
    <row r="19033" s="158" customFormat="1"/>
    <row r="19034" s="158" customFormat="1"/>
    <row r="19035" s="158" customFormat="1"/>
    <row r="19036" s="158" customFormat="1"/>
    <row r="19037" s="158" customFormat="1"/>
    <row r="19038" s="158" customFormat="1"/>
    <row r="19039" s="158" customFormat="1"/>
    <row r="19040" s="158" customFormat="1"/>
    <row r="19041" s="158" customFormat="1"/>
    <row r="19042" s="158" customFormat="1"/>
    <row r="19043" s="158" customFormat="1"/>
    <row r="19044" s="158" customFormat="1"/>
    <row r="19045" s="158" customFormat="1"/>
    <row r="19046" s="158" customFormat="1"/>
    <row r="19047" s="158" customFormat="1"/>
    <row r="19048" s="158" customFormat="1"/>
    <row r="19049" s="158" customFormat="1"/>
    <row r="19050" s="158" customFormat="1"/>
    <row r="19051" s="158" customFormat="1"/>
    <row r="19052" s="158" customFormat="1"/>
    <row r="19053" s="158" customFormat="1"/>
    <row r="19054" s="158" customFormat="1"/>
    <row r="19055" s="158" customFormat="1"/>
    <row r="19056" s="158" customFormat="1"/>
    <row r="19057" s="158" customFormat="1"/>
    <row r="19058" s="158" customFormat="1"/>
    <row r="19059" s="158" customFormat="1"/>
    <row r="19060" s="158" customFormat="1"/>
    <row r="19061" s="158" customFormat="1"/>
    <row r="19062" s="158" customFormat="1"/>
    <row r="19063" s="158" customFormat="1"/>
    <row r="19064" s="158" customFormat="1"/>
    <row r="19065" s="158" customFormat="1"/>
    <row r="19066" s="158" customFormat="1"/>
    <row r="19067" s="158" customFormat="1"/>
    <row r="19068" s="158" customFormat="1"/>
    <row r="19069" s="158" customFormat="1"/>
    <row r="19070" s="158" customFormat="1"/>
    <row r="19071" s="158" customFormat="1"/>
    <row r="19072" s="158" customFormat="1"/>
    <row r="19073" s="158" customFormat="1"/>
    <row r="19074" s="158" customFormat="1"/>
    <row r="19075" s="158" customFormat="1"/>
    <row r="19076" s="158" customFormat="1"/>
    <row r="19077" s="158" customFormat="1"/>
    <row r="19078" s="158" customFormat="1"/>
    <row r="19079" s="158" customFormat="1"/>
    <row r="19080" s="158" customFormat="1"/>
    <row r="19081" s="158" customFormat="1"/>
    <row r="19082" s="158" customFormat="1"/>
    <row r="19083" s="158" customFormat="1"/>
    <row r="19084" s="158" customFormat="1"/>
    <row r="19085" s="158" customFormat="1"/>
    <row r="19086" s="158" customFormat="1"/>
    <row r="19087" s="158" customFormat="1"/>
    <row r="19088" s="158" customFormat="1"/>
    <row r="19089" s="158" customFormat="1"/>
    <row r="19090" s="158" customFormat="1"/>
    <row r="19091" s="158" customFormat="1"/>
    <row r="19092" s="158" customFormat="1"/>
    <row r="19093" s="158" customFormat="1"/>
    <row r="19094" s="158" customFormat="1"/>
    <row r="19095" s="158" customFormat="1"/>
    <row r="19096" s="158" customFormat="1"/>
    <row r="19097" s="158" customFormat="1"/>
    <row r="19098" s="158" customFormat="1"/>
    <row r="19099" s="158" customFormat="1"/>
    <row r="19100" s="158" customFormat="1"/>
    <row r="19101" s="158" customFormat="1"/>
    <row r="19102" s="158" customFormat="1"/>
    <row r="19103" s="158" customFormat="1"/>
    <row r="19104" s="158" customFormat="1"/>
    <row r="19105" s="158" customFormat="1"/>
    <row r="19106" s="158" customFormat="1"/>
    <row r="19107" s="158" customFormat="1"/>
    <row r="19108" s="158" customFormat="1"/>
    <row r="19109" s="158" customFormat="1"/>
    <row r="19110" s="158" customFormat="1"/>
    <row r="19111" s="158" customFormat="1"/>
    <row r="19112" s="158" customFormat="1"/>
    <row r="19113" s="158" customFormat="1"/>
    <row r="19114" s="158" customFormat="1"/>
    <row r="19115" s="158" customFormat="1"/>
    <row r="19116" s="158" customFormat="1"/>
    <row r="19117" s="158" customFormat="1"/>
    <row r="19118" s="158" customFormat="1"/>
    <row r="19119" s="158" customFormat="1"/>
    <row r="19120" s="158" customFormat="1"/>
    <row r="19121" s="158" customFormat="1"/>
    <row r="19122" s="158" customFormat="1"/>
    <row r="19123" s="158" customFormat="1"/>
    <row r="19124" s="158" customFormat="1"/>
    <row r="19125" s="158" customFormat="1"/>
    <row r="19126" s="158" customFormat="1"/>
    <row r="19127" s="158" customFormat="1"/>
    <row r="19128" s="158" customFormat="1"/>
    <row r="19129" s="158" customFormat="1"/>
    <row r="19130" s="158" customFormat="1"/>
    <row r="19131" s="158" customFormat="1"/>
    <row r="19132" s="158" customFormat="1"/>
    <row r="19133" s="158" customFormat="1"/>
    <row r="19134" s="158" customFormat="1"/>
    <row r="19135" s="158" customFormat="1"/>
    <row r="19136" s="158" customFormat="1"/>
    <row r="19137" s="158" customFormat="1"/>
    <row r="19138" s="158" customFormat="1"/>
    <row r="19139" s="158" customFormat="1"/>
    <row r="19140" s="158" customFormat="1"/>
    <row r="19141" s="158" customFormat="1"/>
    <row r="19142" s="158" customFormat="1"/>
    <row r="19143" s="158" customFormat="1"/>
    <row r="19144" s="158" customFormat="1"/>
    <row r="19145" s="158" customFormat="1"/>
    <row r="19146" s="158" customFormat="1"/>
    <row r="19147" s="158" customFormat="1"/>
    <row r="19148" s="158" customFormat="1"/>
    <row r="19149" s="158" customFormat="1"/>
    <row r="19150" s="158" customFormat="1"/>
    <row r="19151" s="158" customFormat="1"/>
    <row r="19152" s="158" customFormat="1"/>
    <row r="19153" s="158" customFormat="1"/>
    <row r="19154" s="158" customFormat="1"/>
    <row r="19155" s="158" customFormat="1"/>
    <row r="19156" s="158" customFormat="1"/>
    <row r="19157" s="158" customFormat="1"/>
    <row r="19158" s="158" customFormat="1"/>
    <row r="19159" s="158" customFormat="1"/>
    <row r="19160" s="158" customFormat="1"/>
    <row r="19161" s="158" customFormat="1"/>
    <row r="19162" s="158" customFormat="1"/>
    <row r="19163" s="158" customFormat="1"/>
    <row r="19164" s="158" customFormat="1"/>
    <row r="19165" s="158" customFormat="1"/>
    <row r="19166" s="158" customFormat="1"/>
    <row r="19167" s="158" customFormat="1"/>
    <row r="19168" s="158" customFormat="1"/>
    <row r="19169" s="158" customFormat="1"/>
    <row r="19170" s="158" customFormat="1"/>
    <row r="19171" s="158" customFormat="1"/>
    <row r="19172" s="158" customFormat="1"/>
    <row r="19173" s="158" customFormat="1"/>
    <row r="19174" s="158" customFormat="1"/>
    <row r="19175" s="158" customFormat="1"/>
    <row r="19176" s="158" customFormat="1"/>
    <row r="19177" s="158" customFormat="1"/>
    <row r="19178" s="158" customFormat="1"/>
    <row r="19179" s="158" customFormat="1"/>
    <row r="19180" s="158" customFormat="1"/>
    <row r="19181" s="158" customFormat="1"/>
    <row r="19182" s="158" customFormat="1"/>
    <row r="19183" s="158" customFormat="1"/>
    <row r="19184" s="158" customFormat="1"/>
    <row r="19185" s="158" customFormat="1"/>
    <row r="19186" s="158" customFormat="1"/>
    <row r="19187" s="158" customFormat="1"/>
    <row r="19188" s="158" customFormat="1"/>
    <row r="19189" s="158" customFormat="1"/>
    <row r="19190" s="158" customFormat="1"/>
    <row r="19191" s="158" customFormat="1"/>
    <row r="19192" s="158" customFormat="1"/>
    <row r="19193" s="158" customFormat="1"/>
    <row r="19194" s="158" customFormat="1"/>
    <row r="19195" s="158" customFormat="1"/>
    <row r="19196" s="158" customFormat="1"/>
    <row r="19197" s="158" customFormat="1"/>
    <row r="19198" s="158" customFormat="1"/>
    <row r="19199" s="158" customFormat="1"/>
    <row r="19200" s="158" customFormat="1"/>
    <row r="19201" s="158" customFormat="1"/>
    <row r="19202" s="158" customFormat="1"/>
    <row r="19203" s="158" customFormat="1"/>
    <row r="19204" s="158" customFormat="1"/>
    <row r="19205" s="158" customFormat="1"/>
    <row r="19206" s="158" customFormat="1"/>
    <row r="19207" s="158" customFormat="1"/>
    <row r="19208" s="158" customFormat="1"/>
    <row r="19209" s="158" customFormat="1"/>
    <row r="19210" s="158" customFormat="1"/>
    <row r="19211" s="158" customFormat="1"/>
    <row r="19212" s="158" customFormat="1"/>
    <row r="19213" s="158" customFormat="1"/>
    <row r="19214" s="158" customFormat="1"/>
    <row r="19215" s="158" customFormat="1"/>
    <row r="19216" s="158" customFormat="1"/>
    <row r="19217" s="158" customFormat="1"/>
    <row r="19218" s="158" customFormat="1"/>
    <row r="19219" s="158" customFormat="1"/>
    <row r="19220" s="158" customFormat="1"/>
    <row r="19221" s="158" customFormat="1"/>
    <row r="19222" s="158" customFormat="1"/>
    <row r="19223" s="158" customFormat="1"/>
    <row r="19224" s="158" customFormat="1"/>
    <row r="19225" s="158" customFormat="1"/>
    <row r="19226" s="158" customFormat="1"/>
    <row r="19227" s="158" customFormat="1"/>
    <row r="19228" s="158" customFormat="1"/>
    <row r="19229" s="158" customFormat="1"/>
    <row r="19230" s="158" customFormat="1"/>
    <row r="19231" s="158" customFormat="1"/>
    <row r="19232" s="158" customFormat="1"/>
    <row r="19233" s="158" customFormat="1"/>
    <row r="19234" s="158" customFormat="1"/>
    <row r="19235" s="158" customFormat="1"/>
    <row r="19236" s="158" customFormat="1"/>
    <row r="19237" s="158" customFormat="1"/>
    <row r="19238" s="158" customFormat="1"/>
    <row r="19239" s="158" customFormat="1"/>
    <row r="19240" s="158" customFormat="1"/>
    <row r="19241" s="158" customFormat="1"/>
    <row r="19242" s="158" customFormat="1"/>
    <row r="19243" s="158" customFormat="1"/>
    <row r="19244" s="158" customFormat="1"/>
    <row r="19245" s="158" customFormat="1"/>
    <row r="19246" s="158" customFormat="1"/>
    <row r="19247" s="158" customFormat="1"/>
    <row r="19248" s="158" customFormat="1"/>
    <row r="19249" s="158" customFormat="1"/>
    <row r="19250" s="158" customFormat="1"/>
    <row r="19251" s="158" customFormat="1"/>
    <row r="19252" s="158" customFormat="1"/>
    <row r="19253" s="158" customFormat="1"/>
    <row r="19254" s="158" customFormat="1"/>
    <row r="19255" s="158" customFormat="1"/>
    <row r="19256" s="158" customFormat="1"/>
    <row r="19257" s="158" customFormat="1"/>
    <row r="19258" s="158" customFormat="1"/>
    <row r="19259" s="158" customFormat="1"/>
    <row r="19260" s="158" customFormat="1"/>
    <row r="19261" s="158" customFormat="1"/>
    <row r="19262" s="158" customFormat="1"/>
    <row r="19263" s="158" customFormat="1"/>
    <row r="19264" s="158" customFormat="1"/>
    <row r="19265" s="158" customFormat="1"/>
    <row r="19266" s="158" customFormat="1"/>
    <row r="19267" s="158" customFormat="1"/>
    <row r="19268" s="158" customFormat="1"/>
    <row r="19269" s="158" customFormat="1"/>
    <row r="19270" s="158" customFormat="1"/>
    <row r="19271" s="158" customFormat="1"/>
    <row r="19272" s="158" customFormat="1"/>
    <row r="19273" s="158" customFormat="1"/>
    <row r="19274" s="158" customFormat="1"/>
    <row r="19275" s="158" customFormat="1"/>
    <row r="19276" s="158" customFormat="1"/>
    <row r="19277" s="158" customFormat="1"/>
    <row r="19278" s="158" customFormat="1"/>
    <row r="19279" s="158" customFormat="1"/>
    <row r="19280" s="158" customFormat="1"/>
    <row r="19281" s="158" customFormat="1"/>
    <row r="19282" s="158" customFormat="1"/>
    <row r="19283" s="158" customFormat="1"/>
    <row r="19284" s="158" customFormat="1"/>
    <row r="19285" s="158" customFormat="1"/>
    <row r="19286" s="158" customFormat="1"/>
    <row r="19287" s="158" customFormat="1"/>
    <row r="19288" s="158" customFormat="1"/>
    <row r="19289" s="158" customFormat="1"/>
    <row r="19290" s="158" customFormat="1"/>
    <row r="19291" s="158" customFormat="1"/>
    <row r="19292" s="158" customFormat="1"/>
    <row r="19293" s="158" customFormat="1"/>
    <row r="19294" s="158" customFormat="1"/>
    <row r="19295" s="158" customFormat="1"/>
    <row r="19296" s="158" customFormat="1"/>
    <row r="19297" s="158" customFormat="1"/>
    <row r="19298" s="158" customFormat="1"/>
    <row r="19299" s="158" customFormat="1"/>
    <row r="19300" s="158" customFormat="1"/>
    <row r="19301" s="158" customFormat="1"/>
    <row r="19302" s="158" customFormat="1"/>
    <row r="19303" s="158" customFormat="1"/>
    <row r="19304" s="158" customFormat="1"/>
    <row r="19305" s="158" customFormat="1"/>
    <row r="19306" s="158" customFormat="1"/>
    <row r="19307" s="158" customFormat="1"/>
    <row r="19308" s="158" customFormat="1"/>
    <row r="19309" s="158" customFormat="1"/>
    <row r="19310" s="158" customFormat="1"/>
    <row r="19311" s="158" customFormat="1"/>
    <row r="19312" s="158" customFormat="1"/>
    <row r="19313" s="158" customFormat="1"/>
    <row r="19314" s="158" customFormat="1"/>
    <row r="19315" s="158" customFormat="1"/>
    <row r="19316" s="158" customFormat="1"/>
    <row r="19317" s="158" customFormat="1"/>
    <row r="19318" s="158" customFormat="1"/>
    <row r="19319" s="158" customFormat="1"/>
    <row r="19320" s="158" customFormat="1"/>
    <row r="19321" s="158" customFormat="1"/>
    <row r="19322" s="158" customFormat="1"/>
    <row r="19323" s="158" customFormat="1"/>
    <row r="19324" s="158" customFormat="1"/>
    <row r="19325" s="158" customFormat="1"/>
    <row r="19326" s="158" customFormat="1"/>
    <row r="19327" s="158" customFormat="1"/>
    <row r="19328" s="158" customFormat="1"/>
    <row r="19329" s="158" customFormat="1"/>
    <row r="19330" s="158" customFormat="1"/>
    <row r="19331" s="158" customFormat="1"/>
    <row r="19332" s="158" customFormat="1"/>
    <row r="19333" s="158" customFormat="1"/>
    <row r="19334" s="158" customFormat="1"/>
    <row r="19335" s="158" customFormat="1"/>
    <row r="19336" s="158" customFormat="1"/>
    <row r="19337" s="158" customFormat="1"/>
    <row r="19338" s="158" customFormat="1"/>
    <row r="19339" s="158" customFormat="1"/>
    <row r="19340" s="158" customFormat="1"/>
    <row r="19341" s="158" customFormat="1"/>
    <row r="19342" s="158" customFormat="1"/>
    <row r="19343" s="158" customFormat="1"/>
    <row r="19344" s="158" customFormat="1"/>
    <row r="19345" s="158" customFormat="1"/>
    <row r="19346" s="158" customFormat="1"/>
    <row r="19347" s="158" customFormat="1"/>
    <row r="19348" s="158" customFormat="1"/>
    <row r="19349" s="158" customFormat="1"/>
    <row r="19350" s="158" customFormat="1"/>
    <row r="19351" s="158" customFormat="1"/>
    <row r="19352" s="158" customFormat="1"/>
    <row r="19353" s="158" customFormat="1"/>
    <row r="19354" s="158" customFormat="1"/>
    <row r="19355" s="158" customFormat="1"/>
    <row r="19356" s="158" customFormat="1"/>
    <row r="19357" s="158" customFormat="1"/>
    <row r="19358" s="158" customFormat="1"/>
    <row r="19359" s="158" customFormat="1"/>
    <row r="19360" s="158" customFormat="1"/>
    <row r="19361" s="158" customFormat="1"/>
    <row r="19362" s="158" customFormat="1"/>
    <row r="19363" s="158" customFormat="1"/>
    <row r="19364" s="158" customFormat="1"/>
    <row r="19365" s="158" customFormat="1"/>
    <row r="19366" s="158" customFormat="1"/>
    <row r="19367" s="158" customFormat="1"/>
    <row r="19368" s="158" customFormat="1"/>
    <row r="19369" s="158" customFormat="1"/>
    <row r="19370" s="158" customFormat="1"/>
    <row r="19371" s="158" customFormat="1"/>
    <row r="19372" s="158" customFormat="1"/>
    <row r="19373" s="158" customFormat="1"/>
    <row r="19374" s="158" customFormat="1"/>
    <row r="19375" s="158" customFormat="1"/>
    <row r="19376" s="158" customFormat="1"/>
    <row r="19377" s="158" customFormat="1"/>
    <row r="19378" s="158" customFormat="1"/>
    <row r="19379" s="158" customFormat="1"/>
    <row r="19380" s="158" customFormat="1"/>
    <row r="19381" s="158" customFormat="1"/>
    <row r="19382" s="158" customFormat="1"/>
    <row r="19383" s="158" customFormat="1"/>
    <row r="19384" s="158" customFormat="1"/>
    <row r="19385" s="158" customFormat="1"/>
    <row r="19386" s="158" customFormat="1"/>
    <row r="19387" s="158" customFormat="1"/>
    <row r="19388" s="158" customFormat="1"/>
    <row r="19389" s="158" customFormat="1"/>
    <row r="19390" s="158" customFormat="1"/>
    <row r="19391" s="158" customFormat="1"/>
    <row r="19392" s="158" customFormat="1"/>
    <row r="19393" s="158" customFormat="1"/>
    <row r="19394" s="158" customFormat="1"/>
    <row r="19395" s="158" customFormat="1"/>
    <row r="19396" s="158" customFormat="1"/>
    <row r="19397" s="158" customFormat="1"/>
    <row r="19398" s="158" customFormat="1"/>
    <row r="19399" s="158" customFormat="1"/>
    <row r="19400" s="158" customFormat="1"/>
    <row r="19401" s="158" customFormat="1"/>
    <row r="19402" s="158" customFormat="1"/>
    <row r="19403" s="158" customFormat="1"/>
    <row r="19404" s="158" customFormat="1"/>
    <row r="19405" s="158" customFormat="1"/>
    <row r="19406" s="158" customFormat="1"/>
    <row r="19407" s="158" customFormat="1"/>
    <row r="19408" s="158" customFormat="1"/>
    <row r="19409" s="158" customFormat="1"/>
    <row r="19410" s="158" customFormat="1"/>
    <row r="19411" s="158" customFormat="1"/>
    <row r="19412" s="158" customFormat="1"/>
    <row r="19413" s="158" customFormat="1"/>
    <row r="19414" s="158" customFormat="1"/>
    <row r="19415" s="158" customFormat="1"/>
    <row r="19416" s="158" customFormat="1"/>
    <row r="19417" s="158" customFormat="1"/>
    <row r="19418" s="158" customFormat="1"/>
    <row r="19419" s="158" customFormat="1"/>
    <row r="19420" s="158" customFormat="1"/>
    <row r="19421" s="158" customFormat="1"/>
    <row r="19422" s="158" customFormat="1"/>
    <row r="19423" s="158" customFormat="1"/>
    <row r="19424" s="158" customFormat="1"/>
    <row r="19425" s="158" customFormat="1"/>
    <row r="19426" s="158" customFormat="1"/>
    <row r="19427" s="158" customFormat="1"/>
    <row r="19428" s="158" customFormat="1"/>
    <row r="19429" s="158" customFormat="1"/>
    <row r="19430" s="158" customFormat="1"/>
    <row r="19431" s="158" customFormat="1"/>
    <row r="19432" s="158" customFormat="1"/>
    <row r="19433" s="158" customFormat="1"/>
    <row r="19434" s="158" customFormat="1"/>
    <row r="19435" s="158" customFormat="1"/>
    <row r="19436" s="158" customFormat="1"/>
    <row r="19437" s="158" customFormat="1"/>
    <row r="19438" s="158" customFormat="1"/>
    <row r="19439" s="158" customFormat="1"/>
    <row r="19440" s="158" customFormat="1"/>
    <row r="19441" s="158" customFormat="1"/>
    <row r="19442" s="158" customFormat="1"/>
    <row r="19443" s="158" customFormat="1"/>
    <row r="19444" s="158" customFormat="1"/>
    <row r="19445" s="158" customFormat="1"/>
    <row r="19446" s="158" customFormat="1"/>
    <row r="19447" s="158" customFormat="1"/>
    <row r="19448" s="158" customFormat="1"/>
    <row r="19449" s="158" customFormat="1"/>
    <row r="19450" s="158" customFormat="1"/>
    <row r="19451" s="158" customFormat="1"/>
    <row r="19452" s="158" customFormat="1"/>
    <row r="19453" s="158" customFormat="1"/>
    <row r="19454" s="158" customFormat="1"/>
    <row r="19455" s="158" customFormat="1"/>
    <row r="19456" s="158" customFormat="1"/>
    <row r="19457" s="158" customFormat="1"/>
    <row r="19458" s="158" customFormat="1"/>
    <row r="19459" s="158" customFormat="1"/>
    <row r="19460" s="158" customFormat="1"/>
    <row r="19461" s="158" customFormat="1"/>
    <row r="19462" s="158" customFormat="1"/>
    <row r="19463" s="158" customFormat="1"/>
    <row r="19464" s="158" customFormat="1"/>
    <row r="19465" s="158" customFormat="1"/>
    <row r="19466" s="158" customFormat="1"/>
    <row r="19467" s="158" customFormat="1"/>
    <row r="19468" s="158" customFormat="1"/>
    <row r="19469" s="158" customFormat="1"/>
    <row r="19470" s="158" customFormat="1"/>
    <row r="19471" s="158" customFormat="1"/>
    <row r="19472" s="158" customFormat="1"/>
    <row r="19473" s="158" customFormat="1"/>
    <row r="19474" s="158" customFormat="1"/>
    <row r="19475" s="158" customFormat="1"/>
    <row r="19476" s="158" customFormat="1"/>
    <row r="19477" s="158" customFormat="1"/>
    <row r="19478" s="158" customFormat="1"/>
    <row r="19479" s="158" customFormat="1"/>
    <row r="19480" s="158" customFormat="1"/>
    <row r="19481" s="158" customFormat="1"/>
    <row r="19482" s="158" customFormat="1"/>
    <row r="19483" s="158" customFormat="1"/>
    <row r="19484" s="158" customFormat="1"/>
    <row r="19485" s="158" customFormat="1"/>
    <row r="19486" s="158" customFormat="1"/>
    <row r="19487" s="158" customFormat="1"/>
    <row r="19488" s="158" customFormat="1"/>
    <row r="19489" s="158" customFormat="1"/>
    <row r="19490" s="158" customFormat="1"/>
    <row r="19491" s="158" customFormat="1"/>
    <row r="19492" s="158" customFormat="1"/>
    <row r="19493" s="158" customFormat="1"/>
    <row r="19494" s="158" customFormat="1"/>
    <row r="19495" s="158" customFormat="1"/>
    <row r="19496" s="158" customFormat="1"/>
    <row r="19497" s="158" customFormat="1"/>
    <row r="19498" s="158" customFormat="1"/>
    <row r="19499" s="158" customFormat="1"/>
    <row r="19500" s="158" customFormat="1"/>
    <row r="19501" s="158" customFormat="1"/>
    <row r="19502" s="158" customFormat="1"/>
    <row r="19503" s="158" customFormat="1"/>
    <row r="19504" s="158" customFormat="1"/>
    <row r="19505" s="158" customFormat="1"/>
    <row r="19506" s="158" customFormat="1"/>
    <row r="19507" s="158" customFormat="1"/>
    <row r="19508" s="158" customFormat="1"/>
    <row r="19509" s="158" customFormat="1"/>
    <row r="19510" s="158" customFormat="1"/>
    <row r="19511" s="158" customFormat="1"/>
    <row r="19512" s="158" customFormat="1"/>
    <row r="19513" s="158" customFormat="1"/>
    <row r="19514" s="158" customFormat="1"/>
    <row r="19515" s="158" customFormat="1"/>
    <row r="19516" s="158" customFormat="1"/>
    <row r="19517" s="158" customFormat="1"/>
    <row r="19518" s="158" customFormat="1"/>
    <row r="19519" s="158" customFormat="1"/>
    <row r="19520" s="158" customFormat="1"/>
    <row r="19521" s="158" customFormat="1"/>
    <row r="19522" s="158" customFormat="1"/>
    <row r="19523" s="158" customFormat="1"/>
    <row r="19524" s="158" customFormat="1"/>
    <row r="19525" s="158" customFormat="1"/>
    <row r="19526" s="158" customFormat="1"/>
    <row r="19527" s="158" customFormat="1"/>
    <row r="19528" s="158" customFormat="1"/>
    <row r="19529" s="158" customFormat="1"/>
    <row r="19530" s="158" customFormat="1"/>
    <row r="19531" s="158" customFormat="1"/>
    <row r="19532" s="158" customFormat="1"/>
    <row r="19533" s="158" customFormat="1"/>
    <row r="19534" s="158" customFormat="1"/>
    <row r="19535" s="158" customFormat="1"/>
    <row r="19536" s="158" customFormat="1"/>
    <row r="19537" s="158" customFormat="1"/>
    <row r="19538" s="158" customFormat="1"/>
    <row r="19539" s="158" customFormat="1"/>
    <row r="19540" s="158" customFormat="1"/>
    <row r="19541" s="158" customFormat="1"/>
    <row r="19542" s="158" customFormat="1"/>
    <row r="19543" s="158" customFormat="1"/>
    <row r="19544" s="158" customFormat="1"/>
    <row r="19545" s="158" customFormat="1"/>
    <row r="19546" s="158" customFormat="1"/>
    <row r="19547" s="158" customFormat="1"/>
    <row r="19548" s="158" customFormat="1"/>
    <row r="19549" s="158" customFormat="1"/>
    <row r="19550" s="158" customFormat="1"/>
    <row r="19551" s="158" customFormat="1"/>
    <row r="19552" s="158" customFormat="1"/>
    <row r="19553" s="158" customFormat="1"/>
    <row r="19554" s="158" customFormat="1"/>
    <row r="19555" s="158" customFormat="1"/>
    <row r="19556" s="158" customFormat="1"/>
    <row r="19557" s="158" customFormat="1"/>
    <row r="19558" s="158" customFormat="1"/>
    <row r="19559" s="158" customFormat="1"/>
    <row r="19560" s="158" customFormat="1"/>
    <row r="19561" s="158" customFormat="1"/>
    <row r="19562" s="158" customFormat="1"/>
    <row r="19563" s="158" customFormat="1"/>
    <row r="19564" s="158" customFormat="1"/>
    <row r="19565" s="158" customFormat="1"/>
    <row r="19566" s="158" customFormat="1"/>
    <row r="19567" s="158" customFormat="1"/>
    <row r="19568" s="158" customFormat="1"/>
    <row r="19569" s="158" customFormat="1"/>
    <row r="19570" s="158" customFormat="1"/>
    <row r="19571" s="158" customFormat="1"/>
    <row r="19572" s="158" customFormat="1"/>
    <row r="19573" s="158" customFormat="1"/>
    <row r="19574" s="158" customFormat="1"/>
    <row r="19575" s="158" customFormat="1"/>
    <row r="19576" s="158" customFormat="1"/>
    <row r="19577" s="158" customFormat="1"/>
    <row r="19578" s="158" customFormat="1"/>
    <row r="19579" s="158" customFormat="1"/>
    <row r="19580" s="158" customFormat="1"/>
    <row r="19581" s="158" customFormat="1"/>
    <row r="19582" s="158" customFormat="1"/>
    <row r="19583" s="158" customFormat="1"/>
    <row r="19584" s="158" customFormat="1"/>
    <row r="19585" s="158" customFormat="1"/>
    <row r="19586" s="158" customFormat="1"/>
    <row r="19587" s="158" customFormat="1"/>
    <row r="19588" s="158" customFormat="1"/>
    <row r="19589" s="158" customFormat="1"/>
    <row r="19590" s="158" customFormat="1"/>
    <row r="19591" s="158" customFormat="1"/>
    <row r="19592" s="158" customFormat="1"/>
    <row r="19593" s="158" customFormat="1"/>
    <row r="19594" s="158" customFormat="1"/>
    <row r="19595" s="158" customFormat="1"/>
    <row r="19596" s="158" customFormat="1"/>
    <row r="19597" s="158" customFormat="1"/>
    <row r="19598" s="158" customFormat="1"/>
    <row r="19599" s="158" customFormat="1"/>
    <row r="19600" s="158" customFormat="1"/>
    <row r="19601" s="158" customFormat="1"/>
    <row r="19602" s="158" customFormat="1"/>
    <row r="19603" s="158" customFormat="1"/>
    <row r="19604" s="158" customFormat="1"/>
    <row r="19605" s="158" customFormat="1"/>
    <row r="19606" s="158" customFormat="1"/>
    <row r="19607" s="158" customFormat="1"/>
    <row r="19608" s="158" customFormat="1"/>
    <row r="19609" s="158" customFormat="1"/>
    <row r="19610" s="158" customFormat="1"/>
    <row r="19611" s="158" customFormat="1"/>
    <row r="19612" s="158" customFormat="1"/>
    <row r="19613" s="158" customFormat="1"/>
    <row r="19614" s="158" customFormat="1"/>
    <row r="19615" s="158" customFormat="1"/>
    <row r="19616" s="158" customFormat="1"/>
    <row r="19617" s="158" customFormat="1"/>
    <row r="19618" s="158" customFormat="1"/>
    <row r="19619" s="158" customFormat="1"/>
    <row r="19620" s="158" customFormat="1"/>
    <row r="19621" s="158" customFormat="1"/>
    <row r="19622" s="158" customFormat="1"/>
    <row r="19623" s="158" customFormat="1"/>
    <row r="19624" s="158" customFormat="1"/>
    <row r="19625" s="158" customFormat="1"/>
    <row r="19626" s="158" customFormat="1"/>
    <row r="19627" s="158" customFormat="1"/>
    <row r="19628" s="158" customFormat="1"/>
    <row r="19629" s="158" customFormat="1"/>
    <row r="19630" s="158" customFormat="1"/>
    <row r="19631" s="158" customFormat="1"/>
    <row r="19632" s="158" customFormat="1"/>
    <row r="19633" s="158" customFormat="1"/>
    <row r="19634" s="158" customFormat="1"/>
    <row r="19635" s="158" customFormat="1"/>
    <row r="19636" s="158" customFormat="1"/>
    <row r="19637" s="158" customFormat="1"/>
    <row r="19638" s="158" customFormat="1"/>
    <row r="19639" s="158" customFormat="1"/>
    <row r="19640" s="158" customFormat="1"/>
    <row r="19641" s="158" customFormat="1"/>
    <row r="19642" s="158" customFormat="1"/>
    <row r="19643" s="158" customFormat="1"/>
    <row r="19644" s="158" customFormat="1"/>
    <row r="19645" s="158" customFormat="1"/>
    <row r="19646" s="158" customFormat="1"/>
    <row r="19647" s="158" customFormat="1"/>
    <row r="19648" s="158" customFormat="1"/>
    <row r="19649" s="158" customFormat="1"/>
    <row r="19650" s="158" customFormat="1"/>
    <row r="19651" s="158" customFormat="1"/>
    <row r="19652" s="158" customFormat="1"/>
    <row r="19653" s="158" customFormat="1"/>
    <row r="19654" s="158" customFormat="1"/>
    <row r="19655" s="158" customFormat="1"/>
    <row r="19656" s="158" customFormat="1"/>
    <row r="19657" s="158" customFormat="1"/>
    <row r="19658" s="158" customFormat="1"/>
    <row r="19659" s="158" customFormat="1"/>
    <row r="19660" s="158" customFormat="1"/>
    <row r="19661" s="158" customFormat="1"/>
    <row r="19662" s="158" customFormat="1"/>
    <row r="19663" s="158" customFormat="1"/>
    <row r="19664" s="158" customFormat="1"/>
    <row r="19665" s="158" customFormat="1"/>
    <row r="19666" s="158" customFormat="1"/>
    <row r="19667" s="158" customFormat="1"/>
    <row r="19668" s="158" customFormat="1"/>
    <row r="19669" s="158" customFormat="1"/>
    <row r="19670" s="158" customFormat="1"/>
    <row r="19671" s="158" customFormat="1"/>
    <row r="19672" s="158" customFormat="1"/>
    <row r="19673" s="158" customFormat="1"/>
    <row r="19674" s="158" customFormat="1"/>
    <row r="19675" s="158" customFormat="1"/>
    <row r="19676" s="158" customFormat="1"/>
    <row r="19677" s="158" customFormat="1"/>
    <row r="19678" s="158" customFormat="1"/>
    <row r="19679" s="158" customFormat="1"/>
    <row r="19680" s="158" customFormat="1"/>
    <row r="19681" s="158" customFormat="1"/>
    <row r="19682" s="158" customFormat="1"/>
    <row r="19683" s="158" customFormat="1"/>
    <row r="19684" s="158" customFormat="1"/>
    <row r="19685" s="158" customFormat="1"/>
    <row r="19686" s="158" customFormat="1"/>
    <row r="19687" s="158" customFormat="1"/>
    <row r="19688" s="158" customFormat="1"/>
    <row r="19689" s="158" customFormat="1"/>
    <row r="19690" s="158" customFormat="1"/>
    <row r="19691" s="158" customFormat="1"/>
    <row r="19692" s="158" customFormat="1"/>
    <row r="19693" s="158" customFormat="1"/>
    <row r="19694" s="158" customFormat="1"/>
    <row r="19695" s="158" customFormat="1"/>
    <row r="19696" s="158" customFormat="1"/>
    <row r="19697" s="158" customFormat="1"/>
    <row r="19698" s="158" customFormat="1"/>
    <row r="19699" s="158" customFormat="1"/>
    <row r="19700" s="158" customFormat="1"/>
    <row r="19701" s="158" customFormat="1"/>
    <row r="19702" s="158" customFormat="1"/>
    <row r="19703" s="158" customFormat="1"/>
    <row r="19704" s="158" customFormat="1"/>
    <row r="19705" s="158" customFormat="1"/>
    <row r="19706" s="158" customFormat="1"/>
    <row r="19707" s="158" customFormat="1"/>
    <row r="19708" s="158" customFormat="1"/>
    <row r="19709" s="158" customFormat="1"/>
    <row r="19710" s="158" customFormat="1"/>
    <row r="19711" s="158" customFormat="1"/>
    <row r="19712" s="158" customFormat="1"/>
    <row r="19713" s="158" customFormat="1"/>
    <row r="19714" s="158" customFormat="1"/>
    <row r="19715" s="158" customFormat="1"/>
    <row r="19716" s="158" customFormat="1"/>
    <row r="19717" s="158" customFormat="1"/>
    <row r="19718" s="158" customFormat="1"/>
    <row r="19719" s="158" customFormat="1"/>
    <row r="19720" s="158" customFormat="1"/>
    <row r="19721" s="158" customFormat="1"/>
    <row r="19722" s="158" customFormat="1"/>
    <row r="19723" s="158" customFormat="1"/>
    <row r="19724" s="158" customFormat="1"/>
    <row r="19725" s="158" customFormat="1"/>
    <row r="19726" s="158" customFormat="1"/>
    <row r="19727" s="158" customFormat="1"/>
    <row r="19728" s="158" customFormat="1"/>
    <row r="19729" s="158" customFormat="1"/>
    <row r="19730" s="158" customFormat="1"/>
    <row r="19731" s="158" customFormat="1"/>
    <row r="19732" s="158" customFormat="1"/>
    <row r="19733" s="158" customFormat="1"/>
    <row r="19734" s="158" customFormat="1"/>
    <row r="19735" s="158" customFormat="1"/>
    <row r="19736" s="158" customFormat="1"/>
    <row r="19737" s="158" customFormat="1"/>
    <row r="19738" s="158" customFormat="1"/>
    <row r="19739" s="158" customFormat="1"/>
    <row r="19740" s="158" customFormat="1"/>
    <row r="19741" s="158" customFormat="1"/>
    <row r="19742" s="158" customFormat="1"/>
    <row r="19743" s="158" customFormat="1"/>
    <row r="19744" s="158" customFormat="1"/>
    <row r="19745" s="158" customFormat="1"/>
    <row r="19746" s="158" customFormat="1"/>
    <row r="19747" s="158" customFormat="1"/>
    <row r="19748" s="158" customFormat="1"/>
    <row r="19749" s="158" customFormat="1"/>
    <row r="19750" s="158" customFormat="1"/>
    <row r="19751" s="158" customFormat="1"/>
    <row r="19752" s="158" customFormat="1"/>
    <row r="19753" s="158" customFormat="1"/>
    <row r="19754" s="158" customFormat="1"/>
    <row r="19755" s="158" customFormat="1"/>
    <row r="19756" s="158" customFormat="1"/>
    <row r="19757" s="158" customFormat="1"/>
    <row r="19758" s="158" customFormat="1"/>
    <row r="19759" s="158" customFormat="1"/>
    <row r="19760" s="158" customFormat="1"/>
    <row r="19761" s="158" customFormat="1"/>
    <row r="19762" s="158" customFormat="1"/>
    <row r="19763" s="158" customFormat="1"/>
    <row r="19764" s="158" customFormat="1"/>
    <row r="19765" s="158" customFormat="1"/>
    <row r="19766" s="158" customFormat="1"/>
    <row r="19767" s="158" customFormat="1"/>
    <row r="19768" s="158" customFormat="1"/>
    <row r="19769" s="158" customFormat="1"/>
    <row r="19770" s="158" customFormat="1"/>
    <row r="19771" s="158" customFormat="1"/>
    <row r="19772" s="158" customFormat="1"/>
    <row r="19773" s="158" customFormat="1"/>
    <row r="19774" s="158" customFormat="1"/>
    <row r="19775" s="158" customFormat="1"/>
    <row r="19776" s="158" customFormat="1"/>
    <row r="19777" s="158" customFormat="1"/>
    <row r="19778" s="158" customFormat="1"/>
    <row r="19779" s="158" customFormat="1"/>
    <row r="19780" s="158" customFormat="1"/>
    <row r="19781" s="158" customFormat="1"/>
    <row r="19782" s="158" customFormat="1"/>
    <row r="19783" s="158" customFormat="1"/>
    <row r="19784" s="158" customFormat="1"/>
    <row r="19785" s="158" customFormat="1"/>
    <row r="19786" s="158" customFormat="1"/>
    <row r="19787" s="158" customFormat="1"/>
    <row r="19788" s="158" customFormat="1"/>
    <row r="19789" s="158" customFormat="1"/>
    <row r="19790" s="158" customFormat="1"/>
    <row r="19791" s="158" customFormat="1"/>
    <row r="19792" s="158" customFormat="1"/>
    <row r="19793" s="158" customFormat="1"/>
    <row r="19794" s="158" customFormat="1"/>
    <row r="19795" s="158" customFormat="1"/>
    <row r="19796" s="158" customFormat="1"/>
    <row r="19797" s="158" customFormat="1"/>
    <row r="19798" s="158" customFormat="1"/>
    <row r="19799" s="158" customFormat="1"/>
    <row r="19800" s="158" customFormat="1"/>
    <row r="19801" s="158" customFormat="1"/>
    <row r="19802" s="158" customFormat="1"/>
    <row r="19803" s="158" customFormat="1"/>
    <row r="19804" s="158" customFormat="1"/>
    <row r="19805" s="158" customFormat="1"/>
    <row r="19806" s="158" customFormat="1"/>
    <row r="19807" s="158" customFormat="1"/>
    <row r="19808" s="158" customFormat="1"/>
    <row r="19809" s="158" customFormat="1"/>
    <row r="19810" s="158" customFormat="1"/>
    <row r="19811" s="158" customFormat="1"/>
    <row r="19812" s="158" customFormat="1"/>
    <row r="19813" s="158" customFormat="1"/>
    <row r="19814" s="158" customFormat="1"/>
    <row r="19815" s="158" customFormat="1"/>
    <row r="19816" s="158" customFormat="1"/>
    <row r="19817" s="158" customFormat="1"/>
    <row r="19818" s="158" customFormat="1"/>
    <row r="19819" s="158" customFormat="1"/>
    <row r="19820" s="158" customFormat="1"/>
    <row r="19821" s="158" customFormat="1"/>
    <row r="19822" s="158" customFormat="1"/>
    <row r="19823" s="158" customFormat="1"/>
    <row r="19824" s="158" customFormat="1"/>
    <row r="19825" s="158" customFormat="1"/>
    <row r="19826" s="158" customFormat="1"/>
    <row r="19827" s="158" customFormat="1"/>
    <row r="19828" s="158" customFormat="1"/>
    <row r="19829" s="158" customFormat="1"/>
    <row r="19830" s="158" customFormat="1"/>
    <row r="19831" s="158" customFormat="1"/>
    <row r="19832" s="158" customFormat="1"/>
    <row r="19833" s="158" customFormat="1"/>
    <row r="19834" s="158" customFormat="1"/>
    <row r="19835" s="158" customFormat="1"/>
    <row r="19836" s="158" customFormat="1"/>
    <row r="19837" s="158" customFormat="1"/>
    <row r="19838" s="158" customFormat="1"/>
    <row r="19839" s="158" customFormat="1"/>
    <row r="19840" s="158" customFormat="1"/>
    <row r="19841" s="158" customFormat="1"/>
    <row r="19842" s="158" customFormat="1"/>
    <row r="19843" s="158" customFormat="1"/>
    <row r="19844" s="158" customFormat="1"/>
    <row r="19845" s="158" customFormat="1"/>
    <row r="19846" s="158" customFormat="1"/>
    <row r="19847" s="158" customFormat="1"/>
    <row r="19848" s="158" customFormat="1"/>
    <row r="19849" s="158" customFormat="1"/>
    <row r="19850" s="158" customFormat="1"/>
    <row r="19851" s="158" customFormat="1"/>
    <row r="19852" s="158" customFormat="1"/>
    <row r="19853" s="158" customFormat="1"/>
    <row r="19854" s="158" customFormat="1"/>
    <row r="19855" s="158" customFormat="1"/>
    <row r="19856" s="158" customFormat="1"/>
    <row r="19857" s="158" customFormat="1"/>
    <row r="19858" s="158" customFormat="1"/>
    <row r="19859" s="158" customFormat="1"/>
    <row r="19860" s="158" customFormat="1"/>
    <row r="19861" s="158" customFormat="1"/>
    <row r="19862" s="158" customFormat="1"/>
    <row r="19863" s="158" customFormat="1"/>
    <row r="19864" s="158" customFormat="1"/>
    <row r="19865" s="158" customFormat="1"/>
    <row r="19866" s="158" customFormat="1"/>
    <row r="19867" s="158" customFormat="1"/>
    <row r="19868" s="158" customFormat="1"/>
    <row r="19869" s="158" customFormat="1"/>
    <row r="19870" s="158" customFormat="1"/>
    <row r="19871" s="158" customFormat="1"/>
    <row r="19872" s="158" customFormat="1"/>
    <row r="19873" s="158" customFormat="1"/>
    <row r="19874" s="158" customFormat="1"/>
    <row r="19875" s="158" customFormat="1"/>
    <row r="19876" s="158" customFormat="1"/>
    <row r="19877" s="158" customFormat="1"/>
    <row r="19878" s="158" customFormat="1"/>
    <row r="19879" s="158" customFormat="1"/>
    <row r="19880" s="158" customFormat="1"/>
    <row r="19881" s="158" customFormat="1"/>
    <row r="19882" s="158" customFormat="1"/>
    <row r="19883" s="158" customFormat="1"/>
    <row r="19884" s="158" customFormat="1"/>
    <row r="19885" s="158" customFormat="1"/>
    <row r="19886" s="158" customFormat="1"/>
    <row r="19887" s="158" customFormat="1"/>
    <row r="19888" s="158" customFormat="1"/>
    <row r="19889" s="158" customFormat="1"/>
    <row r="19890" s="158" customFormat="1"/>
    <row r="19891" s="158" customFormat="1"/>
    <row r="19892" s="158" customFormat="1"/>
    <row r="19893" s="158" customFormat="1"/>
    <row r="19894" s="158" customFormat="1"/>
    <row r="19895" s="158" customFormat="1"/>
    <row r="19896" s="158" customFormat="1"/>
    <row r="19897" s="158" customFormat="1"/>
    <row r="19898" s="158" customFormat="1"/>
    <row r="19899" s="158" customFormat="1"/>
    <row r="19900" s="158" customFormat="1"/>
    <row r="19901" s="158" customFormat="1"/>
    <row r="19902" s="158" customFormat="1"/>
    <row r="19903" s="158" customFormat="1"/>
    <row r="19904" s="158" customFormat="1"/>
    <row r="19905" s="158" customFormat="1"/>
    <row r="19906" s="158" customFormat="1"/>
    <row r="19907" s="158" customFormat="1"/>
    <row r="19908" s="158" customFormat="1"/>
    <row r="19909" s="158" customFormat="1"/>
    <row r="19910" s="158" customFormat="1"/>
    <row r="19911" s="158" customFormat="1"/>
    <row r="19912" s="158" customFormat="1"/>
    <row r="19913" s="158" customFormat="1"/>
    <row r="19914" s="158" customFormat="1"/>
    <row r="19915" s="158" customFormat="1"/>
    <row r="19916" s="158" customFormat="1"/>
    <row r="19917" s="158" customFormat="1"/>
    <row r="19918" s="158" customFormat="1"/>
    <row r="19919" s="158" customFormat="1"/>
    <row r="19920" s="158" customFormat="1"/>
    <row r="19921" s="158" customFormat="1"/>
    <row r="19922" s="158" customFormat="1"/>
    <row r="19923" s="158" customFormat="1"/>
    <row r="19924" s="158" customFormat="1"/>
    <row r="19925" s="158" customFormat="1"/>
    <row r="19926" s="158" customFormat="1"/>
    <row r="19927" s="158" customFormat="1"/>
    <row r="19928" s="158" customFormat="1"/>
    <row r="19929" s="158" customFormat="1"/>
    <row r="19930" s="158" customFormat="1"/>
    <row r="19931" s="158" customFormat="1"/>
    <row r="19932" s="158" customFormat="1"/>
    <row r="19933" s="158" customFormat="1"/>
    <row r="19934" s="158" customFormat="1"/>
    <row r="19935" s="158" customFormat="1"/>
    <row r="19936" s="158" customFormat="1"/>
    <row r="19937" s="158" customFormat="1"/>
    <row r="19938" s="158" customFormat="1"/>
    <row r="19939" s="158" customFormat="1"/>
    <row r="19940" s="158" customFormat="1"/>
    <row r="19941" s="158" customFormat="1"/>
    <row r="19942" s="158" customFormat="1"/>
    <row r="19943" s="158" customFormat="1"/>
    <row r="19944" s="158" customFormat="1"/>
    <row r="19945" s="158" customFormat="1"/>
    <row r="19946" s="158" customFormat="1"/>
    <row r="19947" s="158" customFormat="1"/>
    <row r="19948" s="158" customFormat="1"/>
    <row r="19949" s="158" customFormat="1"/>
    <row r="19950" s="158" customFormat="1"/>
    <row r="19951" s="158" customFormat="1"/>
    <row r="19952" s="158" customFormat="1"/>
    <row r="19953" s="158" customFormat="1"/>
    <row r="19954" s="158" customFormat="1"/>
    <row r="19955" s="158" customFormat="1"/>
    <row r="19956" s="158" customFormat="1"/>
    <row r="19957" s="158" customFormat="1"/>
    <row r="19958" s="158" customFormat="1"/>
    <row r="19959" s="158" customFormat="1"/>
    <row r="19960" s="158" customFormat="1"/>
    <row r="19961" s="158" customFormat="1"/>
    <row r="19962" s="158" customFormat="1"/>
    <row r="19963" s="158" customFormat="1"/>
    <row r="19964" s="158" customFormat="1"/>
    <row r="19965" s="158" customFormat="1"/>
    <row r="19966" s="158" customFormat="1"/>
    <row r="19967" s="158" customFormat="1"/>
    <row r="19968" s="158" customFormat="1"/>
    <row r="19969" s="158" customFormat="1"/>
    <row r="19970" s="158" customFormat="1"/>
    <row r="19971" s="158" customFormat="1"/>
    <row r="19972" s="158" customFormat="1"/>
    <row r="19973" s="158" customFormat="1"/>
    <row r="19974" s="158" customFormat="1"/>
    <row r="19975" s="158" customFormat="1"/>
    <row r="19976" s="158" customFormat="1"/>
    <row r="19977" s="158" customFormat="1"/>
    <row r="19978" s="158" customFormat="1"/>
    <row r="19979" s="158" customFormat="1"/>
    <row r="19980" s="158" customFormat="1"/>
    <row r="19981" s="158" customFormat="1"/>
    <row r="19982" s="158" customFormat="1"/>
    <row r="19983" s="158" customFormat="1"/>
    <row r="19984" s="158" customFormat="1"/>
    <row r="19985" s="158" customFormat="1"/>
    <row r="19986" s="158" customFormat="1"/>
    <row r="19987" s="158" customFormat="1"/>
    <row r="19988" s="158" customFormat="1"/>
    <row r="19989" s="158" customFormat="1"/>
    <row r="19990" s="158" customFormat="1"/>
    <row r="19991" s="158" customFormat="1"/>
    <row r="19992" s="158" customFormat="1"/>
    <row r="19993" s="158" customFormat="1"/>
    <row r="19994" s="158" customFormat="1"/>
    <row r="19995" s="158" customFormat="1"/>
    <row r="19996" s="158" customFormat="1"/>
    <row r="19997" s="158" customFormat="1"/>
    <row r="19998" s="158" customFormat="1"/>
    <row r="19999" s="158" customFormat="1"/>
    <row r="20000" s="158" customFormat="1"/>
    <row r="20001" s="158" customFormat="1"/>
    <row r="20002" s="158" customFormat="1"/>
    <row r="20003" s="158" customFormat="1"/>
    <row r="20004" s="158" customFormat="1"/>
    <row r="20005" s="158" customFormat="1"/>
    <row r="20006" s="158" customFormat="1"/>
    <row r="20007" s="158" customFormat="1"/>
    <row r="20008" s="158" customFormat="1"/>
    <row r="20009" s="158" customFormat="1"/>
    <row r="20010" s="158" customFormat="1"/>
    <row r="20011" s="158" customFormat="1"/>
    <row r="20012" s="158" customFormat="1"/>
    <row r="20013" s="158" customFormat="1"/>
    <row r="20014" s="158" customFormat="1"/>
    <row r="20015" s="158" customFormat="1"/>
    <row r="20016" s="158" customFormat="1"/>
    <row r="20017" s="158" customFormat="1"/>
    <row r="20018" s="158" customFormat="1"/>
    <row r="20019" s="158" customFormat="1"/>
    <row r="20020" s="158" customFormat="1"/>
    <row r="20021" s="158" customFormat="1"/>
    <row r="20022" s="158" customFormat="1"/>
    <row r="20023" s="158" customFormat="1"/>
    <row r="20024" s="158" customFormat="1"/>
    <row r="20025" s="158" customFormat="1"/>
    <row r="20026" s="158" customFormat="1"/>
    <row r="20027" s="158" customFormat="1"/>
    <row r="20028" s="158" customFormat="1"/>
    <row r="20029" s="158" customFormat="1"/>
    <row r="20030" s="158" customFormat="1"/>
    <row r="20031" s="158" customFormat="1"/>
    <row r="20032" s="158" customFormat="1"/>
    <row r="20033" s="158" customFormat="1"/>
    <row r="20034" s="158" customFormat="1"/>
    <row r="20035" s="158" customFormat="1"/>
    <row r="20036" s="158" customFormat="1"/>
    <row r="20037" s="158" customFormat="1"/>
    <row r="20038" s="158" customFormat="1"/>
    <row r="20039" s="158" customFormat="1"/>
    <row r="20040" s="158" customFormat="1"/>
    <row r="20041" s="158" customFormat="1"/>
    <row r="20042" s="158" customFormat="1"/>
    <row r="20043" s="158" customFormat="1"/>
    <row r="20044" s="158" customFormat="1"/>
    <row r="20045" s="158" customFormat="1"/>
    <row r="20046" s="158" customFormat="1"/>
    <row r="20047" s="158" customFormat="1"/>
    <row r="20048" s="158" customFormat="1"/>
    <row r="20049" s="158" customFormat="1"/>
    <row r="20050" s="158" customFormat="1"/>
    <row r="20051" s="158" customFormat="1"/>
    <row r="20052" s="158" customFormat="1"/>
    <row r="20053" s="158" customFormat="1"/>
    <row r="20054" s="158" customFormat="1"/>
    <row r="20055" s="158" customFormat="1"/>
    <row r="20056" s="158" customFormat="1"/>
    <row r="20057" s="158" customFormat="1"/>
    <row r="20058" s="158" customFormat="1"/>
    <row r="20059" s="158" customFormat="1"/>
    <row r="20060" s="158" customFormat="1"/>
    <row r="20061" s="158" customFormat="1"/>
    <row r="20062" s="158" customFormat="1"/>
    <row r="20063" s="158" customFormat="1"/>
    <row r="20064" s="158" customFormat="1"/>
    <row r="20065" s="158" customFormat="1"/>
    <row r="20066" s="158" customFormat="1"/>
    <row r="20067" s="158" customFormat="1"/>
    <row r="20068" s="158" customFormat="1"/>
    <row r="20069" s="158" customFormat="1"/>
    <row r="20070" s="158" customFormat="1"/>
    <row r="20071" s="158" customFormat="1"/>
    <row r="20072" s="158" customFormat="1"/>
    <row r="20073" s="158" customFormat="1"/>
    <row r="20074" s="158" customFormat="1"/>
    <row r="20075" s="158" customFormat="1"/>
    <row r="20076" s="158" customFormat="1"/>
    <row r="20077" s="158" customFormat="1"/>
    <row r="20078" s="158" customFormat="1"/>
    <row r="20079" s="158" customFormat="1"/>
    <row r="20080" s="158" customFormat="1"/>
    <row r="20081" s="158" customFormat="1"/>
    <row r="20082" s="158" customFormat="1"/>
    <row r="20083" s="158" customFormat="1"/>
    <row r="20084" s="158" customFormat="1"/>
    <row r="20085" s="158" customFormat="1"/>
    <row r="20086" s="158" customFormat="1"/>
  </sheetData>
  <sheetProtection algorithmName="SHA-512" hashValue="10kqS4PpVex2A3r6ppXN/ssjqh0h+a2N3fnxwGA1dlNq7nzyZFHY5pKvl0E5pP5jVlamRj271y5hpDb3HO23xA==" saltValue="D/o8fAZvwr3EJGuoFy7zmA==" spinCount="100000" sheet="1" scenarios="1"/>
  <mergeCells count="4">
    <mergeCell ref="C10:D10"/>
    <mergeCell ref="B23:D24"/>
    <mergeCell ref="B10:B11"/>
    <mergeCell ref="B1:C1"/>
  </mergeCells>
  <phoneticPr fontId="0" type="noConversion"/>
  <conditionalFormatting sqref="D17 D21 D12">
    <cfRule type="expression" dxfId="62" priority="3" stopIfTrue="1">
      <formula>D12="PASS"</formula>
    </cfRule>
    <cfRule type="expression" dxfId="61" priority="4" stopIfTrue="1">
      <formula>D12="FAIL"</formula>
    </cfRule>
  </conditionalFormatting>
  <conditionalFormatting sqref="C10:D10">
    <cfRule type="expression" dxfId="60" priority="5" stopIfTrue="1">
      <formula>C10="PASS"</formula>
    </cfRule>
    <cfRule type="expression" dxfId="59" priority="6" stopIfTrue="1">
      <formula>C10="FAIL"</formula>
    </cfRule>
    <cfRule type="expression" dxfId="58" priority="7" stopIfTrue="1">
      <formula>C10="N/A"</formula>
    </cfRule>
  </conditionalFormatting>
  <conditionalFormatting sqref="D22">
    <cfRule type="expression" dxfId="57" priority="1" stopIfTrue="1">
      <formula>D22="PASS"</formula>
    </cfRule>
    <cfRule type="expression" dxfId="56" priority="2" stopIfTrue="1">
      <formula>D22="FAIL"</formula>
    </cfRule>
  </conditionalFormatting>
  <hyperlinks>
    <hyperlink ref="S8" location="'Cover Sheet'!A1" display="BACK to COVER SHEET" xr:uid="{00000000-0004-0000-1F00-000000000000}"/>
    <hyperlink ref="B8" location="Link_to_guidance_notes_TSAC_attachment" display="Link to guidance note" xr:uid="{00000000-0004-0000-1F00-000001000000}"/>
  </hyperlinks>
  <pageMargins left="0.75" right="0.75" top="1" bottom="1" header="0.5" footer="0.5"/>
  <pageSetup paperSize="9"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tabColor rgb="FF9999FF"/>
  </sheetPr>
  <dimension ref="A1:CQ202"/>
  <sheetViews>
    <sheetView showGridLines="0" zoomScaleNormal="100" zoomScaleSheetLayoutView="100" workbookViewId="0">
      <selection sqref="A1:S1"/>
    </sheetView>
  </sheetViews>
  <sheetFormatPr defaultColWidth="11.42578125" defaultRowHeight="12.75"/>
  <cols>
    <col min="1" max="95" width="5" customWidth="1"/>
  </cols>
  <sheetData>
    <row r="1" spans="1:95">
      <c r="A1" s="1168" t="s">
        <v>554</v>
      </c>
      <c r="B1" s="1169"/>
      <c r="C1" s="1169"/>
      <c r="D1" s="1169"/>
      <c r="E1" s="1169"/>
      <c r="F1" s="1169"/>
      <c r="G1" s="1169"/>
      <c r="H1" s="1169"/>
      <c r="I1" s="1169"/>
      <c r="J1" s="1169"/>
      <c r="K1" s="1169"/>
      <c r="L1" s="1169"/>
      <c r="M1" s="1169"/>
      <c r="N1" s="1169"/>
      <c r="O1" s="1169"/>
      <c r="P1" s="1169"/>
      <c r="Q1" s="1169"/>
      <c r="R1" s="1169"/>
      <c r="S1" s="1170"/>
      <c r="T1" s="1168" t="s">
        <v>555</v>
      </c>
      <c r="U1" s="1169"/>
      <c r="V1" s="1169"/>
      <c r="W1" s="1169"/>
      <c r="X1" s="1169"/>
      <c r="Y1" s="1169"/>
      <c r="Z1" s="1169"/>
      <c r="AA1" s="1169"/>
      <c r="AB1" s="1169"/>
      <c r="AC1" s="1169"/>
      <c r="AD1" s="1169"/>
      <c r="AE1" s="1169"/>
      <c r="AF1" s="1169"/>
      <c r="AG1" s="1169"/>
      <c r="AH1" s="1169"/>
      <c r="AI1" s="1169"/>
      <c r="AJ1" s="1169"/>
      <c r="AK1" s="1169"/>
      <c r="AL1" s="1170"/>
      <c r="AM1" s="1168" t="s">
        <v>556</v>
      </c>
      <c r="AN1" s="1169"/>
      <c r="AO1" s="1169"/>
      <c r="AP1" s="1169"/>
      <c r="AQ1" s="1169"/>
      <c r="AR1" s="1169"/>
      <c r="AS1" s="1169"/>
      <c r="AT1" s="1169"/>
      <c r="AU1" s="1169"/>
      <c r="AV1" s="1169"/>
      <c r="AW1" s="1169"/>
      <c r="AX1" s="1169"/>
      <c r="AY1" s="1169"/>
      <c r="AZ1" s="1169"/>
      <c r="BA1" s="1169"/>
      <c r="BB1" s="1169"/>
      <c r="BC1" s="1169"/>
      <c r="BD1" s="1169"/>
      <c r="BE1" s="1170"/>
      <c r="BF1" s="1168" t="s">
        <v>557</v>
      </c>
      <c r="BG1" s="1169"/>
      <c r="BH1" s="1169"/>
      <c r="BI1" s="1169"/>
      <c r="BJ1" s="1169"/>
      <c r="BK1" s="1169"/>
      <c r="BL1" s="1169"/>
      <c r="BM1" s="1169"/>
      <c r="BN1" s="1169"/>
      <c r="BO1" s="1169"/>
      <c r="BP1" s="1169"/>
      <c r="BQ1" s="1169"/>
      <c r="BR1" s="1169"/>
      <c r="BS1" s="1169"/>
      <c r="BT1" s="1169"/>
      <c r="BU1" s="1169"/>
      <c r="BV1" s="1169"/>
      <c r="BW1" s="1169"/>
      <c r="BX1" s="1170"/>
      <c r="BY1" s="1168" t="s">
        <v>497</v>
      </c>
      <c r="BZ1" s="1169"/>
      <c r="CA1" s="1169"/>
      <c r="CB1" s="1169"/>
      <c r="CC1" s="1169"/>
      <c r="CD1" s="1169"/>
      <c r="CE1" s="1169"/>
      <c r="CF1" s="1169"/>
      <c r="CG1" s="1169"/>
      <c r="CH1" s="1169"/>
      <c r="CI1" s="1169"/>
      <c r="CJ1" s="1169"/>
      <c r="CK1" s="1169"/>
      <c r="CL1" s="1169"/>
      <c r="CM1" s="1169"/>
      <c r="CN1" s="1169"/>
      <c r="CO1" s="1169"/>
      <c r="CP1" s="1169"/>
      <c r="CQ1" s="1170"/>
    </row>
    <row r="2" spans="1:95">
      <c r="A2" s="8"/>
      <c r="B2" s="1"/>
      <c r="C2" s="1"/>
      <c r="D2" s="1"/>
      <c r="E2" s="1"/>
      <c r="F2" s="1"/>
      <c r="G2" s="1"/>
      <c r="H2" s="1"/>
      <c r="I2" s="1"/>
      <c r="J2" s="1"/>
      <c r="K2" s="1"/>
      <c r="L2" s="1"/>
      <c r="M2" s="1"/>
      <c r="N2" s="1"/>
      <c r="O2" s="1"/>
      <c r="P2" s="1"/>
      <c r="Q2" s="1"/>
      <c r="R2" s="1"/>
      <c r="S2" s="20"/>
      <c r="T2" s="8"/>
      <c r="U2" s="1"/>
      <c r="V2" s="1"/>
      <c r="W2" s="1"/>
      <c r="X2" s="1"/>
      <c r="Y2" s="1"/>
      <c r="Z2" s="1"/>
      <c r="AA2" s="1"/>
      <c r="AB2" s="1"/>
      <c r="AC2" s="1"/>
      <c r="AD2" s="1"/>
      <c r="AE2" s="1"/>
      <c r="AF2" s="1"/>
      <c r="AG2" s="1"/>
      <c r="AH2" s="1"/>
      <c r="AI2" s="1"/>
      <c r="AJ2" s="1"/>
      <c r="AK2" s="1"/>
      <c r="AL2" s="20"/>
      <c r="AM2" s="8"/>
      <c r="AN2" s="1"/>
      <c r="AO2" s="1"/>
      <c r="AP2" s="1"/>
      <c r="AQ2" s="1"/>
      <c r="AR2" s="1"/>
      <c r="AS2" s="1"/>
      <c r="AT2" s="1"/>
      <c r="AU2" s="1"/>
      <c r="AV2" s="1"/>
      <c r="AW2" s="1"/>
      <c r="AX2" s="1"/>
      <c r="AY2" s="1"/>
      <c r="AZ2" s="1"/>
      <c r="BA2" s="1"/>
      <c r="BB2" s="1"/>
      <c r="BC2" s="1"/>
      <c r="BD2" s="1"/>
      <c r="BE2" s="20"/>
      <c r="BF2" s="8"/>
      <c r="BG2" s="1"/>
      <c r="BH2" s="1"/>
      <c r="BI2" s="1"/>
      <c r="BJ2" s="1"/>
      <c r="BK2" s="1"/>
      <c r="BL2" s="1"/>
      <c r="BM2" s="1"/>
      <c r="BN2" s="1"/>
      <c r="BO2" s="1"/>
      <c r="BP2" s="1"/>
      <c r="BQ2" s="1"/>
      <c r="BR2" s="1"/>
      <c r="BS2" s="1"/>
      <c r="BT2" s="1"/>
      <c r="BU2" s="1"/>
      <c r="BV2" s="1"/>
      <c r="BW2" s="1"/>
      <c r="BX2" s="20"/>
      <c r="BY2" s="8"/>
      <c r="BZ2" s="1"/>
      <c r="CA2" s="1"/>
      <c r="CB2" s="1"/>
      <c r="CC2" s="1"/>
      <c r="CD2" s="1"/>
      <c r="CE2" s="1"/>
      <c r="CF2" s="1"/>
      <c r="CG2" s="1"/>
      <c r="CH2" s="1"/>
      <c r="CI2" s="1"/>
      <c r="CJ2" s="1"/>
      <c r="CK2" s="1"/>
      <c r="CL2" s="1"/>
      <c r="CM2" s="1"/>
      <c r="CN2" s="1"/>
      <c r="CO2" s="1"/>
      <c r="CP2" s="1"/>
      <c r="CQ2" s="20"/>
    </row>
    <row r="3" spans="1:95">
      <c r="A3" t="s">
        <v>57</v>
      </c>
      <c r="D3" s="1149" t="str">
        <f>IF('Cover Sheet'!$D$14&gt;0,'Cover Sheet'!$D$14,"")</f>
        <v/>
      </c>
      <c r="E3" s="1149"/>
      <c r="F3" s="1149"/>
      <c r="G3" s="1149"/>
      <c r="H3" s="1149"/>
      <c r="I3" s="1149"/>
      <c r="J3" s="1149"/>
      <c r="K3" t="s">
        <v>58</v>
      </c>
      <c r="O3" s="1149" t="str">
        <f>IF('Cover Sheet'!$O$14&gt;0,'Cover Sheet'!$O$14,"")</f>
        <v/>
      </c>
      <c r="P3" s="1149"/>
      <c r="Q3" s="1149"/>
      <c r="R3" s="1149"/>
      <c r="S3" s="1179"/>
      <c r="T3" t="s">
        <v>57</v>
      </c>
      <c r="W3" s="1149" t="str">
        <f>IF('Cover Sheet'!$D$14&gt;0,'Cover Sheet'!$D$14,"")</f>
        <v/>
      </c>
      <c r="X3" s="1149"/>
      <c r="Y3" s="1149"/>
      <c r="Z3" s="1149"/>
      <c r="AA3" s="1149"/>
      <c r="AB3" s="1149"/>
      <c r="AC3" s="1149"/>
      <c r="AD3" t="s">
        <v>58</v>
      </c>
      <c r="AH3" s="1149" t="str">
        <f>IF('Cover Sheet'!$O$14&gt;0,'Cover Sheet'!$O$14,"")</f>
        <v/>
      </c>
      <c r="AI3" s="1149"/>
      <c r="AJ3" s="1149"/>
      <c r="AK3" s="1149"/>
      <c r="AL3" s="1179"/>
      <c r="AM3" t="s">
        <v>57</v>
      </c>
      <c r="AP3" s="1149" t="str">
        <f>IF('Cover Sheet'!$D$14&gt;0,'Cover Sheet'!$D$14,"")</f>
        <v/>
      </c>
      <c r="AQ3" s="1149"/>
      <c r="AR3" s="1149"/>
      <c r="AS3" s="1149"/>
      <c r="AT3" s="1149"/>
      <c r="AU3" s="1149"/>
      <c r="AV3" s="1149"/>
      <c r="AW3" t="s">
        <v>58</v>
      </c>
      <c r="BA3" s="1149" t="str">
        <f>IF('Cover Sheet'!$O$14&gt;0,'Cover Sheet'!$O$14,"")</f>
        <v/>
      </c>
      <c r="BB3" s="1149"/>
      <c r="BC3" s="1149"/>
      <c r="BD3" s="1149"/>
      <c r="BE3" s="1179"/>
      <c r="BF3" t="s">
        <v>57</v>
      </c>
      <c r="BI3" s="1149" t="str">
        <f>IF('Cover Sheet'!$D$14&gt;0,'Cover Sheet'!$D$14,"")</f>
        <v/>
      </c>
      <c r="BJ3" s="1149"/>
      <c r="BK3" s="1149"/>
      <c r="BL3" s="1149"/>
      <c r="BM3" s="1149"/>
      <c r="BN3" s="1149"/>
      <c r="BO3" s="1149"/>
      <c r="BP3" t="s">
        <v>58</v>
      </c>
      <c r="BT3" s="1149" t="str">
        <f>IF('Cover Sheet'!$O$14&gt;0,'Cover Sheet'!$O$14,"")</f>
        <v/>
      </c>
      <c r="BU3" s="1149"/>
      <c r="BV3" s="1149"/>
      <c r="BW3" s="1149"/>
      <c r="BX3" s="1179"/>
      <c r="BY3" s="1" t="s">
        <v>57</v>
      </c>
      <c r="CB3" s="1149" t="str">
        <f>IF('Cover Sheet'!$D$14&gt;0,'Cover Sheet'!$D$14,"")</f>
        <v/>
      </c>
      <c r="CC3" s="1149"/>
      <c r="CD3" s="1149"/>
      <c r="CE3" s="1149"/>
      <c r="CF3" s="1149"/>
      <c r="CG3" s="1149"/>
      <c r="CH3" s="1149"/>
      <c r="CI3" t="s">
        <v>58</v>
      </c>
      <c r="CM3" s="1149" t="str">
        <f>IF('Cover Sheet'!$O$14&gt;0,'Cover Sheet'!$O$14,"")</f>
        <v/>
      </c>
      <c r="CN3" s="1149"/>
      <c r="CO3" s="1149"/>
      <c r="CP3" s="1149"/>
      <c r="CQ3" s="1179"/>
    </row>
    <row r="4" spans="1:95">
      <c r="A4" s="8"/>
      <c r="B4" s="1"/>
      <c r="C4" s="1"/>
      <c r="D4" s="1"/>
      <c r="E4" s="1"/>
      <c r="F4" s="1"/>
      <c r="G4" s="1"/>
      <c r="H4" s="1"/>
      <c r="I4" s="1"/>
      <c r="J4" s="1"/>
      <c r="K4" s="1"/>
      <c r="L4" s="1"/>
      <c r="M4" s="1"/>
      <c r="N4" s="1"/>
      <c r="O4" s="1"/>
      <c r="P4" s="1"/>
      <c r="Q4" s="1"/>
      <c r="R4" s="1"/>
      <c r="S4" s="20"/>
      <c r="T4" s="8"/>
      <c r="U4" s="1"/>
      <c r="V4" s="1"/>
      <c r="W4" s="1"/>
      <c r="X4" s="1"/>
      <c r="Y4" s="1"/>
      <c r="Z4" s="1"/>
      <c r="AA4" s="1"/>
      <c r="AB4" s="1"/>
      <c r="AC4" s="1"/>
      <c r="AD4" s="1"/>
      <c r="AE4" s="1"/>
      <c r="AF4" s="1"/>
      <c r="AG4" s="1"/>
      <c r="AH4" s="1"/>
      <c r="AI4" s="1"/>
      <c r="AJ4" s="1"/>
      <c r="AK4" s="1"/>
      <c r="AL4" s="20"/>
      <c r="AM4" s="8"/>
      <c r="AN4" s="1"/>
      <c r="AO4" s="1"/>
      <c r="AP4" s="1"/>
      <c r="AQ4" s="1"/>
      <c r="AR4" s="1"/>
      <c r="AS4" s="1"/>
      <c r="AT4" s="1"/>
      <c r="AU4" s="1"/>
      <c r="AV4" s="1"/>
      <c r="AW4" s="1"/>
      <c r="AX4" s="1"/>
      <c r="AY4" s="1"/>
      <c r="AZ4" s="1"/>
      <c r="BA4" s="1"/>
      <c r="BB4" s="1"/>
      <c r="BC4" s="1"/>
      <c r="BD4" s="1"/>
      <c r="BE4" s="20"/>
      <c r="BF4" s="8"/>
      <c r="BG4" s="1"/>
      <c r="BH4" s="1"/>
      <c r="BI4" s="1"/>
      <c r="BJ4" s="1"/>
      <c r="BK4" s="1"/>
      <c r="BL4" s="1"/>
      <c r="BM4" s="1"/>
      <c r="BN4" s="1"/>
      <c r="BO4" s="1"/>
      <c r="BP4" s="1"/>
      <c r="BQ4" s="1"/>
      <c r="BR4" s="1"/>
      <c r="BS4" s="1"/>
      <c r="BT4" s="1"/>
      <c r="BU4" s="1"/>
      <c r="BV4" s="1"/>
      <c r="BW4" s="1"/>
      <c r="BX4" s="20"/>
      <c r="BY4" s="8"/>
      <c r="BZ4" s="1"/>
      <c r="CA4" s="1"/>
      <c r="CB4" s="1"/>
      <c r="CC4" s="1"/>
      <c r="CD4" s="1"/>
      <c r="CE4" s="1"/>
      <c r="CF4" s="1"/>
      <c r="CG4" s="1"/>
      <c r="CH4" s="1"/>
      <c r="CI4" s="1"/>
      <c r="CJ4" s="1"/>
      <c r="CK4" s="1"/>
      <c r="CL4" s="1"/>
      <c r="CM4" s="1"/>
      <c r="CN4" s="1"/>
      <c r="CO4" s="1"/>
      <c r="CP4" s="1"/>
      <c r="CQ4" s="20"/>
    </row>
    <row r="5" spans="1:95" ht="12.75" customHeight="1">
      <c r="A5" s="1190"/>
      <c r="B5" s="1191"/>
      <c r="C5" s="1191"/>
      <c r="D5" s="1191"/>
      <c r="E5" s="1191"/>
      <c r="F5" s="1191"/>
      <c r="G5" s="1191"/>
      <c r="H5" s="1191"/>
      <c r="I5" s="1191"/>
      <c r="J5" s="1191"/>
      <c r="K5" s="1191"/>
      <c r="L5" s="1191"/>
      <c r="M5" s="1191"/>
      <c r="N5" s="1191"/>
      <c r="O5" s="1191"/>
      <c r="P5" s="1191"/>
      <c r="Q5" s="1191"/>
      <c r="R5" s="1191"/>
      <c r="S5" s="1192"/>
      <c r="T5" s="1190"/>
      <c r="U5" s="1191"/>
      <c r="V5" s="1191"/>
      <c r="W5" s="1191"/>
      <c r="X5" s="1191"/>
      <c r="Y5" s="1191"/>
      <c r="Z5" s="1191"/>
      <c r="AA5" s="1191"/>
      <c r="AB5" s="1191"/>
      <c r="AC5" s="1191"/>
      <c r="AD5" s="1191"/>
      <c r="AE5" s="1191"/>
      <c r="AF5" s="1191"/>
      <c r="AG5" s="1191"/>
      <c r="AH5" s="1191"/>
      <c r="AI5" s="1191"/>
      <c r="AJ5" s="1191"/>
      <c r="AK5" s="1191"/>
      <c r="AL5" s="1192"/>
      <c r="AM5" s="1190"/>
      <c r="AN5" s="1191"/>
      <c r="AO5" s="1191"/>
      <c r="AP5" s="1191"/>
      <c r="AQ5" s="1191"/>
      <c r="AR5" s="1191"/>
      <c r="AS5" s="1191"/>
      <c r="AT5" s="1191"/>
      <c r="AU5" s="1191"/>
      <c r="AV5" s="1191"/>
      <c r="AW5" s="1191"/>
      <c r="AX5" s="1191"/>
      <c r="AY5" s="1191"/>
      <c r="AZ5" s="1191"/>
      <c r="BA5" s="1191"/>
      <c r="BB5" s="1191"/>
      <c r="BC5" s="1191"/>
      <c r="BD5" s="1191"/>
      <c r="BE5" s="1192"/>
      <c r="BF5" s="1190"/>
      <c r="BG5" s="1191"/>
      <c r="BH5" s="1191"/>
      <c r="BI5" s="1191"/>
      <c r="BJ5" s="1191"/>
      <c r="BK5" s="1191"/>
      <c r="BL5" s="1191"/>
      <c r="BM5" s="1191"/>
      <c r="BN5" s="1191"/>
      <c r="BO5" s="1191"/>
      <c r="BP5" s="1191"/>
      <c r="BQ5" s="1191"/>
      <c r="BR5" s="1191"/>
      <c r="BS5" s="1191"/>
      <c r="BT5" s="1191"/>
      <c r="BU5" s="1191"/>
      <c r="BV5" s="1191"/>
      <c r="BW5" s="1191"/>
      <c r="BX5" s="1192"/>
      <c r="BY5" s="24"/>
      <c r="BZ5" s="25"/>
      <c r="CA5" s="25"/>
      <c r="CB5" s="25"/>
      <c r="CC5" s="25"/>
      <c r="CD5" s="25"/>
      <c r="CE5" s="25"/>
      <c r="CF5" s="25"/>
      <c r="CG5" s="25"/>
      <c r="CH5" s="25"/>
      <c r="CI5" s="25"/>
      <c r="CJ5" s="25"/>
      <c r="CK5" s="25"/>
      <c r="CL5" s="25"/>
      <c r="CM5" s="25"/>
      <c r="CN5" s="25"/>
      <c r="CO5" s="25"/>
      <c r="CP5" s="25"/>
      <c r="CQ5" s="26"/>
    </row>
    <row r="6" spans="1:95">
      <c r="A6" s="33"/>
      <c r="B6" s="33"/>
      <c r="C6" s="40"/>
      <c r="D6" s="33"/>
      <c r="E6" s="65"/>
      <c r="F6" s="65"/>
      <c r="G6" s="65"/>
      <c r="H6" s="65"/>
      <c r="I6" s="65"/>
      <c r="J6" s="65"/>
      <c r="K6" s="65"/>
      <c r="L6" s="65"/>
      <c r="M6" s="65"/>
      <c r="N6" s="65"/>
      <c r="O6" s="65"/>
      <c r="P6" s="65"/>
      <c r="Q6" s="65"/>
      <c r="R6" s="65"/>
      <c r="S6" s="275"/>
      <c r="T6" s="33"/>
      <c r="U6" s="33"/>
      <c r="V6" s="40"/>
      <c r="W6" s="33"/>
      <c r="X6" s="65"/>
      <c r="Y6" s="65"/>
      <c r="Z6" s="65"/>
      <c r="AA6" s="65"/>
      <c r="AB6" s="65"/>
      <c r="AC6" s="65"/>
      <c r="AD6" s="65"/>
      <c r="AE6" s="65"/>
      <c r="AF6" s="65"/>
      <c r="AG6" s="65"/>
      <c r="AH6" s="65"/>
      <c r="AI6" s="65"/>
      <c r="AJ6" s="65"/>
      <c r="AK6" s="65"/>
      <c r="AL6" s="275"/>
      <c r="AM6" s="33"/>
      <c r="AN6" s="33"/>
      <c r="AO6" s="40"/>
      <c r="AP6" s="33"/>
      <c r="AQ6" s="65"/>
      <c r="AR6" s="65"/>
      <c r="AS6" s="65"/>
      <c r="AT6" s="65"/>
      <c r="AU6" s="65"/>
      <c r="AV6" s="65"/>
      <c r="AW6" s="65"/>
      <c r="AX6" s="65"/>
      <c r="AY6" s="65"/>
      <c r="AZ6" s="65"/>
      <c r="BA6" s="65"/>
      <c r="BB6" s="65"/>
      <c r="BC6" s="65"/>
      <c r="BD6" s="65"/>
      <c r="BE6" s="275"/>
      <c r="BF6" s="33"/>
      <c r="BG6" s="33"/>
      <c r="BH6" s="40"/>
      <c r="BI6" s="33"/>
      <c r="BJ6" s="65"/>
      <c r="BK6" s="65"/>
      <c r="BL6" s="65"/>
      <c r="BM6" s="65"/>
      <c r="BN6" s="65"/>
      <c r="BO6" s="65"/>
      <c r="BP6" s="65"/>
      <c r="BQ6" s="65"/>
      <c r="BR6" s="65"/>
      <c r="BS6" s="65"/>
      <c r="BT6" s="65"/>
      <c r="BU6" s="65"/>
      <c r="BV6" s="65"/>
      <c r="BW6" s="65"/>
      <c r="BX6" s="275"/>
      <c r="BY6" s="30"/>
      <c r="BZ6" s="31"/>
      <c r="CA6" s="31"/>
      <c r="CB6" s="31"/>
      <c r="CC6" s="31"/>
      <c r="CD6" s="31"/>
      <c r="CE6" s="31"/>
      <c r="CF6" s="31"/>
      <c r="CG6" s="31"/>
      <c r="CH6" s="31"/>
      <c r="CI6" s="31"/>
      <c r="CJ6" s="31"/>
      <c r="CK6" s="31"/>
      <c r="CL6" s="31"/>
      <c r="CM6" s="31"/>
      <c r="CN6" s="31"/>
      <c r="CO6" s="31"/>
      <c r="CP6" s="31"/>
      <c r="CQ6" s="32"/>
    </row>
    <row r="7" spans="1:95">
      <c r="A7" s="33"/>
      <c r="B7" s="718" t="s">
        <v>110</v>
      </c>
      <c r="C7" s="40"/>
      <c r="D7" s="33"/>
      <c r="E7" s="65"/>
      <c r="F7" s="65"/>
      <c r="G7" s="65"/>
      <c r="H7" s="65"/>
      <c r="I7" s="65"/>
      <c r="J7" s="65"/>
      <c r="K7" s="65"/>
      <c r="L7" s="65"/>
      <c r="M7" s="65"/>
      <c r="N7" s="65"/>
      <c r="O7" s="65"/>
      <c r="P7" s="65"/>
      <c r="Q7" s="65"/>
      <c r="R7" s="65"/>
      <c r="S7" s="275"/>
      <c r="T7" s="33"/>
      <c r="U7" s="718" t="s">
        <v>110</v>
      </c>
      <c r="V7" s="40"/>
      <c r="W7" s="33"/>
      <c r="X7" s="65"/>
      <c r="Y7" s="65"/>
      <c r="Z7" s="65"/>
      <c r="AA7" s="65"/>
      <c r="AB7" s="65"/>
      <c r="AC7" s="65"/>
      <c r="AD7" s="65"/>
      <c r="AE7" s="65"/>
      <c r="AF7" s="65"/>
      <c r="AG7" s="65"/>
      <c r="AH7" s="65"/>
      <c r="AI7" s="65"/>
      <c r="AJ7" s="65"/>
      <c r="AK7" s="65"/>
      <c r="AL7" s="275"/>
      <c r="AM7" s="33"/>
      <c r="AN7" s="718" t="s">
        <v>110</v>
      </c>
      <c r="AO7" s="40"/>
      <c r="AP7" s="33"/>
      <c r="AQ7" s="65"/>
      <c r="AR7" s="65"/>
      <c r="AS7" s="65"/>
      <c r="AT7" s="65"/>
      <c r="AU7" s="65"/>
      <c r="AV7" s="65"/>
      <c r="AW7" s="65"/>
      <c r="AX7" s="65"/>
      <c r="AY7" s="65"/>
      <c r="AZ7" s="65"/>
      <c r="BA7" s="65"/>
      <c r="BB7" s="65"/>
      <c r="BC7" s="65"/>
      <c r="BD7" s="65"/>
      <c r="BE7" s="275"/>
      <c r="BF7" s="33"/>
      <c r="BG7" s="718" t="s">
        <v>110</v>
      </c>
      <c r="BH7" s="40"/>
      <c r="BI7" s="33"/>
      <c r="BJ7" s="65"/>
      <c r="BK7" s="65"/>
      <c r="BL7" s="65"/>
      <c r="BM7" s="65"/>
      <c r="BN7" s="65"/>
      <c r="BO7" s="65"/>
      <c r="BP7" s="65"/>
      <c r="BQ7" s="65"/>
      <c r="BR7" s="65"/>
      <c r="BS7" s="65"/>
      <c r="BT7" s="65"/>
      <c r="BU7" s="65"/>
      <c r="BV7" s="65"/>
      <c r="BW7" s="65"/>
      <c r="BX7" s="275"/>
      <c r="BY7" s="30"/>
      <c r="BZ7" s="718" t="s">
        <v>110</v>
      </c>
      <c r="CA7" s="31"/>
      <c r="CB7" s="31"/>
      <c r="CC7" s="31"/>
      <c r="CD7" s="31"/>
      <c r="CE7" s="31"/>
      <c r="CF7" s="31"/>
      <c r="CG7" s="31"/>
      <c r="CH7" s="31"/>
      <c r="CI7" s="31"/>
      <c r="CJ7" s="31"/>
      <c r="CK7" s="31"/>
      <c r="CL7" s="31"/>
      <c r="CM7" s="31"/>
      <c r="CN7" s="31"/>
      <c r="CO7" s="31"/>
      <c r="CP7" s="31"/>
      <c r="CQ7" s="32"/>
    </row>
    <row r="8" spans="1:95">
      <c r="A8" s="33"/>
      <c r="B8" s="447"/>
      <c r="C8" s="40"/>
      <c r="D8" s="33"/>
      <c r="E8" s="65"/>
      <c r="F8" s="65"/>
      <c r="G8" s="65"/>
      <c r="H8" s="65"/>
      <c r="I8" s="65"/>
      <c r="J8" s="65"/>
      <c r="K8" s="65"/>
      <c r="L8" s="65"/>
      <c r="M8" s="65"/>
      <c r="N8" s="65"/>
      <c r="O8" s="65"/>
      <c r="P8" s="65"/>
      <c r="Q8" s="65"/>
      <c r="R8" s="65"/>
      <c r="S8" s="275"/>
      <c r="T8" s="33"/>
      <c r="U8" s="447"/>
      <c r="V8" s="40"/>
      <c r="W8" s="33"/>
      <c r="X8" s="65"/>
      <c r="Y8" s="65"/>
      <c r="Z8" s="65"/>
      <c r="AA8" s="65"/>
      <c r="AB8" s="65"/>
      <c r="AC8" s="65"/>
      <c r="AD8" s="65"/>
      <c r="AE8" s="65"/>
      <c r="AF8" s="65"/>
      <c r="AG8" s="65"/>
      <c r="AH8" s="65"/>
      <c r="AI8" s="65"/>
      <c r="AJ8" s="65"/>
      <c r="AK8" s="65"/>
      <c r="AL8" s="275"/>
      <c r="AM8" s="33"/>
      <c r="AN8" s="447"/>
      <c r="AO8" s="40"/>
      <c r="AP8" s="33"/>
      <c r="AQ8" s="65"/>
      <c r="AR8" s="65"/>
      <c r="AS8" s="65"/>
      <c r="AT8" s="65"/>
      <c r="AU8" s="65"/>
      <c r="AV8" s="65"/>
      <c r="AW8" s="65"/>
      <c r="AX8" s="65"/>
      <c r="AY8" s="65"/>
      <c r="AZ8" s="65"/>
      <c r="BA8" s="65"/>
      <c r="BB8" s="65"/>
      <c r="BC8" s="65"/>
      <c r="BD8" s="65"/>
      <c r="BE8" s="275"/>
      <c r="BF8" s="33"/>
      <c r="BG8" s="447"/>
      <c r="BH8" s="40"/>
      <c r="BI8" s="33"/>
      <c r="BJ8" s="65"/>
      <c r="BK8" s="65"/>
      <c r="BL8" s="65"/>
      <c r="BM8" s="65"/>
      <c r="BN8" s="65"/>
      <c r="BO8" s="65"/>
      <c r="BP8" s="65"/>
      <c r="BQ8" s="65"/>
      <c r="BR8" s="65"/>
      <c r="BS8" s="65"/>
      <c r="BT8" s="65"/>
      <c r="BU8" s="65"/>
      <c r="BV8" s="65"/>
      <c r="BW8" s="65"/>
      <c r="BX8" s="275"/>
      <c r="BY8" s="30"/>
      <c r="BZ8" s="447"/>
      <c r="CA8" s="31"/>
      <c r="CB8" s="31"/>
      <c r="CC8" s="31"/>
      <c r="CD8" s="31"/>
      <c r="CE8" s="31"/>
      <c r="CF8" s="31"/>
      <c r="CG8" s="31"/>
      <c r="CH8" s="31"/>
      <c r="CI8" s="31"/>
      <c r="CJ8" s="31"/>
      <c r="CK8" s="31"/>
      <c r="CL8" s="31"/>
      <c r="CM8" s="31"/>
      <c r="CN8" s="31"/>
      <c r="CO8" s="31"/>
      <c r="CP8" s="31"/>
      <c r="CQ8" s="32"/>
    </row>
    <row r="9" spans="1:95">
      <c r="A9" s="33"/>
      <c r="B9" s="718" t="s">
        <v>279</v>
      </c>
      <c r="C9" s="40"/>
      <c r="D9" s="33"/>
      <c r="E9" s="65"/>
      <c r="F9" s="65"/>
      <c r="G9" s="65"/>
      <c r="H9" s="65"/>
      <c r="I9" s="65"/>
      <c r="J9" s="65"/>
      <c r="K9" s="65"/>
      <c r="L9" s="65"/>
      <c r="M9" s="65"/>
      <c r="N9" s="65"/>
      <c r="O9" s="65"/>
      <c r="P9" s="65"/>
      <c r="Q9" s="65"/>
      <c r="R9" s="65"/>
      <c r="S9" s="275"/>
      <c r="T9" s="33"/>
      <c r="U9" s="718" t="s">
        <v>279</v>
      </c>
      <c r="V9" s="40"/>
      <c r="W9" s="33"/>
      <c r="X9" s="65"/>
      <c r="Y9" s="65"/>
      <c r="Z9" s="65"/>
      <c r="AA9" s="65"/>
      <c r="AB9" s="65"/>
      <c r="AC9" s="65"/>
      <c r="AD9" s="65"/>
      <c r="AE9" s="65"/>
      <c r="AF9" s="65"/>
      <c r="AG9" s="65"/>
      <c r="AH9" s="65"/>
      <c r="AI9" s="65"/>
      <c r="AJ9" s="65"/>
      <c r="AK9" s="65"/>
      <c r="AL9" s="275"/>
      <c r="AM9" s="33"/>
      <c r="AN9" s="718" t="s">
        <v>279</v>
      </c>
      <c r="AO9" s="40"/>
      <c r="AP9" s="33"/>
      <c r="AQ9" s="65"/>
      <c r="AR9" s="65"/>
      <c r="AS9" s="65"/>
      <c r="AT9" s="65"/>
      <c r="AU9" s="65"/>
      <c r="AV9" s="65"/>
      <c r="AW9" s="65"/>
      <c r="AX9" s="65"/>
      <c r="AY9" s="65"/>
      <c r="AZ9" s="65"/>
      <c r="BA9" s="65"/>
      <c r="BB9" s="65"/>
      <c r="BC9" s="65"/>
      <c r="BD9" s="65"/>
      <c r="BE9" s="275"/>
      <c r="BF9" s="33"/>
      <c r="BG9" s="718" t="s">
        <v>279</v>
      </c>
      <c r="BH9" s="40"/>
      <c r="BI9" s="33"/>
      <c r="BJ9" s="65"/>
      <c r="BK9" s="65"/>
      <c r="BL9" s="65"/>
      <c r="BM9" s="65"/>
      <c r="BN9" s="65"/>
      <c r="BO9" s="65"/>
      <c r="BP9" s="65"/>
      <c r="BQ9" s="65"/>
      <c r="BR9" s="65"/>
      <c r="BS9" s="65"/>
      <c r="BT9" s="65"/>
      <c r="BU9" s="65"/>
      <c r="BV9" s="65"/>
      <c r="BW9" s="65"/>
      <c r="BX9" s="275"/>
      <c r="BY9" s="30"/>
      <c r="BZ9" s="718" t="s">
        <v>279</v>
      </c>
      <c r="CA9" s="31"/>
      <c r="CB9" s="31"/>
      <c r="CC9" s="31"/>
      <c r="CD9" s="31"/>
      <c r="CE9" s="31"/>
      <c r="CF9" s="31"/>
      <c r="CG9" s="31"/>
      <c r="CH9" s="31"/>
      <c r="CI9" s="31"/>
      <c r="CJ9" s="31"/>
      <c r="CK9" s="31"/>
      <c r="CL9" s="31"/>
      <c r="CM9" s="31"/>
      <c r="CN9" s="31"/>
      <c r="CO9" s="31"/>
      <c r="CP9" s="31"/>
      <c r="CQ9" s="32"/>
    </row>
    <row r="10" spans="1:95">
      <c r="A10" s="33"/>
      <c r="B10" s="447"/>
      <c r="C10" s="65"/>
      <c r="D10" s="65"/>
      <c r="E10" s="65"/>
      <c r="F10" s="65"/>
      <c r="G10" s="65"/>
      <c r="H10" s="65"/>
      <c r="I10" s="65"/>
      <c r="J10" s="65"/>
      <c r="K10" s="65"/>
      <c r="L10" s="65"/>
      <c r="M10" s="65"/>
      <c r="N10" s="65"/>
      <c r="O10" s="65"/>
      <c r="P10" s="65"/>
      <c r="Q10" s="65"/>
      <c r="R10" s="65"/>
      <c r="S10" s="275"/>
      <c r="T10" s="33"/>
      <c r="U10" s="447"/>
      <c r="V10" s="65"/>
      <c r="W10" s="65"/>
      <c r="X10" s="65"/>
      <c r="Y10" s="65"/>
      <c r="Z10" s="65"/>
      <c r="AA10" s="65"/>
      <c r="AB10" s="65"/>
      <c r="AC10" s="65"/>
      <c r="AD10" s="65"/>
      <c r="AE10" s="65"/>
      <c r="AF10" s="65"/>
      <c r="AG10" s="65"/>
      <c r="AH10" s="65"/>
      <c r="AI10" s="65"/>
      <c r="AJ10" s="65"/>
      <c r="AK10" s="65"/>
      <c r="AL10" s="275"/>
      <c r="AM10" s="33"/>
      <c r="AN10" s="447"/>
      <c r="AO10" s="65"/>
      <c r="AP10" s="65"/>
      <c r="AQ10" s="65"/>
      <c r="AR10" s="65"/>
      <c r="AS10" s="65"/>
      <c r="AT10" s="65"/>
      <c r="AU10" s="65"/>
      <c r="AV10" s="65"/>
      <c r="AW10" s="65"/>
      <c r="AX10" s="65"/>
      <c r="AY10" s="65"/>
      <c r="AZ10" s="65"/>
      <c r="BA10" s="65"/>
      <c r="BB10" s="65"/>
      <c r="BC10" s="65"/>
      <c r="BD10" s="65"/>
      <c r="BE10" s="275"/>
      <c r="BF10" s="33"/>
      <c r="BG10" s="447"/>
      <c r="BH10" s="65"/>
      <c r="BI10" s="65"/>
      <c r="BJ10" s="65"/>
      <c r="BK10" s="65"/>
      <c r="BL10" s="65"/>
      <c r="BM10" s="65"/>
      <c r="BN10" s="65"/>
      <c r="BO10" s="65"/>
      <c r="BP10" s="65"/>
      <c r="BQ10" s="65"/>
      <c r="BR10" s="65"/>
      <c r="BS10" s="65"/>
      <c r="BT10" s="65"/>
      <c r="BU10" s="65"/>
      <c r="BV10" s="65"/>
      <c r="BW10" s="65"/>
      <c r="BX10" s="275"/>
      <c r="BY10" s="30"/>
      <c r="BZ10" s="447"/>
      <c r="CA10" s="31"/>
      <c r="CB10" s="31"/>
      <c r="CC10" s="31"/>
      <c r="CD10" s="31"/>
      <c r="CE10" s="31"/>
      <c r="CF10" s="31"/>
      <c r="CG10" s="31"/>
      <c r="CH10" s="31"/>
      <c r="CI10" s="31"/>
      <c r="CJ10" s="31"/>
      <c r="CK10" s="31"/>
      <c r="CL10" s="31"/>
      <c r="CM10" s="31"/>
      <c r="CN10" s="31"/>
      <c r="CO10" s="31"/>
      <c r="CP10" s="31"/>
      <c r="CQ10" s="32"/>
    </row>
    <row r="11" spans="1:95">
      <c r="A11" s="45"/>
      <c r="B11" s="718" t="s">
        <v>766</v>
      </c>
      <c r="C11" s="65"/>
      <c r="D11" s="65"/>
      <c r="E11" s="65"/>
      <c r="F11" s="65"/>
      <c r="G11" s="40"/>
      <c r="H11" s="65"/>
      <c r="I11" s="65"/>
      <c r="J11" s="65"/>
      <c r="K11" s="65"/>
      <c r="L11" s="65"/>
      <c r="M11" s="65"/>
      <c r="N11" s="65"/>
      <c r="O11" s="65"/>
      <c r="P11" s="65"/>
      <c r="Q11" s="65"/>
      <c r="R11" s="65"/>
      <c r="S11" s="275"/>
      <c r="T11" s="45"/>
      <c r="U11" s="718" t="s">
        <v>766</v>
      </c>
      <c r="V11" s="65"/>
      <c r="W11" s="65"/>
      <c r="X11" s="65"/>
      <c r="Y11" s="65"/>
      <c r="Z11" s="40"/>
      <c r="AA11" s="65"/>
      <c r="AB11" s="65"/>
      <c r="AC11" s="65"/>
      <c r="AD11" s="65"/>
      <c r="AE11" s="65"/>
      <c r="AF11" s="65"/>
      <c r="AG11" s="65"/>
      <c r="AH11" s="65"/>
      <c r="AI11" s="65"/>
      <c r="AJ11" s="65"/>
      <c r="AK11" s="65"/>
      <c r="AL11" s="275"/>
      <c r="AM11" s="45"/>
      <c r="AN11" s="718" t="s">
        <v>766</v>
      </c>
      <c r="AO11" s="65"/>
      <c r="AP11" s="65"/>
      <c r="AQ11" s="65"/>
      <c r="AR11" s="65"/>
      <c r="AS11" s="40"/>
      <c r="AT11" s="65"/>
      <c r="AU11" s="65"/>
      <c r="AV11" s="65"/>
      <c r="AW11" s="65"/>
      <c r="AX11" s="65"/>
      <c r="AY11" s="65"/>
      <c r="AZ11" s="65"/>
      <c r="BA11" s="65"/>
      <c r="BB11" s="65"/>
      <c r="BC11" s="65"/>
      <c r="BD11" s="65"/>
      <c r="BE11" s="275"/>
      <c r="BF11" s="45"/>
      <c r="BG11" s="718" t="s">
        <v>766</v>
      </c>
      <c r="BH11" s="65"/>
      <c r="BI11" s="65"/>
      <c r="BJ11" s="65"/>
      <c r="BK11" s="65"/>
      <c r="BL11" s="40"/>
      <c r="BM11" s="65"/>
      <c r="BN11" s="65"/>
      <c r="BO11" s="65"/>
      <c r="BP11" s="65"/>
      <c r="BQ11" s="65"/>
      <c r="BR11" s="65"/>
      <c r="BS11" s="65"/>
      <c r="BT11" s="65"/>
      <c r="BU11" s="65"/>
      <c r="BV11" s="65"/>
      <c r="BW11" s="65"/>
      <c r="BX11" s="275"/>
      <c r="BY11" s="30"/>
      <c r="BZ11" s="718" t="s">
        <v>766</v>
      </c>
      <c r="CA11" s="31"/>
      <c r="CB11" s="31"/>
      <c r="CC11" s="33"/>
      <c r="CD11" s="31"/>
      <c r="CE11" s="33"/>
      <c r="CF11" s="31"/>
      <c r="CG11" s="31"/>
      <c r="CH11" s="31"/>
      <c r="CI11" s="31"/>
      <c r="CJ11" s="31"/>
      <c r="CK11" s="31"/>
      <c r="CL11" s="31"/>
      <c r="CM11" s="31"/>
      <c r="CN11" s="31"/>
      <c r="CO11" s="31"/>
      <c r="CP11" s="31"/>
      <c r="CQ11" s="32"/>
    </row>
    <row r="12" spans="1:95">
      <c r="A12" s="45"/>
      <c r="B12" s="65"/>
      <c r="C12" s="65"/>
      <c r="D12" s="65"/>
      <c r="E12" s="65"/>
      <c r="F12" s="65"/>
      <c r="G12" s="33"/>
      <c r="H12" s="65"/>
      <c r="I12" s="65"/>
      <c r="J12" s="65"/>
      <c r="K12" s="65"/>
      <c r="L12" s="65"/>
      <c r="M12" s="65"/>
      <c r="N12" s="65"/>
      <c r="O12" s="65"/>
      <c r="P12" s="65"/>
      <c r="Q12" s="65"/>
      <c r="R12" s="65"/>
      <c r="S12" s="275"/>
      <c r="T12" s="45"/>
      <c r="U12" s="65"/>
      <c r="V12" s="65"/>
      <c r="W12" s="65"/>
      <c r="X12" s="65"/>
      <c r="Y12" s="65"/>
      <c r="Z12" s="33"/>
      <c r="AA12" s="65"/>
      <c r="AB12" s="65"/>
      <c r="AC12" s="65"/>
      <c r="AD12" s="65"/>
      <c r="AE12" s="65"/>
      <c r="AF12" s="65"/>
      <c r="AG12" s="65"/>
      <c r="AH12" s="65"/>
      <c r="AI12" s="65"/>
      <c r="AJ12" s="65"/>
      <c r="AK12" s="65"/>
      <c r="AL12" s="275"/>
      <c r="AM12" s="45"/>
      <c r="AN12" s="65"/>
      <c r="AO12" s="65"/>
      <c r="AP12" s="65"/>
      <c r="AQ12" s="65"/>
      <c r="AR12" s="65"/>
      <c r="AS12" s="33"/>
      <c r="AT12" s="65"/>
      <c r="AU12" s="65"/>
      <c r="AV12" s="65"/>
      <c r="AW12" s="65"/>
      <c r="AX12" s="65"/>
      <c r="AY12" s="65"/>
      <c r="AZ12" s="65"/>
      <c r="BA12" s="65"/>
      <c r="BB12" s="65"/>
      <c r="BC12" s="65"/>
      <c r="BD12" s="65"/>
      <c r="BE12" s="275"/>
      <c r="BF12" s="45"/>
      <c r="BG12" s="65"/>
      <c r="BH12" s="65"/>
      <c r="BI12" s="65"/>
      <c r="BJ12" s="65"/>
      <c r="BK12" s="65"/>
      <c r="BL12" s="65"/>
      <c r="BM12" s="65"/>
      <c r="BN12" s="65"/>
      <c r="BO12" s="65"/>
      <c r="BP12" s="65"/>
      <c r="BQ12" s="65"/>
      <c r="BR12" s="65"/>
      <c r="BS12" s="65"/>
      <c r="BT12" s="65"/>
      <c r="BU12" s="65"/>
      <c r="BV12" s="65"/>
      <c r="BW12" s="65"/>
      <c r="BX12" s="275"/>
      <c r="BY12" s="30"/>
      <c r="BZ12" s="31"/>
      <c r="CA12" s="31"/>
      <c r="CB12" s="31"/>
      <c r="CC12" s="31"/>
      <c r="CD12" s="31"/>
      <c r="CE12" s="31"/>
      <c r="CF12" s="31"/>
      <c r="CG12" s="31"/>
      <c r="CH12" s="31"/>
      <c r="CI12" s="31"/>
      <c r="CJ12" s="31"/>
      <c r="CK12" s="31"/>
      <c r="CL12" s="31"/>
      <c r="CM12" s="31"/>
      <c r="CN12" s="31"/>
      <c r="CO12" s="31"/>
      <c r="CP12" s="31"/>
      <c r="CQ12" s="32"/>
    </row>
    <row r="13" spans="1:95">
      <c r="A13" s="45"/>
      <c r="B13" s="65"/>
      <c r="C13" s="65"/>
      <c r="D13" s="65"/>
      <c r="E13" s="65"/>
      <c r="F13" s="65"/>
      <c r="G13" s="33"/>
      <c r="H13" s="65"/>
      <c r="I13" s="65"/>
      <c r="J13" s="65"/>
      <c r="K13" s="65"/>
      <c r="L13" s="65"/>
      <c r="M13" s="65"/>
      <c r="N13" s="65"/>
      <c r="O13" s="65"/>
      <c r="P13" s="65"/>
      <c r="Q13" s="65"/>
      <c r="R13" s="65"/>
      <c r="S13" s="275"/>
      <c r="T13" s="45"/>
      <c r="U13" s="65"/>
      <c r="V13" s="65"/>
      <c r="W13" s="65"/>
      <c r="X13" s="65"/>
      <c r="Y13" s="65"/>
      <c r="Z13" s="33"/>
      <c r="AA13" s="65"/>
      <c r="AB13" s="65"/>
      <c r="AC13" s="65"/>
      <c r="AD13" s="65"/>
      <c r="AE13" s="65"/>
      <c r="AF13" s="65"/>
      <c r="AG13" s="65"/>
      <c r="AH13" s="65"/>
      <c r="AI13" s="65"/>
      <c r="AJ13" s="65"/>
      <c r="AK13" s="65"/>
      <c r="AL13" s="275"/>
      <c r="AM13" s="45"/>
      <c r="AN13" s="65"/>
      <c r="AO13" s="65"/>
      <c r="AP13" s="65"/>
      <c r="AQ13" s="65"/>
      <c r="AR13" s="65"/>
      <c r="AS13" s="33"/>
      <c r="AT13" s="65"/>
      <c r="AU13" s="65"/>
      <c r="AV13" s="65"/>
      <c r="AW13" s="65"/>
      <c r="AX13" s="65"/>
      <c r="AY13" s="65"/>
      <c r="AZ13" s="65"/>
      <c r="BA13" s="65"/>
      <c r="BB13" s="65"/>
      <c r="BC13" s="65"/>
      <c r="BD13" s="65"/>
      <c r="BE13" s="275"/>
      <c r="BF13" s="45"/>
      <c r="BG13" s="65"/>
      <c r="BH13" s="65"/>
      <c r="BI13" s="65"/>
      <c r="BJ13" s="65"/>
      <c r="BK13" s="65"/>
      <c r="BL13" s="33"/>
      <c r="BM13" s="65"/>
      <c r="BN13" s="65"/>
      <c r="BO13" s="65"/>
      <c r="BP13" s="65"/>
      <c r="BQ13" s="65"/>
      <c r="BR13" s="65"/>
      <c r="BS13" s="65"/>
      <c r="BT13" s="65"/>
      <c r="BU13" s="65"/>
      <c r="BV13" s="65"/>
      <c r="BW13" s="65"/>
      <c r="BX13" s="275"/>
      <c r="BY13" s="30"/>
      <c r="BZ13" s="31"/>
      <c r="CA13" s="31"/>
      <c r="CB13" s="31"/>
      <c r="CC13" s="31"/>
      <c r="CD13" s="31"/>
      <c r="CE13" s="33"/>
      <c r="CF13" s="31"/>
      <c r="CG13" s="31"/>
      <c r="CH13" s="31"/>
      <c r="CI13" s="31"/>
      <c r="CJ13" s="31"/>
      <c r="CK13" s="31"/>
      <c r="CL13" s="31"/>
      <c r="CM13" s="31"/>
      <c r="CN13" s="31"/>
      <c r="CO13" s="31"/>
      <c r="CP13" s="31"/>
      <c r="CQ13" s="32"/>
    </row>
    <row r="14" spans="1:95">
      <c r="A14" s="45"/>
      <c r="B14" s="65"/>
      <c r="C14" s="65"/>
      <c r="D14" s="65"/>
      <c r="E14" s="65"/>
      <c r="F14" s="65"/>
      <c r="G14" s="33"/>
      <c r="H14" s="65"/>
      <c r="I14" s="65"/>
      <c r="J14" s="65"/>
      <c r="K14" s="65"/>
      <c r="L14" s="65"/>
      <c r="M14" s="65"/>
      <c r="N14" s="65"/>
      <c r="O14" s="65"/>
      <c r="P14" s="65"/>
      <c r="Q14" s="65"/>
      <c r="R14" s="65"/>
      <c r="S14" s="275"/>
      <c r="T14" s="45"/>
      <c r="U14" s="65"/>
      <c r="V14" s="65"/>
      <c r="W14" s="65"/>
      <c r="X14" s="65"/>
      <c r="Y14" s="65"/>
      <c r="Z14" s="33"/>
      <c r="AA14" s="65"/>
      <c r="AB14" s="65"/>
      <c r="AC14" s="65"/>
      <c r="AD14" s="65"/>
      <c r="AE14" s="65"/>
      <c r="AF14" s="65"/>
      <c r="AG14" s="65"/>
      <c r="AH14" s="65"/>
      <c r="AI14" s="65"/>
      <c r="AJ14" s="65"/>
      <c r="AK14" s="65"/>
      <c r="AL14" s="275"/>
      <c r="AM14" s="45"/>
      <c r="AN14" s="65"/>
      <c r="AO14" s="65"/>
      <c r="AP14" s="65"/>
      <c r="AQ14" s="65"/>
      <c r="AR14" s="65"/>
      <c r="AS14" s="33"/>
      <c r="AT14" s="65"/>
      <c r="AU14" s="65"/>
      <c r="AV14" s="65"/>
      <c r="AW14" s="65"/>
      <c r="AX14" s="65"/>
      <c r="AY14" s="65"/>
      <c r="AZ14" s="65"/>
      <c r="BA14" s="65"/>
      <c r="BB14" s="65"/>
      <c r="BC14" s="65"/>
      <c r="BD14" s="65"/>
      <c r="BE14" s="275"/>
      <c r="BF14" s="45"/>
      <c r="BG14" s="65"/>
      <c r="BH14" s="65"/>
      <c r="BI14" s="65"/>
      <c r="BJ14" s="65"/>
      <c r="BK14" s="65"/>
      <c r="BL14" s="33"/>
      <c r="BM14" s="65"/>
      <c r="BN14" s="65"/>
      <c r="BO14" s="65"/>
      <c r="BP14" s="65"/>
      <c r="BQ14" s="65"/>
      <c r="BR14" s="65"/>
      <c r="BS14" s="65"/>
      <c r="BT14" s="65"/>
      <c r="BU14" s="65"/>
      <c r="BV14" s="65"/>
      <c r="BW14" s="65"/>
      <c r="BX14" s="275"/>
      <c r="BY14" s="30"/>
      <c r="BZ14" s="31"/>
      <c r="CA14" s="31"/>
      <c r="CB14" s="31"/>
      <c r="CC14" s="31"/>
      <c r="CD14" s="31"/>
      <c r="CE14" s="31"/>
      <c r="CF14" s="31"/>
      <c r="CG14" s="31"/>
      <c r="CH14" s="31"/>
      <c r="CI14" s="31"/>
      <c r="CJ14" s="31"/>
      <c r="CK14" s="31"/>
      <c r="CL14" s="31"/>
      <c r="CM14" s="31"/>
      <c r="CN14" s="31"/>
      <c r="CO14" s="31"/>
      <c r="CP14" s="31"/>
      <c r="CQ14" s="32"/>
    </row>
    <row r="15" spans="1:95">
      <c r="A15" s="45"/>
      <c r="B15" s="65"/>
      <c r="C15" s="65"/>
      <c r="D15" s="65"/>
      <c r="E15" s="65"/>
      <c r="F15" s="65"/>
      <c r="G15" s="65"/>
      <c r="H15" s="65"/>
      <c r="I15" s="65"/>
      <c r="J15" s="65"/>
      <c r="K15" s="65"/>
      <c r="L15" s="65"/>
      <c r="M15" s="65"/>
      <c r="N15" s="65"/>
      <c r="O15" s="65"/>
      <c r="P15" s="65"/>
      <c r="Q15" s="65"/>
      <c r="R15" s="65"/>
      <c r="S15" s="275"/>
      <c r="T15" s="45"/>
      <c r="U15" s="65"/>
      <c r="V15" s="65"/>
      <c r="W15" s="65"/>
      <c r="X15" s="65"/>
      <c r="Y15" s="65"/>
      <c r="Z15" s="65"/>
      <c r="AA15" s="65"/>
      <c r="AB15" s="65"/>
      <c r="AC15" s="65"/>
      <c r="AD15" s="65"/>
      <c r="AE15" s="65"/>
      <c r="AF15" s="65"/>
      <c r="AG15" s="65"/>
      <c r="AH15" s="65"/>
      <c r="AI15" s="65"/>
      <c r="AJ15" s="65"/>
      <c r="AK15" s="65"/>
      <c r="AL15" s="275"/>
      <c r="AM15" s="45"/>
      <c r="AN15" s="65"/>
      <c r="AO15" s="65"/>
      <c r="AP15" s="65"/>
      <c r="AQ15" s="65"/>
      <c r="AR15" s="65"/>
      <c r="AS15" s="65"/>
      <c r="AT15" s="65"/>
      <c r="AU15" s="65"/>
      <c r="AV15" s="65"/>
      <c r="AW15" s="65"/>
      <c r="AX15" s="65"/>
      <c r="AY15" s="65"/>
      <c r="AZ15" s="65"/>
      <c r="BA15" s="65"/>
      <c r="BB15" s="65"/>
      <c r="BC15" s="65"/>
      <c r="BD15" s="65"/>
      <c r="BE15" s="275"/>
      <c r="BF15" s="45"/>
      <c r="BG15" s="65"/>
      <c r="BH15" s="65"/>
      <c r="BI15" s="65"/>
      <c r="BJ15" s="65"/>
      <c r="BK15" s="65"/>
      <c r="BL15" s="65"/>
      <c r="BM15" s="65"/>
      <c r="BN15" s="65"/>
      <c r="BO15" s="65"/>
      <c r="BP15" s="65"/>
      <c r="BQ15" s="65"/>
      <c r="BR15" s="65"/>
      <c r="BS15" s="65"/>
      <c r="BT15" s="65"/>
      <c r="BU15" s="65"/>
      <c r="BV15" s="65"/>
      <c r="BW15" s="65"/>
      <c r="BX15" s="275"/>
      <c r="BY15" s="30"/>
      <c r="BZ15" s="31"/>
      <c r="CA15" s="31"/>
      <c r="CB15" s="31"/>
      <c r="CC15" s="31"/>
      <c r="CD15" s="31"/>
      <c r="CE15" s="31"/>
      <c r="CF15" s="31"/>
      <c r="CG15" s="31"/>
      <c r="CH15" s="31"/>
      <c r="CI15" s="31"/>
      <c r="CJ15" s="31"/>
      <c r="CK15" s="31"/>
      <c r="CL15" s="31"/>
      <c r="CM15" s="31"/>
      <c r="CN15" s="31"/>
      <c r="CO15" s="31"/>
      <c r="CP15" s="31"/>
      <c r="CQ15" s="32"/>
    </row>
    <row r="16" spans="1:95">
      <c r="A16" s="45"/>
      <c r="B16" s="65"/>
      <c r="C16" s="65"/>
      <c r="D16" s="65"/>
      <c r="E16" s="65"/>
      <c r="F16" s="65"/>
      <c r="G16" s="65"/>
      <c r="H16" s="65"/>
      <c r="I16" s="65"/>
      <c r="J16" s="65"/>
      <c r="K16" s="65"/>
      <c r="L16" s="65"/>
      <c r="M16" s="65"/>
      <c r="N16" s="65"/>
      <c r="O16" s="65"/>
      <c r="P16" s="65"/>
      <c r="Q16" s="65"/>
      <c r="R16" s="65"/>
      <c r="S16" s="275"/>
      <c r="T16" s="45"/>
      <c r="U16" s="65"/>
      <c r="V16" s="65"/>
      <c r="W16" s="65"/>
      <c r="X16" s="65"/>
      <c r="Y16" s="65"/>
      <c r="Z16" s="65"/>
      <c r="AA16" s="65"/>
      <c r="AB16" s="65"/>
      <c r="AC16" s="65"/>
      <c r="AD16" s="65"/>
      <c r="AE16" s="65"/>
      <c r="AF16" s="65"/>
      <c r="AG16" s="65"/>
      <c r="AH16" s="65"/>
      <c r="AI16" s="65"/>
      <c r="AJ16" s="65"/>
      <c r="AK16" s="65"/>
      <c r="AL16" s="275"/>
      <c r="AM16" s="45"/>
      <c r="AN16" s="65"/>
      <c r="AO16" s="65"/>
      <c r="AP16" s="65"/>
      <c r="AQ16" s="65"/>
      <c r="AR16" s="65"/>
      <c r="AS16" s="65"/>
      <c r="AT16" s="65"/>
      <c r="AU16" s="65"/>
      <c r="AV16" s="65"/>
      <c r="AW16" s="65"/>
      <c r="AX16" s="65"/>
      <c r="AY16" s="65"/>
      <c r="AZ16" s="65"/>
      <c r="BA16" s="65"/>
      <c r="BB16" s="65"/>
      <c r="BC16" s="65"/>
      <c r="BD16" s="65"/>
      <c r="BE16" s="275"/>
      <c r="BF16" s="45"/>
      <c r="BG16" s="65"/>
      <c r="BH16" s="65"/>
      <c r="BI16" s="65"/>
      <c r="BJ16" s="65"/>
      <c r="BK16" s="65"/>
      <c r="BL16" s="65"/>
      <c r="BM16" s="65"/>
      <c r="BN16" s="65"/>
      <c r="BO16" s="65"/>
      <c r="BP16" s="65"/>
      <c r="BQ16" s="65"/>
      <c r="BR16" s="65"/>
      <c r="BS16" s="65"/>
      <c r="BT16" s="65"/>
      <c r="BU16" s="65"/>
      <c r="BV16" s="65"/>
      <c r="BW16" s="65"/>
      <c r="BX16" s="275"/>
      <c r="BY16" s="30"/>
      <c r="BZ16" s="31"/>
      <c r="CA16" s="31"/>
      <c r="CB16" s="31"/>
      <c r="CC16" s="31"/>
      <c r="CD16" s="31"/>
      <c r="CE16" s="31"/>
      <c r="CF16" s="31"/>
      <c r="CG16" s="31"/>
      <c r="CH16" s="31"/>
      <c r="CI16" s="31"/>
      <c r="CJ16" s="31"/>
      <c r="CK16" s="31"/>
      <c r="CL16" s="31"/>
      <c r="CM16" s="31"/>
      <c r="CN16" s="31"/>
      <c r="CO16" s="31"/>
      <c r="CP16" s="31"/>
      <c r="CQ16" s="32"/>
    </row>
    <row r="17" spans="1:95">
      <c r="A17" s="45"/>
      <c r="B17" s="65"/>
      <c r="C17" s="65"/>
      <c r="D17" s="65"/>
      <c r="E17" s="65"/>
      <c r="F17" s="65"/>
      <c r="G17" s="65"/>
      <c r="H17" s="65"/>
      <c r="I17" s="65"/>
      <c r="J17" s="65"/>
      <c r="K17" s="65"/>
      <c r="L17" s="65"/>
      <c r="M17" s="65"/>
      <c r="N17" s="65"/>
      <c r="O17" s="65"/>
      <c r="P17" s="65"/>
      <c r="Q17" s="65"/>
      <c r="R17" s="65"/>
      <c r="S17" s="275"/>
      <c r="T17" s="45"/>
      <c r="U17" s="65"/>
      <c r="V17" s="65"/>
      <c r="W17" s="65"/>
      <c r="X17" s="65"/>
      <c r="Y17" s="65"/>
      <c r="Z17" s="65"/>
      <c r="AA17" s="65"/>
      <c r="AB17" s="65"/>
      <c r="AC17" s="65"/>
      <c r="AD17" s="65"/>
      <c r="AE17" s="65"/>
      <c r="AF17" s="65"/>
      <c r="AG17" s="65"/>
      <c r="AH17" s="65"/>
      <c r="AI17" s="65"/>
      <c r="AJ17" s="65"/>
      <c r="AK17" s="65"/>
      <c r="AL17" s="275"/>
      <c r="AM17" s="45"/>
      <c r="AN17" s="65"/>
      <c r="AO17" s="65"/>
      <c r="AP17" s="65"/>
      <c r="AQ17" s="65"/>
      <c r="AR17" s="65"/>
      <c r="AS17" s="65"/>
      <c r="AT17" s="65"/>
      <c r="AU17" s="65"/>
      <c r="AV17" s="65"/>
      <c r="AW17" s="65"/>
      <c r="AX17" s="65"/>
      <c r="AY17" s="65"/>
      <c r="AZ17" s="65"/>
      <c r="BA17" s="65"/>
      <c r="BB17" s="65"/>
      <c r="BC17" s="65"/>
      <c r="BD17" s="65"/>
      <c r="BE17" s="275"/>
      <c r="BF17" s="45"/>
      <c r="BG17" s="65"/>
      <c r="BH17" s="65"/>
      <c r="BI17" s="65"/>
      <c r="BJ17" s="65"/>
      <c r="BK17" s="65"/>
      <c r="BL17" s="65"/>
      <c r="BM17" s="65"/>
      <c r="BN17" s="65"/>
      <c r="BO17" s="65"/>
      <c r="BP17" s="65"/>
      <c r="BQ17" s="65"/>
      <c r="BR17" s="65"/>
      <c r="BS17" s="65"/>
      <c r="BT17" s="65"/>
      <c r="BU17" s="65"/>
      <c r="BV17" s="65"/>
      <c r="BW17" s="65"/>
      <c r="BX17" s="275"/>
      <c r="BY17" s="30"/>
      <c r="BZ17" s="31"/>
      <c r="CA17" s="31"/>
      <c r="CB17" s="31"/>
      <c r="CC17" s="31"/>
      <c r="CD17" s="31"/>
      <c r="CE17" s="31"/>
      <c r="CF17" s="31"/>
      <c r="CG17" s="31"/>
      <c r="CH17" s="31"/>
      <c r="CI17" s="31"/>
      <c r="CJ17" s="31"/>
      <c r="CK17" s="31"/>
      <c r="CL17" s="31"/>
      <c r="CM17" s="31"/>
      <c r="CN17" s="31"/>
      <c r="CO17" s="31"/>
      <c r="CP17" s="31"/>
      <c r="CQ17" s="32"/>
    </row>
    <row r="18" spans="1:95">
      <c r="A18" s="47"/>
      <c r="B18" s="48"/>
      <c r="C18" s="48"/>
      <c r="D18" s="48"/>
      <c r="E18" s="48"/>
      <c r="F18" s="48"/>
      <c r="G18" s="48"/>
      <c r="H18" s="48"/>
      <c r="I18" s="48"/>
      <c r="J18" s="48"/>
      <c r="K18" s="48"/>
      <c r="L18" s="48"/>
      <c r="M18" s="48"/>
      <c r="N18" s="48"/>
      <c r="O18" s="48"/>
      <c r="P18" s="48"/>
      <c r="Q18" s="48"/>
      <c r="R18" s="48"/>
      <c r="S18" s="276"/>
      <c r="T18" s="47"/>
      <c r="U18" s="48"/>
      <c r="V18" s="48"/>
      <c r="W18" s="48"/>
      <c r="X18" s="48"/>
      <c r="Y18" s="48"/>
      <c r="Z18" s="48"/>
      <c r="AA18" s="48"/>
      <c r="AB18" s="48"/>
      <c r="AC18" s="48"/>
      <c r="AD18" s="48"/>
      <c r="AE18" s="48"/>
      <c r="AF18" s="48"/>
      <c r="AG18" s="48"/>
      <c r="AH18" s="48"/>
      <c r="AI18" s="48"/>
      <c r="AJ18" s="48"/>
      <c r="AK18" s="48"/>
      <c r="AL18" s="276"/>
      <c r="AM18" s="47"/>
      <c r="AN18" s="48"/>
      <c r="AO18" s="48"/>
      <c r="AP18" s="48"/>
      <c r="AQ18" s="48"/>
      <c r="AR18" s="48"/>
      <c r="AS18" s="48"/>
      <c r="AT18" s="48"/>
      <c r="AU18" s="48"/>
      <c r="AV18" s="48"/>
      <c r="AW18" s="48"/>
      <c r="AX18" s="48"/>
      <c r="AY18" s="48"/>
      <c r="AZ18" s="48"/>
      <c r="BA18" s="48"/>
      <c r="BB18" s="48"/>
      <c r="BC18" s="48"/>
      <c r="BD18" s="48"/>
      <c r="BE18" s="276"/>
      <c r="BF18" s="47"/>
      <c r="BG18" s="48"/>
      <c r="BH18" s="48"/>
      <c r="BI18" s="48"/>
      <c r="BJ18" s="48"/>
      <c r="BK18" s="48"/>
      <c r="BL18" s="48"/>
      <c r="BM18" s="48"/>
      <c r="BN18" s="48"/>
      <c r="BO18" s="48"/>
      <c r="BP18" s="48"/>
      <c r="BQ18" s="48"/>
      <c r="BR18" s="48"/>
      <c r="BS18" s="48"/>
      <c r="BT18" s="48"/>
      <c r="BU18" s="48"/>
      <c r="BV18" s="48"/>
      <c r="BW18" s="48"/>
      <c r="BX18" s="276"/>
      <c r="BY18" s="38"/>
      <c r="BZ18" s="36"/>
      <c r="CA18" s="36"/>
      <c r="CB18" s="36"/>
      <c r="CC18" s="36"/>
      <c r="CD18" s="36"/>
      <c r="CE18" s="36"/>
      <c r="CF18" s="36"/>
      <c r="CG18" s="36"/>
      <c r="CH18" s="36"/>
      <c r="CI18" s="36"/>
      <c r="CJ18" s="36"/>
      <c r="CK18" s="36"/>
      <c r="CL18" s="36"/>
      <c r="CM18" s="36"/>
      <c r="CN18" s="36"/>
      <c r="CO18" s="36"/>
      <c r="CP18" s="36"/>
      <c r="CQ18" s="39"/>
    </row>
    <row r="19" spans="1:95">
      <c r="A19" s="504" t="s">
        <v>625</v>
      </c>
      <c r="B19" s="10"/>
      <c r="C19" s="10"/>
      <c r="D19" s="10"/>
      <c r="E19" s="10"/>
      <c r="F19" s="10"/>
      <c r="G19" s="10"/>
      <c r="H19" s="10"/>
      <c r="I19" s="10"/>
      <c r="J19" s="10"/>
      <c r="K19" s="10"/>
      <c r="L19" s="10"/>
      <c r="M19" s="10"/>
      <c r="N19" s="10"/>
      <c r="O19" s="10"/>
      <c r="P19" s="10"/>
      <c r="Q19" s="10"/>
      <c r="R19" s="10"/>
      <c r="S19" s="11"/>
      <c r="T19" s="504" t="s">
        <v>625</v>
      </c>
      <c r="U19" s="10"/>
      <c r="V19" s="10"/>
      <c r="W19" s="10"/>
      <c r="X19" s="10"/>
      <c r="Y19" s="10"/>
      <c r="Z19" s="10"/>
      <c r="AA19" s="10"/>
      <c r="AB19" s="10"/>
      <c r="AC19" s="10"/>
      <c r="AD19" s="10"/>
      <c r="AE19" s="10"/>
      <c r="AF19" s="10"/>
      <c r="AG19" s="10"/>
      <c r="AH19" s="10"/>
      <c r="AI19" s="10"/>
      <c r="AJ19" s="10"/>
      <c r="AK19" s="10"/>
      <c r="AL19" s="11"/>
      <c r="AM19" s="504" t="s">
        <v>625</v>
      </c>
      <c r="AN19" s="10"/>
      <c r="AO19" s="10"/>
      <c r="AP19" s="10"/>
      <c r="AQ19" s="10"/>
      <c r="AR19" s="10"/>
      <c r="AS19" s="10"/>
      <c r="AT19" s="10"/>
      <c r="AU19" s="10"/>
      <c r="AV19" s="10"/>
      <c r="AW19" s="10"/>
      <c r="AX19" s="10"/>
      <c r="AY19" s="10"/>
      <c r="AZ19" s="10"/>
      <c r="BA19" s="10"/>
      <c r="BB19" s="10"/>
      <c r="BC19" s="10"/>
      <c r="BD19" s="10"/>
      <c r="BE19" s="11"/>
      <c r="BF19" s="504" t="s">
        <v>625</v>
      </c>
      <c r="BG19" s="10"/>
      <c r="BH19" s="10"/>
      <c r="BI19" s="10"/>
      <c r="BJ19" s="10"/>
      <c r="BK19" s="10"/>
      <c r="BL19" s="10"/>
      <c r="BM19" s="10"/>
      <c r="BN19" s="10"/>
      <c r="BO19" s="10"/>
      <c r="BP19" s="10"/>
      <c r="BQ19" s="10"/>
      <c r="BR19" s="10"/>
      <c r="BS19" s="10"/>
      <c r="BT19" s="10"/>
      <c r="BU19" s="10"/>
      <c r="BV19" s="10"/>
      <c r="BW19" s="10"/>
      <c r="BX19" s="11"/>
      <c r="BY19" s="14" t="s">
        <v>155</v>
      </c>
      <c r="BZ19" s="1"/>
      <c r="CA19" s="1"/>
      <c r="CB19" s="1"/>
      <c r="CC19" s="1"/>
      <c r="CD19" s="1"/>
      <c r="CE19" s="1"/>
      <c r="CF19" s="1"/>
      <c r="CG19" s="1"/>
      <c r="CH19" s="1"/>
      <c r="CI19" s="1"/>
      <c r="CJ19" s="1"/>
      <c r="CK19" s="1"/>
      <c r="CL19" s="1"/>
      <c r="CM19" s="1"/>
      <c r="CN19" s="1"/>
      <c r="CO19" s="1"/>
      <c r="CP19" s="1"/>
      <c r="CQ19" s="20"/>
    </row>
    <row r="20" spans="1:95">
      <c r="A20" s="9"/>
      <c r="B20" s="10"/>
      <c r="C20" s="10"/>
      <c r="D20" s="10"/>
      <c r="E20" s="10"/>
      <c r="F20" s="10"/>
      <c r="G20" s="10"/>
      <c r="H20" s="10"/>
      <c r="I20" s="10"/>
      <c r="J20" s="10"/>
      <c r="K20" s="10"/>
      <c r="L20" s="10"/>
      <c r="M20" s="10"/>
      <c r="N20" s="10"/>
      <c r="O20" s="10"/>
      <c r="P20" s="10"/>
      <c r="Q20" s="10"/>
      <c r="R20" s="10"/>
      <c r="S20" s="11"/>
      <c r="T20" s="9"/>
      <c r="U20" s="10"/>
      <c r="V20" s="10"/>
      <c r="W20" s="10"/>
      <c r="X20" s="10"/>
      <c r="Y20" s="10"/>
      <c r="Z20" s="10"/>
      <c r="AA20" s="10"/>
      <c r="AB20" s="10"/>
      <c r="AC20" s="10"/>
      <c r="AD20" s="10"/>
      <c r="AE20" s="10"/>
      <c r="AF20" s="10"/>
      <c r="AG20" s="10"/>
      <c r="AH20" s="10"/>
      <c r="AI20" s="10"/>
      <c r="AJ20" s="10"/>
      <c r="AK20" s="10"/>
      <c r="AL20" s="11"/>
      <c r="AM20" s="9"/>
      <c r="AN20" s="10"/>
      <c r="AO20" s="10"/>
      <c r="AP20" s="10"/>
      <c r="AQ20" s="10"/>
      <c r="AR20" s="10"/>
      <c r="AS20" s="10"/>
      <c r="AT20" s="10"/>
      <c r="AU20" s="10"/>
      <c r="AV20" s="10"/>
      <c r="AW20" s="10"/>
      <c r="AX20" s="10"/>
      <c r="AY20" s="10"/>
      <c r="AZ20" s="10"/>
      <c r="BA20" s="10"/>
      <c r="BB20" s="10"/>
      <c r="BC20" s="10"/>
      <c r="BD20" s="10"/>
      <c r="BE20" s="11"/>
      <c r="BF20" s="9"/>
      <c r="BG20" s="10"/>
      <c r="BH20" s="10"/>
      <c r="BI20" s="10"/>
      <c r="BJ20" s="10"/>
      <c r="BK20" s="10"/>
      <c r="BL20" s="10"/>
      <c r="BM20" s="10"/>
      <c r="BN20" s="10"/>
      <c r="BO20" s="10"/>
      <c r="BP20" s="10"/>
      <c r="BQ20" s="10"/>
      <c r="BR20" s="10"/>
      <c r="BS20" s="10"/>
      <c r="BT20" s="10"/>
      <c r="BU20" s="10"/>
      <c r="BV20" s="10"/>
      <c r="BW20" s="10"/>
      <c r="BX20" s="11"/>
      <c r="BY20" s="8"/>
      <c r="BZ20" s="1"/>
      <c r="CA20" s="1"/>
      <c r="CB20" s="1"/>
      <c r="CC20" s="1"/>
      <c r="CD20" s="1"/>
      <c r="CE20" s="1"/>
      <c r="CF20" s="1"/>
      <c r="CG20" s="1"/>
      <c r="CH20" s="1"/>
      <c r="CI20" s="1"/>
      <c r="CJ20" s="1"/>
      <c r="CK20" s="1"/>
      <c r="CL20" s="1"/>
      <c r="CM20" s="1"/>
      <c r="CN20" s="1"/>
      <c r="CO20" s="1"/>
      <c r="CP20" s="1"/>
      <c r="CQ20" s="20"/>
    </row>
    <row r="21" spans="1:95">
      <c r="A21" s="277"/>
      <c r="B21" s="278"/>
      <c r="C21" s="278"/>
      <c r="D21" s="278"/>
      <c r="E21" s="278"/>
      <c r="F21" s="278"/>
      <c r="G21" s="278"/>
      <c r="H21" s="278"/>
      <c r="I21" s="278"/>
      <c r="J21" s="278"/>
      <c r="K21" s="278"/>
      <c r="L21" s="278"/>
      <c r="M21" s="278"/>
      <c r="N21" s="278"/>
      <c r="O21" s="278"/>
      <c r="P21" s="278"/>
      <c r="Q21" s="278"/>
      <c r="R21" s="278"/>
      <c r="S21" s="279"/>
      <c r="T21" s="277"/>
      <c r="U21" s="278"/>
      <c r="V21" s="278"/>
      <c r="W21" s="278"/>
      <c r="X21" s="278"/>
      <c r="Y21" s="278"/>
      <c r="Z21" s="278"/>
      <c r="AA21" s="278"/>
      <c r="AB21" s="278"/>
      <c r="AC21" s="278"/>
      <c r="AD21" s="278"/>
      <c r="AE21" s="278"/>
      <c r="AF21" s="278"/>
      <c r="AG21" s="278"/>
      <c r="AH21" s="278"/>
      <c r="AI21" s="278"/>
      <c r="AJ21" s="278"/>
      <c r="AK21" s="278"/>
      <c r="AL21" s="279"/>
      <c r="AM21" s="277"/>
      <c r="AN21" s="278"/>
      <c r="AO21" s="278"/>
      <c r="AP21" s="278"/>
      <c r="AQ21" s="278"/>
      <c r="AR21" s="278"/>
      <c r="AS21" s="278"/>
      <c r="AT21" s="278"/>
      <c r="AU21" s="278"/>
      <c r="AV21" s="278"/>
      <c r="AW21" s="278"/>
      <c r="AX21" s="278"/>
      <c r="AY21" s="278"/>
      <c r="AZ21" s="278"/>
      <c r="BA21" s="278"/>
      <c r="BB21" s="278"/>
      <c r="BC21" s="278"/>
      <c r="BD21" s="278"/>
      <c r="BE21" s="279"/>
      <c r="BF21" s="277"/>
      <c r="BG21" s="278"/>
      <c r="BH21" s="278"/>
      <c r="BI21" s="278"/>
      <c r="BJ21" s="278"/>
      <c r="BK21" s="278"/>
      <c r="BL21" s="278"/>
      <c r="BM21" s="278"/>
      <c r="BN21" s="278"/>
      <c r="BO21" s="278"/>
      <c r="BP21" s="278"/>
      <c r="BQ21" s="278"/>
      <c r="BR21" s="278"/>
      <c r="BS21" s="278"/>
      <c r="BT21" s="278"/>
      <c r="BU21" s="278"/>
      <c r="BV21" s="278"/>
      <c r="BW21" s="278"/>
      <c r="BX21" s="279"/>
      <c r="BY21" s="24"/>
      <c r="BZ21" s="25"/>
      <c r="CA21" s="25"/>
      <c r="CB21" s="25"/>
      <c r="CC21" s="25"/>
      <c r="CD21" s="25"/>
      <c r="CE21" s="25"/>
      <c r="CF21" s="25"/>
      <c r="CG21" s="25"/>
      <c r="CH21" s="25"/>
      <c r="CI21" s="25"/>
      <c r="CJ21" s="25"/>
      <c r="CK21" s="25"/>
      <c r="CL21" s="25"/>
      <c r="CM21" s="25"/>
      <c r="CN21" s="25"/>
      <c r="CO21" s="25"/>
      <c r="CP21" s="25"/>
      <c r="CQ21" s="26"/>
    </row>
    <row r="22" spans="1:95">
      <c r="A22" s="45"/>
      <c r="B22" s="65"/>
      <c r="C22" s="65"/>
      <c r="D22" s="65"/>
      <c r="E22" s="65"/>
      <c r="F22" s="65"/>
      <c r="G22" s="65"/>
      <c r="H22" s="65"/>
      <c r="I22" s="65"/>
      <c r="J22" s="65"/>
      <c r="K22" s="65"/>
      <c r="L22" s="65"/>
      <c r="M22" s="65"/>
      <c r="N22" s="65"/>
      <c r="O22" s="65"/>
      <c r="P22" s="65"/>
      <c r="Q22" s="65"/>
      <c r="R22" s="65"/>
      <c r="S22" s="275"/>
      <c r="T22" s="45"/>
      <c r="U22" s="65"/>
      <c r="V22" s="65"/>
      <c r="W22" s="65"/>
      <c r="X22" s="65"/>
      <c r="Y22" s="65"/>
      <c r="Z22" s="65"/>
      <c r="AA22" s="65"/>
      <c r="AB22" s="65"/>
      <c r="AC22" s="65"/>
      <c r="AD22" s="65"/>
      <c r="AE22" s="65"/>
      <c r="AF22" s="65"/>
      <c r="AG22" s="65"/>
      <c r="AH22" s="65"/>
      <c r="AI22" s="65"/>
      <c r="AJ22" s="65"/>
      <c r="AK22" s="65"/>
      <c r="AL22" s="275"/>
      <c r="AM22" s="45"/>
      <c r="AN22" s="65"/>
      <c r="AO22" s="65"/>
      <c r="AP22" s="65"/>
      <c r="AQ22" s="65"/>
      <c r="AR22" s="65"/>
      <c r="AS22" s="65"/>
      <c r="AT22" s="65"/>
      <c r="AU22" s="65"/>
      <c r="AV22" s="65"/>
      <c r="AW22" s="65"/>
      <c r="AX22" s="65"/>
      <c r="AY22" s="65"/>
      <c r="AZ22" s="65"/>
      <c r="BA22" s="65"/>
      <c r="BB22" s="65"/>
      <c r="BC22" s="65"/>
      <c r="BD22" s="65"/>
      <c r="BE22" s="275"/>
      <c r="BF22" s="45"/>
      <c r="BG22" s="65"/>
      <c r="BH22" s="65"/>
      <c r="BI22" s="65"/>
      <c r="BJ22" s="65"/>
      <c r="BK22" s="65"/>
      <c r="BL22" s="65"/>
      <c r="BM22" s="65"/>
      <c r="BN22" s="65"/>
      <c r="BO22" s="65"/>
      <c r="BP22" s="65"/>
      <c r="BQ22" s="65"/>
      <c r="BR22" s="65"/>
      <c r="BS22" s="65"/>
      <c r="BT22" s="65"/>
      <c r="BU22" s="65"/>
      <c r="BV22" s="65"/>
      <c r="BW22" s="65"/>
      <c r="BX22" s="275"/>
      <c r="BY22" s="30"/>
      <c r="BZ22" s="31"/>
      <c r="CA22" s="31"/>
      <c r="CB22" s="31"/>
      <c r="CC22" s="31"/>
      <c r="CD22" s="31"/>
      <c r="CE22" s="31"/>
      <c r="CF22" s="31"/>
      <c r="CG22" s="31"/>
      <c r="CH22" s="31"/>
      <c r="CI22" s="31"/>
      <c r="CJ22" s="31"/>
      <c r="CK22" s="31"/>
      <c r="CL22" s="31"/>
      <c r="CM22" s="31"/>
      <c r="CN22" s="31"/>
      <c r="CO22" s="31"/>
      <c r="CP22" s="31"/>
      <c r="CQ22" s="32"/>
    </row>
    <row r="23" spans="1:95">
      <c r="A23" s="45"/>
      <c r="B23" s="718" t="s">
        <v>111</v>
      </c>
      <c r="C23" s="65"/>
      <c r="D23" s="65"/>
      <c r="E23" s="65"/>
      <c r="F23" s="65"/>
      <c r="G23" s="65"/>
      <c r="H23" s="65"/>
      <c r="I23" s="65"/>
      <c r="J23" s="65"/>
      <c r="K23" s="65"/>
      <c r="L23" s="65"/>
      <c r="M23" s="65"/>
      <c r="N23" s="65"/>
      <c r="O23" s="65"/>
      <c r="P23" s="65"/>
      <c r="Q23" s="65"/>
      <c r="R23" s="65"/>
      <c r="S23" s="275"/>
      <c r="T23" s="45"/>
      <c r="U23" s="718" t="s">
        <v>111</v>
      </c>
      <c r="V23" s="65"/>
      <c r="W23" s="65"/>
      <c r="X23" s="65"/>
      <c r="Y23" s="65"/>
      <c r="Z23" s="65"/>
      <c r="AA23" s="65"/>
      <c r="AB23" s="65"/>
      <c r="AC23" s="65"/>
      <c r="AD23" s="65"/>
      <c r="AE23" s="65"/>
      <c r="AF23" s="65"/>
      <c r="AG23" s="65"/>
      <c r="AH23" s="65"/>
      <c r="AI23" s="65"/>
      <c r="AJ23" s="65"/>
      <c r="AK23" s="65"/>
      <c r="AL23" s="275"/>
      <c r="AM23" s="45"/>
      <c r="AN23" s="718" t="s">
        <v>111</v>
      </c>
      <c r="AO23" s="65"/>
      <c r="AP23" s="65"/>
      <c r="AQ23" s="65"/>
      <c r="AR23" s="65"/>
      <c r="AS23" s="65"/>
      <c r="AT23" s="65"/>
      <c r="AU23" s="65"/>
      <c r="AV23" s="65"/>
      <c r="AW23" s="65"/>
      <c r="AX23" s="65"/>
      <c r="AY23" s="65"/>
      <c r="AZ23" s="65"/>
      <c r="BA23" s="65"/>
      <c r="BB23" s="65"/>
      <c r="BC23" s="65"/>
      <c r="BD23" s="65"/>
      <c r="BE23" s="275"/>
      <c r="BF23" s="45"/>
      <c r="BG23" s="718" t="s">
        <v>111</v>
      </c>
      <c r="BH23" s="65"/>
      <c r="BI23" s="65"/>
      <c r="BJ23" s="65"/>
      <c r="BK23" s="65"/>
      <c r="BL23" s="65"/>
      <c r="BM23" s="65"/>
      <c r="BN23" s="65"/>
      <c r="BO23" s="65"/>
      <c r="BP23" s="65"/>
      <c r="BQ23" s="65"/>
      <c r="BR23" s="65"/>
      <c r="BS23" s="65"/>
      <c r="BT23" s="65"/>
      <c r="BU23" s="65"/>
      <c r="BV23" s="65"/>
      <c r="BW23" s="65"/>
      <c r="BX23" s="275"/>
      <c r="BY23" s="30"/>
      <c r="BZ23" s="718" t="s">
        <v>111</v>
      </c>
      <c r="CA23" s="31"/>
      <c r="CB23" s="31"/>
      <c r="CC23" s="31"/>
      <c r="CD23" s="31"/>
      <c r="CE23" s="31"/>
      <c r="CF23" s="31"/>
      <c r="CG23" s="31"/>
      <c r="CH23" s="31"/>
      <c r="CI23" s="31"/>
      <c r="CJ23" s="31"/>
      <c r="CK23" s="31"/>
      <c r="CL23" s="31"/>
      <c r="CM23" s="31"/>
      <c r="CN23" s="31"/>
      <c r="CO23" s="31"/>
      <c r="CP23" s="31"/>
      <c r="CQ23" s="32"/>
    </row>
    <row r="24" spans="1:95">
      <c r="A24" s="45"/>
      <c r="B24" s="448"/>
      <c r="C24" s="65"/>
      <c r="D24" s="65"/>
      <c r="E24" s="65"/>
      <c r="F24" s="65"/>
      <c r="G24" s="65"/>
      <c r="H24" s="65"/>
      <c r="I24" s="65"/>
      <c r="J24" s="65"/>
      <c r="K24" s="65"/>
      <c r="L24" s="65"/>
      <c r="M24" s="65"/>
      <c r="N24" s="65"/>
      <c r="O24" s="65"/>
      <c r="P24" s="65"/>
      <c r="Q24" s="65"/>
      <c r="R24" s="65"/>
      <c r="S24" s="275"/>
      <c r="T24" s="45"/>
      <c r="U24" s="448"/>
      <c r="V24" s="65"/>
      <c r="W24" s="65"/>
      <c r="X24" s="65"/>
      <c r="Y24" s="65"/>
      <c r="Z24" s="65"/>
      <c r="AA24" s="65"/>
      <c r="AB24" s="65"/>
      <c r="AC24" s="65"/>
      <c r="AD24" s="65"/>
      <c r="AE24" s="65"/>
      <c r="AF24" s="65"/>
      <c r="AG24" s="65"/>
      <c r="AH24" s="65"/>
      <c r="AI24" s="65"/>
      <c r="AJ24" s="65"/>
      <c r="AK24" s="65"/>
      <c r="AL24" s="275"/>
      <c r="AM24" s="45"/>
      <c r="AN24" s="448"/>
      <c r="AO24" s="65"/>
      <c r="AP24" s="65"/>
      <c r="AQ24" s="65"/>
      <c r="AR24" s="65"/>
      <c r="AS24" s="65"/>
      <c r="AT24" s="65"/>
      <c r="AU24" s="65"/>
      <c r="AV24" s="65"/>
      <c r="AW24" s="65"/>
      <c r="AX24" s="65"/>
      <c r="AY24" s="65"/>
      <c r="AZ24" s="65"/>
      <c r="BA24" s="65"/>
      <c r="BB24" s="65"/>
      <c r="BC24" s="65"/>
      <c r="BD24" s="65"/>
      <c r="BE24" s="275"/>
      <c r="BF24" s="45"/>
      <c r="BG24" s="448"/>
      <c r="BH24" s="65"/>
      <c r="BI24" s="65"/>
      <c r="BJ24" s="65"/>
      <c r="BK24" s="65"/>
      <c r="BL24" s="65"/>
      <c r="BM24" s="65"/>
      <c r="BN24" s="65"/>
      <c r="BO24" s="65"/>
      <c r="BP24" s="65"/>
      <c r="BQ24" s="65"/>
      <c r="BR24" s="65"/>
      <c r="BS24" s="65"/>
      <c r="BT24" s="65"/>
      <c r="BU24" s="65"/>
      <c r="BV24" s="65"/>
      <c r="BW24" s="65"/>
      <c r="BX24" s="275"/>
      <c r="BY24" s="30"/>
      <c r="BZ24" s="448"/>
      <c r="CA24" s="31"/>
      <c r="CB24" s="31"/>
      <c r="CC24" s="31"/>
      <c r="CD24" s="31"/>
      <c r="CE24" s="31"/>
      <c r="CF24" s="31"/>
      <c r="CG24" s="31"/>
      <c r="CH24" s="31"/>
      <c r="CI24" s="31"/>
      <c r="CJ24" s="31"/>
      <c r="CK24" s="31"/>
      <c r="CL24" s="31"/>
      <c r="CM24" s="31"/>
      <c r="CN24" s="31"/>
      <c r="CO24" s="31"/>
      <c r="CP24" s="31"/>
      <c r="CQ24" s="32"/>
    </row>
    <row r="25" spans="1:95">
      <c r="A25" s="45"/>
      <c r="B25" s="718" t="s">
        <v>339</v>
      </c>
      <c r="C25" s="65"/>
      <c r="D25" s="65"/>
      <c r="E25" s="65"/>
      <c r="F25" s="65"/>
      <c r="G25" s="65"/>
      <c r="H25" s="65"/>
      <c r="I25" s="65"/>
      <c r="J25" s="65"/>
      <c r="K25" s="65"/>
      <c r="L25" s="65"/>
      <c r="M25" s="65"/>
      <c r="N25" s="65"/>
      <c r="O25" s="65"/>
      <c r="P25" s="65"/>
      <c r="Q25" s="65"/>
      <c r="R25" s="65"/>
      <c r="S25" s="275"/>
      <c r="T25" s="45"/>
      <c r="U25" s="718" t="s">
        <v>339</v>
      </c>
      <c r="V25" s="65"/>
      <c r="W25" s="65"/>
      <c r="X25" s="65"/>
      <c r="Y25" s="65"/>
      <c r="Z25" s="65"/>
      <c r="AA25" s="65"/>
      <c r="AB25" s="65"/>
      <c r="AC25" s="65"/>
      <c r="AD25" s="65"/>
      <c r="AE25" s="65"/>
      <c r="AF25" s="65"/>
      <c r="AG25" s="65"/>
      <c r="AH25" s="65"/>
      <c r="AI25" s="65"/>
      <c r="AJ25" s="65"/>
      <c r="AK25" s="65"/>
      <c r="AL25" s="275"/>
      <c r="AM25" s="45"/>
      <c r="AN25" s="718" t="s">
        <v>339</v>
      </c>
      <c r="AO25" s="65"/>
      <c r="AP25" s="65"/>
      <c r="AQ25" s="65"/>
      <c r="AR25" s="65"/>
      <c r="AS25" s="65"/>
      <c r="AT25" s="65"/>
      <c r="AU25" s="65"/>
      <c r="AV25" s="65"/>
      <c r="AW25" s="65"/>
      <c r="AX25" s="65"/>
      <c r="AY25" s="65"/>
      <c r="AZ25" s="65"/>
      <c r="BA25" s="65"/>
      <c r="BB25" s="65"/>
      <c r="BC25" s="65"/>
      <c r="BD25" s="65"/>
      <c r="BE25" s="275"/>
      <c r="BF25" s="45"/>
      <c r="BG25" s="718" t="s">
        <v>339</v>
      </c>
      <c r="BH25" s="65"/>
      <c r="BI25" s="65"/>
      <c r="BJ25" s="65"/>
      <c r="BK25" s="65"/>
      <c r="BL25" s="65"/>
      <c r="BM25" s="65"/>
      <c r="BN25" s="65"/>
      <c r="BO25" s="65"/>
      <c r="BP25" s="65"/>
      <c r="BQ25" s="65"/>
      <c r="BR25" s="65"/>
      <c r="BS25" s="65"/>
      <c r="BT25" s="65"/>
      <c r="BU25" s="65"/>
      <c r="BV25" s="65"/>
      <c r="BW25" s="65"/>
      <c r="BX25" s="275"/>
      <c r="BY25" s="30"/>
      <c r="BZ25" s="718" t="s">
        <v>339</v>
      </c>
      <c r="CA25" s="31"/>
      <c r="CB25" s="31"/>
      <c r="CC25" s="31"/>
      <c r="CD25" s="31"/>
      <c r="CE25" s="31"/>
      <c r="CF25" s="31"/>
      <c r="CG25" s="31"/>
      <c r="CH25" s="31"/>
      <c r="CI25" s="31"/>
      <c r="CJ25" s="31"/>
      <c r="CK25" s="31"/>
      <c r="CL25" s="31"/>
      <c r="CM25" s="31"/>
      <c r="CN25" s="31"/>
      <c r="CO25" s="31"/>
      <c r="CP25" s="31"/>
      <c r="CQ25" s="32"/>
    </row>
    <row r="26" spans="1:95">
      <c r="A26" s="45"/>
      <c r="B26" s="448"/>
      <c r="C26" s="65"/>
      <c r="D26" s="65"/>
      <c r="E26" s="65"/>
      <c r="F26" s="65"/>
      <c r="G26" s="65"/>
      <c r="H26" s="65"/>
      <c r="I26" s="65"/>
      <c r="J26" s="65"/>
      <c r="K26" s="65"/>
      <c r="L26" s="65"/>
      <c r="M26" s="65"/>
      <c r="N26" s="65"/>
      <c r="O26" s="65"/>
      <c r="P26" s="65"/>
      <c r="Q26" s="65"/>
      <c r="R26" s="65"/>
      <c r="S26" s="275"/>
      <c r="T26" s="45"/>
      <c r="U26" s="448"/>
      <c r="V26" s="65"/>
      <c r="W26" s="65"/>
      <c r="X26" s="65"/>
      <c r="Y26" s="65"/>
      <c r="Z26" s="65"/>
      <c r="AA26" s="65"/>
      <c r="AB26" s="65"/>
      <c r="AC26" s="65"/>
      <c r="AD26" s="65"/>
      <c r="AE26" s="65"/>
      <c r="AF26" s="65"/>
      <c r="AG26" s="65"/>
      <c r="AH26" s="65"/>
      <c r="AI26" s="65"/>
      <c r="AJ26" s="65"/>
      <c r="AK26" s="65"/>
      <c r="AL26" s="275"/>
      <c r="AM26" s="45"/>
      <c r="AN26" s="448"/>
      <c r="AO26" s="65"/>
      <c r="AP26" s="65"/>
      <c r="AQ26" s="65"/>
      <c r="AR26" s="65"/>
      <c r="AS26" s="65"/>
      <c r="AT26" s="65"/>
      <c r="AU26" s="65"/>
      <c r="AV26" s="65"/>
      <c r="AW26" s="65"/>
      <c r="AX26" s="65"/>
      <c r="AY26" s="65"/>
      <c r="AZ26" s="65"/>
      <c r="BA26" s="65"/>
      <c r="BB26" s="65"/>
      <c r="BC26" s="65"/>
      <c r="BD26" s="65"/>
      <c r="BE26" s="275"/>
      <c r="BF26" s="45"/>
      <c r="BG26" s="448"/>
      <c r="BH26" s="65"/>
      <c r="BI26" s="65"/>
      <c r="BJ26" s="65"/>
      <c r="BK26" s="65"/>
      <c r="BL26" s="65"/>
      <c r="BM26" s="65"/>
      <c r="BN26" s="65"/>
      <c r="BO26" s="65"/>
      <c r="BP26" s="65"/>
      <c r="BQ26" s="65"/>
      <c r="BR26" s="65"/>
      <c r="BS26" s="65"/>
      <c r="BT26" s="65"/>
      <c r="BU26" s="65"/>
      <c r="BV26" s="65"/>
      <c r="BW26" s="65"/>
      <c r="BX26" s="275"/>
      <c r="BY26" s="30"/>
      <c r="BZ26" s="448"/>
      <c r="CA26" s="31"/>
      <c r="CB26" s="31"/>
      <c r="CC26" s="31"/>
      <c r="CD26" s="31"/>
      <c r="CE26" s="31"/>
      <c r="CF26" s="31"/>
      <c r="CG26" s="31"/>
      <c r="CH26" s="31"/>
      <c r="CI26" s="31"/>
      <c r="CJ26" s="31"/>
      <c r="CK26" s="31"/>
      <c r="CL26" s="31"/>
      <c r="CM26" s="31"/>
      <c r="CN26" s="31"/>
      <c r="CO26" s="31"/>
      <c r="CP26" s="31"/>
      <c r="CQ26" s="32"/>
    </row>
    <row r="27" spans="1:95">
      <c r="A27" s="45"/>
      <c r="B27" s="718" t="s">
        <v>767</v>
      </c>
      <c r="C27" s="65"/>
      <c r="D27" s="65"/>
      <c r="E27" s="65"/>
      <c r="F27" s="65"/>
      <c r="G27" s="65"/>
      <c r="H27" s="65"/>
      <c r="I27" s="65"/>
      <c r="J27" s="65"/>
      <c r="K27" s="65"/>
      <c r="L27" s="65"/>
      <c r="M27" s="65"/>
      <c r="N27" s="65"/>
      <c r="O27" s="65"/>
      <c r="P27" s="65"/>
      <c r="Q27" s="65"/>
      <c r="R27" s="65"/>
      <c r="S27" s="275"/>
      <c r="T27" s="45"/>
      <c r="U27" s="718" t="s">
        <v>767</v>
      </c>
      <c r="V27" s="65"/>
      <c r="W27" s="65"/>
      <c r="X27" s="65"/>
      <c r="Y27" s="65"/>
      <c r="Z27" s="65"/>
      <c r="AA27" s="65"/>
      <c r="AB27" s="65"/>
      <c r="AC27" s="65"/>
      <c r="AD27" s="65"/>
      <c r="AE27" s="65"/>
      <c r="AF27" s="65"/>
      <c r="AG27" s="65"/>
      <c r="AH27" s="65"/>
      <c r="AI27" s="65"/>
      <c r="AJ27" s="65"/>
      <c r="AK27" s="65"/>
      <c r="AL27" s="275"/>
      <c r="AM27" s="45"/>
      <c r="AN27" s="718" t="s">
        <v>767</v>
      </c>
      <c r="AO27" s="65"/>
      <c r="AP27" s="65"/>
      <c r="AQ27" s="65"/>
      <c r="AR27" s="65"/>
      <c r="AS27" s="65"/>
      <c r="AT27" s="65"/>
      <c r="AU27" s="65"/>
      <c r="AV27" s="65"/>
      <c r="AW27" s="65"/>
      <c r="AX27" s="65"/>
      <c r="AY27" s="65"/>
      <c r="AZ27" s="65"/>
      <c r="BA27" s="65"/>
      <c r="BB27" s="65"/>
      <c r="BC27" s="65"/>
      <c r="BD27" s="65"/>
      <c r="BE27" s="275"/>
      <c r="BF27" s="45"/>
      <c r="BG27" s="718" t="s">
        <v>767</v>
      </c>
      <c r="BH27" s="65"/>
      <c r="BI27" s="65"/>
      <c r="BJ27" s="65"/>
      <c r="BK27" s="65"/>
      <c r="BL27" s="65"/>
      <c r="BM27" s="65"/>
      <c r="BN27" s="65"/>
      <c r="BO27" s="65"/>
      <c r="BP27" s="65"/>
      <c r="BQ27" s="65"/>
      <c r="BR27" s="65"/>
      <c r="BS27" s="65"/>
      <c r="BT27" s="65"/>
      <c r="BU27" s="65"/>
      <c r="BV27" s="65"/>
      <c r="BW27" s="65"/>
      <c r="BX27" s="275"/>
      <c r="BY27" s="30"/>
      <c r="BZ27" s="718" t="s">
        <v>767</v>
      </c>
      <c r="CA27" s="31"/>
      <c r="CB27" s="31"/>
      <c r="CC27" s="31"/>
      <c r="CD27" s="31"/>
      <c r="CE27" s="31"/>
      <c r="CF27" s="31"/>
      <c r="CG27" s="31"/>
      <c r="CH27" s="31"/>
      <c r="CI27" s="31"/>
      <c r="CJ27" s="31"/>
      <c r="CK27" s="31"/>
      <c r="CL27" s="31"/>
      <c r="CM27" s="31"/>
      <c r="CN27" s="31"/>
      <c r="CO27" s="31"/>
      <c r="CP27" s="31"/>
      <c r="CQ27" s="32"/>
    </row>
    <row r="28" spans="1:95">
      <c r="A28" s="45"/>
      <c r="B28" s="448"/>
      <c r="C28" s="65"/>
      <c r="D28" s="65"/>
      <c r="E28" s="65"/>
      <c r="F28" s="65"/>
      <c r="G28" s="65"/>
      <c r="H28" s="65"/>
      <c r="I28" s="65"/>
      <c r="J28" s="65"/>
      <c r="K28" s="65"/>
      <c r="L28" s="65"/>
      <c r="M28" s="65"/>
      <c r="N28" s="65"/>
      <c r="O28" s="65"/>
      <c r="P28" s="65"/>
      <c r="Q28" s="65"/>
      <c r="R28" s="65"/>
      <c r="S28" s="275"/>
      <c r="T28" s="45"/>
      <c r="U28" s="448"/>
      <c r="V28" s="65"/>
      <c r="W28" s="65"/>
      <c r="X28" s="65"/>
      <c r="Y28" s="65"/>
      <c r="Z28" s="65"/>
      <c r="AA28" s="65"/>
      <c r="AB28" s="65"/>
      <c r="AC28" s="65"/>
      <c r="AD28" s="65"/>
      <c r="AE28" s="65"/>
      <c r="AF28" s="65"/>
      <c r="AG28" s="65"/>
      <c r="AH28" s="65"/>
      <c r="AI28" s="65"/>
      <c r="AJ28" s="65"/>
      <c r="AK28" s="65"/>
      <c r="AL28" s="275"/>
      <c r="AM28" s="45"/>
      <c r="AN28" s="448"/>
      <c r="AO28" s="65"/>
      <c r="AP28" s="65"/>
      <c r="AQ28" s="65"/>
      <c r="AR28" s="65"/>
      <c r="AS28" s="65"/>
      <c r="AT28" s="65"/>
      <c r="AU28" s="65"/>
      <c r="AV28" s="65"/>
      <c r="AW28" s="65"/>
      <c r="AX28" s="65"/>
      <c r="AY28" s="65"/>
      <c r="AZ28" s="65"/>
      <c r="BA28" s="65"/>
      <c r="BB28" s="65"/>
      <c r="BC28" s="65"/>
      <c r="BD28" s="65"/>
      <c r="BE28" s="275"/>
      <c r="BF28" s="45"/>
      <c r="BG28" s="448"/>
      <c r="BH28" s="65"/>
      <c r="BI28" s="65"/>
      <c r="BJ28" s="65"/>
      <c r="BK28" s="65"/>
      <c r="BL28" s="65"/>
      <c r="BM28" s="65"/>
      <c r="BN28" s="65"/>
      <c r="BO28" s="65"/>
      <c r="BP28" s="65"/>
      <c r="BQ28" s="65"/>
      <c r="BR28" s="65"/>
      <c r="BS28" s="65"/>
      <c r="BT28" s="65"/>
      <c r="BU28" s="65"/>
      <c r="BV28" s="65"/>
      <c r="BW28" s="65"/>
      <c r="BX28" s="275"/>
      <c r="BY28" s="30"/>
      <c r="BZ28" s="448"/>
      <c r="CA28" s="31"/>
      <c r="CB28" s="31"/>
      <c r="CC28" s="31"/>
      <c r="CD28" s="31"/>
      <c r="CE28" s="31"/>
      <c r="CF28" s="31"/>
      <c r="CG28" s="31"/>
      <c r="CH28" s="31"/>
      <c r="CI28" s="31"/>
      <c r="CJ28" s="31"/>
      <c r="CK28" s="31"/>
      <c r="CL28" s="31"/>
      <c r="CM28" s="31"/>
      <c r="CN28" s="31"/>
      <c r="CO28" s="31"/>
      <c r="CP28" s="31"/>
      <c r="CQ28" s="32"/>
    </row>
    <row r="29" spans="1:95">
      <c r="A29" s="45"/>
      <c r="B29" s="718" t="s">
        <v>777</v>
      </c>
      <c r="C29" s="65"/>
      <c r="D29" s="65"/>
      <c r="E29" s="65"/>
      <c r="F29" s="65"/>
      <c r="G29" s="65"/>
      <c r="H29" s="65"/>
      <c r="I29" s="65"/>
      <c r="J29" s="65"/>
      <c r="K29" s="65"/>
      <c r="L29" s="65"/>
      <c r="M29" s="65"/>
      <c r="N29" s="65"/>
      <c r="O29" s="65"/>
      <c r="P29" s="65"/>
      <c r="Q29" s="65"/>
      <c r="R29" s="65"/>
      <c r="S29" s="275"/>
      <c r="T29" s="45"/>
      <c r="U29" s="718" t="s">
        <v>777</v>
      </c>
      <c r="V29" s="65"/>
      <c r="W29" s="65"/>
      <c r="X29" s="65"/>
      <c r="Y29" s="65"/>
      <c r="Z29" s="65"/>
      <c r="AA29" s="65"/>
      <c r="AB29" s="65"/>
      <c r="AC29" s="65"/>
      <c r="AD29" s="65"/>
      <c r="AE29" s="65"/>
      <c r="AF29" s="65"/>
      <c r="AG29" s="65"/>
      <c r="AH29" s="65"/>
      <c r="AI29" s="65"/>
      <c r="AJ29" s="65"/>
      <c r="AK29" s="65"/>
      <c r="AL29" s="275"/>
      <c r="AM29" s="45"/>
      <c r="AN29" s="718" t="s">
        <v>777</v>
      </c>
      <c r="AO29" s="65"/>
      <c r="AP29" s="65"/>
      <c r="AQ29" s="65"/>
      <c r="AR29" s="65"/>
      <c r="AS29" s="65"/>
      <c r="AT29" s="65"/>
      <c r="AU29" s="65"/>
      <c r="AV29" s="65"/>
      <c r="AW29" s="65"/>
      <c r="AX29" s="65"/>
      <c r="AY29" s="65"/>
      <c r="AZ29" s="65"/>
      <c r="BA29" s="65"/>
      <c r="BB29" s="65"/>
      <c r="BC29" s="65"/>
      <c r="BD29" s="65"/>
      <c r="BE29" s="275"/>
      <c r="BF29" s="45"/>
      <c r="BG29" s="718" t="s">
        <v>777</v>
      </c>
      <c r="BH29" s="65"/>
      <c r="BI29" s="65"/>
      <c r="BJ29" s="65"/>
      <c r="BK29" s="65"/>
      <c r="BL29" s="65"/>
      <c r="BM29" s="65"/>
      <c r="BN29" s="65"/>
      <c r="BO29" s="65"/>
      <c r="BP29" s="65"/>
      <c r="BQ29" s="65"/>
      <c r="BR29" s="65"/>
      <c r="BS29" s="65"/>
      <c r="BT29" s="65"/>
      <c r="BU29" s="65"/>
      <c r="BV29" s="65"/>
      <c r="BW29" s="65"/>
      <c r="BX29" s="275"/>
      <c r="BY29" s="30"/>
      <c r="BZ29" s="718" t="s">
        <v>777</v>
      </c>
      <c r="CA29" s="31"/>
      <c r="CB29" s="31"/>
      <c r="CC29" s="31"/>
      <c r="CD29" s="31"/>
      <c r="CE29" s="31"/>
      <c r="CF29" s="31"/>
      <c r="CG29" s="31"/>
      <c r="CH29" s="31"/>
      <c r="CI29" s="31"/>
      <c r="CJ29" s="31"/>
      <c r="CK29" s="31"/>
      <c r="CL29" s="31"/>
      <c r="CM29" s="31"/>
      <c r="CN29" s="31"/>
      <c r="CO29" s="31"/>
      <c r="CP29" s="31"/>
      <c r="CQ29" s="32"/>
    </row>
    <row r="30" spans="1:95">
      <c r="A30" s="45"/>
      <c r="B30" s="718" t="s">
        <v>778</v>
      </c>
      <c r="C30" s="65"/>
      <c r="D30" s="65"/>
      <c r="E30" s="65"/>
      <c r="F30" s="65"/>
      <c r="G30" s="65"/>
      <c r="H30" s="65"/>
      <c r="I30" s="65"/>
      <c r="J30" s="65"/>
      <c r="K30" s="65"/>
      <c r="L30" s="65"/>
      <c r="M30" s="65"/>
      <c r="N30" s="65"/>
      <c r="O30" s="65"/>
      <c r="P30" s="65"/>
      <c r="Q30" s="65"/>
      <c r="R30" s="65"/>
      <c r="S30" s="275"/>
      <c r="T30" s="45"/>
      <c r="U30" s="718" t="s">
        <v>778</v>
      </c>
      <c r="V30" s="65"/>
      <c r="W30" s="65"/>
      <c r="X30" s="65"/>
      <c r="Y30" s="65"/>
      <c r="Z30" s="65"/>
      <c r="AA30" s="65"/>
      <c r="AB30" s="65"/>
      <c r="AC30" s="65"/>
      <c r="AD30" s="65"/>
      <c r="AE30" s="65"/>
      <c r="AF30" s="65"/>
      <c r="AG30" s="65"/>
      <c r="AH30" s="65"/>
      <c r="AI30" s="65"/>
      <c r="AJ30" s="65"/>
      <c r="AK30" s="65"/>
      <c r="AL30" s="275"/>
      <c r="AM30" s="45"/>
      <c r="AN30" s="718" t="s">
        <v>778</v>
      </c>
      <c r="AO30" s="65"/>
      <c r="AP30" s="65"/>
      <c r="AQ30" s="65"/>
      <c r="AR30" s="65"/>
      <c r="AS30" s="65"/>
      <c r="AT30" s="65"/>
      <c r="AU30" s="65"/>
      <c r="AV30" s="65"/>
      <c r="AW30" s="65"/>
      <c r="AX30" s="65"/>
      <c r="AY30" s="65"/>
      <c r="AZ30" s="65"/>
      <c r="BA30" s="65"/>
      <c r="BB30" s="65"/>
      <c r="BC30" s="65"/>
      <c r="BD30" s="65"/>
      <c r="BE30" s="275"/>
      <c r="BF30" s="45"/>
      <c r="BG30" s="718" t="s">
        <v>778</v>
      </c>
      <c r="BH30" s="65"/>
      <c r="BI30" s="65"/>
      <c r="BJ30" s="65"/>
      <c r="BK30" s="65"/>
      <c r="BL30" s="65"/>
      <c r="BM30" s="65"/>
      <c r="BN30" s="65"/>
      <c r="BO30" s="65"/>
      <c r="BP30" s="65"/>
      <c r="BQ30" s="65"/>
      <c r="BR30" s="65"/>
      <c r="BS30" s="65"/>
      <c r="BT30" s="65"/>
      <c r="BU30" s="65"/>
      <c r="BV30" s="65"/>
      <c r="BW30" s="65"/>
      <c r="BX30" s="275"/>
      <c r="BY30" s="30"/>
      <c r="BZ30" s="718" t="s">
        <v>778</v>
      </c>
      <c r="CA30" s="31"/>
      <c r="CB30" s="31"/>
      <c r="CC30" s="31"/>
      <c r="CD30" s="31"/>
      <c r="CE30" s="31"/>
      <c r="CF30" s="31"/>
      <c r="CG30" s="31"/>
      <c r="CH30" s="31"/>
      <c r="CI30" s="31"/>
      <c r="CJ30" s="31"/>
      <c r="CK30" s="31"/>
      <c r="CL30" s="31"/>
      <c r="CM30" s="31"/>
      <c r="CN30" s="31"/>
      <c r="CO30" s="31"/>
      <c r="CP30" s="31"/>
      <c r="CQ30" s="32"/>
    </row>
    <row r="31" spans="1:95">
      <c r="A31" s="45"/>
      <c r="B31" s="65"/>
      <c r="C31" s="65"/>
      <c r="D31" s="65"/>
      <c r="E31" s="65"/>
      <c r="F31" s="65"/>
      <c r="G31" s="65"/>
      <c r="H31" s="65"/>
      <c r="I31" s="65"/>
      <c r="J31" s="65"/>
      <c r="K31" s="65"/>
      <c r="L31" s="65"/>
      <c r="M31" s="65"/>
      <c r="N31" s="65"/>
      <c r="O31" s="65"/>
      <c r="P31" s="65"/>
      <c r="Q31" s="65"/>
      <c r="R31" s="65"/>
      <c r="S31" s="275"/>
      <c r="T31" s="45"/>
      <c r="U31" s="65"/>
      <c r="V31" s="65"/>
      <c r="W31" s="65"/>
      <c r="X31" s="65"/>
      <c r="Y31" s="65"/>
      <c r="Z31" s="65"/>
      <c r="AA31" s="65"/>
      <c r="AB31" s="65"/>
      <c r="AC31" s="65"/>
      <c r="AD31" s="65"/>
      <c r="AE31" s="65"/>
      <c r="AF31" s="65"/>
      <c r="AG31" s="65"/>
      <c r="AH31" s="65"/>
      <c r="AI31" s="65"/>
      <c r="AJ31" s="65"/>
      <c r="AK31" s="65"/>
      <c r="AL31" s="275"/>
      <c r="AM31" s="45"/>
      <c r="AN31" s="65"/>
      <c r="AO31" s="65"/>
      <c r="AP31" s="65"/>
      <c r="AQ31" s="65"/>
      <c r="AR31" s="65"/>
      <c r="AS31" s="65"/>
      <c r="AT31" s="65"/>
      <c r="AU31" s="65"/>
      <c r="AV31" s="65"/>
      <c r="AW31" s="65"/>
      <c r="AX31" s="65"/>
      <c r="AY31" s="65"/>
      <c r="AZ31" s="65"/>
      <c r="BA31" s="65"/>
      <c r="BB31" s="65"/>
      <c r="BC31" s="65"/>
      <c r="BD31" s="65"/>
      <c r="BE31" s="275"/>
      <c r="BF31" s="45"/>
      <c r="BG31" s="65"/>
      <c r="BH31" s="65"/>
      <c r="BI31" s="65"/>
      <c r="BJ31" s="65"/>
      <c r="BK31" s="65"/>
      <c r="BL31" s="65"/>
      <c r="BM31" s="65"/>
      <c r="BN31" s="65"/>
      <c r="BO31" s="65"/>
      <c r="BP31" s="65"/>
      <c r="BQ31" s="65"/>
      <c r="BR31" s="65"/>
      <c r="BS31" s="65"/>
      <c r="BT31" s="65"/>
      <c r="BU31" s="65"/>
      <c r="BV31" s="65"/>
      <c r="BW31" s="65"/>
      <c r="BX31" s="275"/>
      <c r="BY31" s="30"/>
      <c r="BZ31" s="31"/>
      <c r="CA31" s="31"/>
      <c r="CB31" s="31"/>
      <c r="CC31" s="31"/>
      <c r="CD31" s="31"/>
      <c r="CE31" s="31"/>
      <c r="CF31" s="31"/>
      <c r="CG31" s="31"/>
      <c r="CH31" s="31"/>
      <c r="CI31" s="31"/>
      <c r="CJ31" s="31"/>
      <c r="CK31" s="31"/>
      <c r="CL31" s="31"/>
      <c r="CM31" s="31"/>
      <c r="CN31" s="31"/>
      <c r="CO31" s="31"/>
      <c r="CP31" s="31"/>
      <c r="CQ31" s="32"/>
    </row>
    <row r="32" spans="1:95">
      <c r="A32" s="45"/>
      <c r="B32" s="65"/>
      <c r="C32" s="65"/>
      <c r="D32" s="65"/>
      <c r="E32" s="65"/>
      <c r="F32" s="65"/>
      <c r="G32" s="33"/>
      <c r="H32" s="65"/>
      <c r="I32" s="65"/>
      <c r="J32" s="65"/>
      <c r="K32" s="65"/>
      <c r="L32" s="65"/>
      <c r="M32" s="65"/>
      <c r="N32" s="65"/>
      <c r="O32" s="65"/>
      <c r="P32" s="65"/>
      <c r="Q32" s="65"/>
      <c r="R32" s="65"/>
      <c r="S32" s="275"/>
      <c r="T32" s="45"/>
      <c r="U32" s="65"/>
      <c r="V32" s="65"/>
      <c r="W32" s="65"/>
      <c r="X32" s="65"/>
      <c r="Y32" s="65"/>
      <c r="Z32" s="33"/>
      <c r="AA32" s="65"/>
      <c r="AB32" s="65"/>
      <c r="AC32" s="65"/>
      <c r="AD32" s="65"/>
      <c r="AE32" s="65"/>
      <c r="AF32" s="65"/>
      <c r="AG32" s="65"/>
      <c r="AH32" s="65"/>
      <c r="AI32" s="65"/>
      <c r="AJ32" s="65"/>
      <c r="AK32" s="65"/>
      <c r="AL32" s="275"/>
      <c r="AM32" s="45"/>
      <c r="AN32" s="65"/>
      <c r="AO32" s="65"/>
      <c r="AP32" s="65"/>
      <c r="AQ32" s="65"/>
      <c r="AR32" s="65"/>
      <c r="AS32" s="33"/>
      <c r="AT32" s="65"/>
      <c r="AU32" s="65"/>
      <c r="AV32" s="65"/>
      <c r="AW32" s="65"/>
      <c r="AX32" s="65"/>
      <c r="AY32" s="65"/>
      <c r="AZ32" s="65"/>
      <c r="BA32" s="65"/>
      <c r="BB32" s="65"/>
      <c r="BC32" s="65"/>
      <c r="BD32" s="65"/>
      <c r="BE32" s="275"/>
      <c r="BF32" s="45"/>
      <c r="BG32" s="65"/>
      <c r="BH32" s="65"/>
      <c r="BI32" s="65"/>
      <c r="BJ32" s="65"/>
      <c r="BK32" s="65"/>
      <c r="BL32" s="33"/>
      <c r="BM32" s="65"/>
      <c r="BN32" s="65"/>
      <c r="BO32" s="65"/>
      <c r="BP32" s="65"/>
      <c r="BQ32" s="65"/>
      <c r="BR32" s="65"/>
      <c r="BS32" s="65"/>
      <c r="BT32" s="65"/>
      <c r="BU32" s="65"/>
      <c r="BV32" s="65"/>
      <c r="BW32" s="65"/>
      <c r="BX32" s="275"/>
      <c r="BY32" s="30"/>
      <c r="BZ32" s="31"/>
      <c r="CA32" s="31"/>
      <c r="CB32" s="31"/>
      <c r="CC32" s="31"/>
      <c r="CD32" s="31"/>
      <c r="CE32" s="33"/>
      <c r="CF32" s="31"/>
      <c r="CG32" s="31"/>
      <c r="CH32" s="31"/>
      <c r="CI32" s="31"/>
      <c r="CJ32" s="31"/>
      <c r="CK32" s="31"/>
      <c r="CL32" s="31"/>
      <c r="CM32" s="31"/>
      <c r="CN32" s="31"/>
      <c r="CO32" s="31"/>
      <c r="CP32" s="31"/>
      <c r="CQ32" s="32"/>
    </row>
    <row r="33" spans="1:95">
      <c r="A33" s="45"/>
      <c r="B33" s="65"/>
      <c r="C33" s="65"/>
      <c r="D33" s="33"/>
      <c r="E33" s="65"/>
      <c r="F33" s="65"/>
      <c r="G33" s="65"/>
      <c r="H33" s="65"/>
      <c r="I33" s="65"/>
      <c r="J33" s="65"/>
      <c r="K33" s="65"/>
      <c r="L33" s="65"/>
      <c r="M33" s="65"/>
      <c r="N33" s="65"/>
      <c r="O33" s="65"/>
      <c r="P33" s="65"/>
      <c r="Q33" s="65"/>
      <c r="R33" s="65"/>
      <c r="S33" s="275"/>
      <c r="T33" s="45"/>
      <c r="U33" s="65"/>
      <c r="V33" s="65"/>
      <c r="W33" s="33"/>
      <c r="X33" s="65"/>
      <c r="Y33" s="65"/>
      <c r="Z33" s="65"/>
      <c r="AA33" s="65"/>
      <c r="AB33" s="65"/>
      <c r="AC33" s="65"/>
      <c r="AD33" s="65"/>
      <c r="AE33" s="65"/>
      <c r="AF33" s="65"/>
      <c r="AG33" s="65"/>
      <c r="AH33" s="65"/>
      <c r="AI33" s="65"/>
      <c r="AJ33" s="65"/>
      <c r="AK33" s="65"/>
      <c r="AL33" s="275"/>
      <c r="AM33" s="45"/>
      <c r="AN33" s="65"/>
      <c r="AO33" s="65"/>
      <c r="AP33" s="33"/>
      <c r="AQ33" s="65"/>
      <c r="AR33" s="65"/>
      <c r="AS33" s="65"/>
      <c r="AT33" s="65"/>
      <c r="AU33" s="65"/>
      <c r="AV33" s="65"/>
      <c r="AW33" s="65"/>
      <c r="AX33" s="65"/>
      <c r="AY33" s="65"/>
      <c r="AZ33" s="65"/>
      <c r="BA33" s="65"/>
      <c r="BB33" s="65"/>
      <c r="BC33" s="65"/>
      <c r="BD33" s="65"/>
      <c r="BE33" s="275"/>
      <c r="BF33" s="45"/>
      <c r="BG33" s="65"/>
      <c r="BH33" s="65"/>
      <c r="BI33" s="33"/>
      <c r="BJ33" s="65"/>
      <c r="BK33" s="65"/>
      <c r="BL33" s="65"/>
      <c r="BM33" s="65"/>
      <c r="BN33" s="65"/>
      <c r="BO33" s="65"/>
      <c r="BP33" s="65"/>
      <c r="BQ33" s="65"/>
      <c r="BR33" s="65"/>
      <c r="BS33" s="65"/>
      <c r="BT33" s="65"/>
      <c r="BU33" s="65"/>
      <c r="BV33" s="65"/>
      <c r="BW33" s="65"/>
      <c r="BX33" s="275"/>
      <c r="BY33" s="30"/>
      <c r="BZ33" s="31"/>
      <c r="CA33" s="31"/>
      <c r="CB33" s="31"/>
      <c r="CC33" s="31"/>
      <c r="CD33" s="31"/>
      <c r="CE33" s="31"/>
      <c r="CF33" s="31"/>
      <c r="CG33" s="31"/>
      <c r="CH33" s="31"/>
      <c r="CI33" s="31"/>
      <c r="CJ33" s="31"/>
      <c r="CK33" s="31"/>
      <c r="CL33" s="31"/>
      <c r="CM33" s="31"/>
      <c r="CN33" s="31"/>
      <c r="CO33" s="31"/>
      <c r="CP33" s="31"/>
      <c r="CQ33" s="32"/>
    </row>
    <row r="34" spans="1:95">
      <c r="A34" s="45"/>
      <c r="B34" s="65"/>
      <c r="C34" s="65"/>
      <c r="D34" s="65"/>
      <c r="E34" s="65"/>
      <c r="F34" s="65"/>
      <c r="G34" s="33"/>
      <c r="H34" s="33"/>
      <c r="I34" s="65"/>
      <c r="J34" s="65"/>
      <c r="K34" s="65"/>
      <c r="L34" s="65"/>
      <c r="M34" s="65"/>
      <c r="N34" s="65"/>
      <c r="O34" s="65"/>
      <c r="P34" s="65"/>
      <c r="Q34" s="65"/>
      <c r="R34" s="65"/>
      <c r="S34" s="275"/>
      <c r="T34" s="45"/>
      <c r="U34" s="65"/>
      <c r="V34" s="65"/>
      <c r="W34" s="65"/>
      <c r="X34" s="65"/>
      <c r="Y34" s="65"/>
      <c r="Z34" s="33"/>
      <c r="AA34" s="33"/>
      <c r="AB34" s="65"/>
      <c r="AC34" s="65"/>
      <c r="AD34" s="65"/>
      <c r="AE34" s="65"/>
      <c r="AF34" s="65"/>
      <c r="AG34" s="65"/>
      <c r="AH34" s="65"/>
      <c r="AI34" s="65"/>
      <c r="AJ34" s="65"/>
      <c r="AK34" s="65"/>
      <c r="AL34" s="275"/>
      <c r="AM34" s="45"/>
      <c r="AN34" s="65"/>
      <c r="AO34" s="65"/>
      <c r="AP34" s="65"/>
      <c r="AQ34" s="65"/>
      <c r="AR34" s="65"/>
      <c r="AS34" s="33"/>
      <c r="AT34" s="33"/>
      <c r="AU34" s="65"/>
      <c r="AV34" s="65"/>
      <c r="AW34" s="65"/>
      <c r="AX34" s="65"/>
      <c r="AY34" s="65"/>
      <c r="AZ34" s="65"/>
      <c r="BA34" s="65"/>
      <c r="BB34" s="65"/>
      <c r="BC34" s="65"/>
      <c r="BD34" s="65"/>
      <c r="BE34" s="275"/>
      <c r="BF34" s="45"/>
      <c r="BG34" s="65"/>
      <c r="BH34" s="65"/>
      <c r="BI34" s="65"/>
      <c r="BJ34" s="65"/>
      <c r="BK34" s="65"/>
      <c r="BL34" s="33"/>
      <c r="BM34" s="33"/>
      <c r="BN34" s="65"/>
      <c r="BO34" s="65"/>
      <c r="BP34" s="65"/>
      <c r="BQ34" s="65"/>
      <c r="BR34" s="65"/>
      <c r="BS34" s="65"/>
      <c r="BT34" s="65"/>
      <c r="BU34" s="65"/>
      <c r="BV34" s="65"/>
      <c r="BW34" s="65"/>
      <c r="BX34" s="275"/>
      <c r="BY34" s="30"/>
      <c r="BZ34" s="31"/>
      <c r="CA34" s="31"/>
      <c r="CB34" s="31"/>
      <c r="CC34" s="31"/>
      <c r="CD34" s="31"/>
      <c r="CE34" s="33"/>
      <c r="CF34" s="31"/>
      <c r="CG34" s="31"/>
      <c r="CH34" s="31"/>
      <c r="CI34" s="31"/>
      <c r="CJ34" s="31"/>
      <c r="CK34" s="31"/>
      <c r="CL34" s="31"/>
      <c r="CM34" s="31"/>
      <c r="CN34" s="31"/>
      <c r="CO34" s="31"/>
      <c r="CP34" s="31"/>
      <c r="CQ34" s="32"/>
    </row>
    <row r="35" spans="1:95">
      <c r="A35" s="45"/>
      <c r="B35" s="65"/>
      <c r="C35" s="65"/>
      <c r="D35" s="65"/>
      <c r="E35" s="65"/>
      <c r="F35" s="65"/>
      <c r="G35" s="65"/>
      <c r="H35" s="65"/>
      <c r="I35" s="65"/>
      <c r="J35" s="65"/>
      <c r="K35" s="65"/>
      <c r="L35" s="65"/>
      <c r="M35" s="65"/>
      <c r="N35" s="65"/>
      <c r="O35" s="65"/>
      <c r="P35" s="65"/>
      <c r="Q35" s="65"/>
      <c r="R35" s="65"/>
      <c r="S35" s="275"/>
      <c r="T35" s="45"/>
      <c r="U35" s="65"/>
      <c r="V35" s="65"/>
      <c r="W35" s="65"/>
      <c r="X35" s="65"/>
      <c r="Y35" s="65"/>
      <c r="Z35" s="65"/>
      <c r="AA35" s="65"/>
      <c r="AB35" s="65"/>
      <c r="AC35" s="65"/>
      <c r="AD35" s="65"/>
      <c r="AE35" s="65"/>
      <c r="AF35" s="65"/>
      <c r="AG35" s="65"/>
      <c r="AH35" s="65"/>
      <c r="AI35" s="65"/>
      <c r="AJ35" s="65"/>
      <c r="AK35" s="65"/>
      <c r="AL35" s="275"/>
      <c r="AM35" s="45"/>
      <c r="AN35" s="65"/>
      <c r="AO35" s="65"/>
      <c r="AP35" s="65"/>
      <c r="AQ35" s="65"/>
      <c r="AR35" s="65"/>
      <c r="AS35" s="65"/>
      <c r="AT35" s="65"/>
      <c r="AU35" s="65"/>
      <c r="AV35" s="65"/>
      <c r="AW35" s="65"/>
      <c r="AX35" s="65"/>
      <c r="AY35" s="65"/>
      <c r="AZ35" s="65"/>
      <c r="BA35" s="65"/>
      <c r="BB35" s="65"/>
      <c r="BC35" s="65"/>
      <c r="BD35" s="65"/>
      <c r="BE35" s="275"/>
      <c r="BF35" s="45"/>
      <c r="BG35" s="65"/>
      <c r="BH35" s="65"/>
      <c r="BI35" s="65"/>
      <c r="BJ35" s="65"/>
      <c r="BK35" s="65"/>
      <c r="BL35" s="65"/>
      <c r="BM35" s="65"/>
      <c r="BN35" s="65"/>
      <c r="BO35" s="65"/>
      <c r="BP35" s="65"/>
      <c r="BQ35" s="65"/>
      <c r="BR35" s="65"/>
      <c r="BS35" s="65"/>
      <c r="BT35" s="65"/>
      <c r="BU35" s="65"/>
      <c r="BV35" s="65"/>
      <c r="BW35" s="65"/>
      <c r="BX35" s="275"/>
      <c r="BY35" s="30"/>
      <c r="BZ35" s="31"/>
      <c r="CA35" s="31"/>
      <c r="CB35" s="31"/>
      <c r="CC35" s="31"/>
      <c r="CD35" s="31"/>
      <c r="CE35" s="31"/>
      <c r="CF35" s="31"/>
      <c r="CG35" s="31"/>
      <c r="CH35" s="31"/>
      <c r="CI35" s="31"/>
      <c r="CJ35" s="31"/>
      <c r="CK35" s="31"/>
      <c r="CL35" s="31"/>
      <c r="CM35" s="31"/>
      <c r="CN35" s="31"/>
      <c r="CO35" s="31"/>
      <c r="CP35" s="31"/>
      <c r="CQ35" s="32"/>
    </row>
    <row r="36" spans="1:95">
      <c r="A36" s="45"/>
      <c r="B36" s="65"/>
      <c r="C36" s="65"/>
      <c r="D36" s="65"/>
      <c r="E36" s="65"/>
      <c r="F36" s="65"/>
      <c r="G36" s="65"/>
      <c r="H36" s="65"/>
      <c r="I36" s="65"/>
      <c r="J36" s="65"/>
      <c r="K36" s="65"/>
      <c r="L36" s="65"/>
      <c r="M36" s="65"/>
      <c r="N36" s="65"/>
      <c r="O36" s="65"/>
      <c r="P36" s="65"/>
      <c r="Q36" s="65"/>
      <c r="R36" s="65"/>
      <c r="S36" s="275"/>
      <c r="T36" s="45"/>
      <c r="U36" s="65"/>
      <c r="V36" s="65"/>
      <c r="W36" s="65"/>
      <c r="X36" s="65"/>
      <c r="Y36" s="65"/>
      <c r="Z36" s="65"/>
      <c r="AA36" s="65"/>
      <c r="AB36" s="65"/>
      <c r="AC36" s="65"/>
      <c r="AD36" s="65"/>
      <c r="AE36" s="65"/>
      <c r="AF36" s="65"/>
      <c r="AG36" s="65"/>
      <c r="AH36" s="65"/>
      <c r="AI36" s="65"/>
      <c r="AJ36" s="65"/>
      <c r="AK36" s="65"/>
      <c r="AL36" s="275"/>
      <c r="AM36" s="45"/>
      <c r="AN36" s="65"/>
      <c r="AO36" s="65"/>
      <c r="AP36" s="65"/>
      <c r="AQ36" s="65"/>
      <c r="AR36" s="65"/>
      <c r="AS36" s="65"/>
      <c r="AT36" s="65"/>
      <c r="AU36" s="65"/>
      <c r="AV36" s="65"/>
      <c r="AW36" s="65"/>
      <c r="AX36" s="65"/>
      <c r="AY36" s="65"/>
      <c r="AZ36" s="65"/>
      <c r="BA36" s="65"/>
      <c r="BB36" s="65"/>
      <c r="BC36" s="65"/>
      <c r="BD36" s="65"/>
      <c r="BE36" s="275"/>
      <c r="BF36" s="45"/>
      <c r="BG36" s="65"/>
      <c r="BH36" s="65"/>
      <c r="BI36" s="65"/>
      <c r="BJ36" s="65"/>
      <c r="BK36" s="65"/>
      <c r="BL36" s="65"/>
      <c r="BM36" s="65"/>
      <c r="BN36" s="65"/>
      <c r="BO36" s="65"/>
      <c r="BP36" s="65"/>
      <c r="BQ36" s="65"/>
      <c r="BR36" s="65"/>
      <c r="BS36" s="65"/>
      <c r="BT36" s="65"/>
      <c r="BU36" s="65"/>
      <c r="BV36" s="65"/>
      <c r="BW36" s="65"/>
      <c r="BX36" s="275"/>
      <c r="BY36" s="30"/>
      <c r="BZ36" s="31"/>
      <c r="CA36" s="31"/>
      <c r="CB36" s="31"/>
      <c r="CC36" s="31"/>
      <c r="CD36" s="31"/>
      <c r="CE36" s="31"/>
      <c r="CF36" s="31"/>
      <c r="CG36" s="31"/>
      <c r="CH36" s="31"/>
      <c r="CI36" s="31"/>
      <c r="CJ36" s="31"/>
      <c r="CK36" s="31"/>
      <c r="CL36" s="31"/>
      <c r="CM36" s="31"/>
      <c r="CN36" s="31"/>
      <c r="CO36" s="31"/>
      <c r="CP36" s="31"/>
      <c r="CQ36" s="32"/>
    </row>
    <row r="37" spans="1:95">
      <c r="A37" s="45"/>
      <c r="B37" s="65"/>
      <c r="C37" s="65"/>
      <c r="D37" s="65"/>
      <c r="E37" s="65"/>
      <c r="F37" s="65"/>
      <c r="G37" s="65"/>
      <c r="H37" s="65"/>
      <c r="I37" s="65"/>
      <c r="J37" s="65"/>
      <c r="K37" s="65"/>
      <c r="L37" s="65"/>
      <c r="M37" s="65"/>
      <c r="N37" s="65"/>
      <c r="O37" s="65"/>
      <c r="P37" s="65"/>
      <c r="Q37" s="65"/>
      <c r="R37" s="65"/>
      <c r="S37" s="275"/>
      <c r="T37" s="45"/>
      <c r="U37" s="65"/>
      <c r="V37" s="65"/>
      <c r="W37" s="65"/>
      <c r="X37" s="65"/>
      <c r="Y37" s="65"/>
      <c r="Z37" s="65"/>
      <c r="AA37" s="65"/>
      <c r="AB37" s="65"/>
      <c r="AC37" s="65"/>
      <c r="AD37" s="65"/>
      <c r="AE37" s="65"/>
      <c r="AF37" s="65"/>
      <c r="AG37" s="65"/>
      <c r="AH37" s="65"/>
      <c r="AI37" s="65"/>
      <c r="AJ37" s="65"/>
      <c r="AK37" s="65"/>
      <c r="AL37" s="275"/>
      <c r="AM37" s="45"/>
      <c r="AN37" s="65"/>
      <c r="AO37" s="65"/>
      <c r="AP37" s="65"/>
      <c r="AQ37" s="65"/>
      <c r="AR37" s="65"/>
      <c r="AS37" s="65"/>
      <c r="AT37" s="65"/>
      <c r="AU37" s="65"/>
      <c r="AV37" s="65"/>
      <c r="AW37" s="65"/>
      <c r="AX37" s="65"/>
      <c r="AY37" s="65"/>
      <c r="AZ37" s="65"/>
      <c r="BA37" s="65"/>
      <c r="BB37" s="65"/>
      <c r="BC37" s="65"/>
      <c r="BD37" s="65"/>
      <c r="BE37" s="275"/>
      <c r="BF37" s="45"/>
      <c r="BG37" s="65"/>
      <c r="BH37" s="65"/>
      <c r="BI37" s="65"/>
      <c r="BJ37" s="65"/>
      <c r="BK37" s="65"/>
      <c r="BL37" s="65"/>
      <c r="BM37" s="65"/>
      <c r="BN37" s="65"/>
      <c r="BO37" s="65"/>
      <c r="BP37" s="65"/>
      <c r="BQ37" s="65"/>
      <c r="BR37" s="65"/>
      <c r="BS37" s="65"/>
      <c r="BT37" s="65"/>
      <c r="BU37" s="65"/>
      <c r="BV37" s="65"/>
      <c r="BW37" s="65"/>
      <c r="BX37" s="275"/>
      <c r="BY37" s="30"/>
      <c r="BZ37" s="31"/>
      <c r="CA37" s="31"/>
      <c r="CB37" s="31"/>
      <c r="CC37" s="31"/>
      <c r="CD37" s="31"/>
      <c r="CE37" s="31"/>
      <c r="CF37" s="31"/>
      <c r="CG37" s="31"/>
      <c r="CH37" s="31"/>
      <c r="CI37" s="31"/>
      <c r="CJ37" s="31"/>
      <c r="CK37" s="31"/>
      <c r="CL37" s="31"/>
      <c r="CM37" s="31"/>
      <c r="CN37" s="31"/>
      <c r="CO37" s="31"/>
      <c r="CP37" s="31"/>
      <c r="CQ37" s="32"/>
    </row>
    <row r="38" spans="1:95">
      <c r="A38" s="45"/>
      <c r="B38" s="65"/>
      <c r="C38" s="65"/>
      <c r="D38" s="65"/>
      <c r="E38" s="65"/>
      <c r="F38" s="65"/>
      <c r="G38" s="65"/>
      <c r="H38" s="65"/>
      <c r="I38" s="65"/>
      <c r="J38" s="65"/>
      <c r="K38" s="65"/>
      <c r="L38" s="65"/>
      <c r="M38" s="65"/>
      <c r="N38" s="65"/>
      <c r="O38" s="65"/>
      <c r="P38" s="65"/>
      <c r="Q38" s="65"/>
      <c r="R38" s="65"/>
      <c r="S38" s="275"/>
      <c r="T38" s="45"/>
      <c r="U38" s="65"/>
      <c r="V38" s="65"/>
      <c r="W38" s="65"/>
      <c r="X38" s="65"/>
      <c r="Y38" s="65"/>
      <c r="Z38" s="65"/>
      <c r="AA38" s="65"/>
      <c r="AB38" s="65"/>
      <c r="AC38" s="65"/>
      <c r="AD38" s="65"/>
      <c r="AE38" s="65"/>
      <c r="AF38" s="65"/>
      <c r="AG38" s="65"/>
      <c r="AH38" s="65"/>
      <c r="AI38" s="65"/>
      <c r="AJ38" s="65"/>
      <c r="AK38" s="65"/>
      <c r="AL38" s="275"/>
      <c r="AM38" s="45"/>
      <c r="AN38" s="65"/>
      <c r="AO38" s="65"/>
      <c r="AP38" s="65"/>
      <c r="AQ38" s="65"/>
      <c r="AR38" s="65"/>
      <c r="AS38" s="65"/>
      <c r="AT38" s="65"/>
      <c r="AU38" s="65"/>
      <c r="AV38" s="65"/>
      <c r="AW38" s="65"/>
      <c r="AX38" s="65"/>
      <c r="AY38" s="65"/>
      <c r="AZ38" s="65"/>
      <c r="BA38" s="65"/>
      <c r="BB38" s="65"/>
      <c r="BC38" s="65"/>
      <c r="BD38" s="65"/>
      <c r="BE38" s="275"/>
      <c r="BF38" s="45"/>
      <c r="BG38" s="65"/>
      <c r="BH38" s="65"/>
      <c r="BI38" s="65"/>
      <c r="BJ38" s="65"/>
      <c r="BK38" s="65"/>
      <c r="BL38" s="65"/>
      <c r="BM38" s="65"/>
      <c r="BN38" s="65"/>
      <c r="BO38" s="65"/>
      <c r="BP38" s="65"/>
      <c r="BQ38" s="65"/>
      <c r="BR38" s="65"/>
      <c r="BS38" s="65"/>
      <c r="BT38" s="65"/>
      <c r="BU38" s="65"/>
      <c r="BV38" s="65"/>
      <c r="BW38" s="65"/>
      <c r="BX38" s="275"/>
      <c r="BY38" s="30"/>
      <c r="BZ38" s="31"/>
      <c r="CA38" s="31"/>
      <c r="CB38" s="31"/>
      <c r="CC38" s="31"/>
      <c r="CD38" s="31"/>
      <c r="CE38" s="31"/>
      <c r="CF38" s="31"/>
      <c r="CG38" s="31"/>
      <c r="CH38" s="31"/>
      <c r="CI38" s="31"/>
      <c r="CJ38" s="31"/>
      <c r="CK38" s="31"/>
      <c r="CL38" s="31"/>
      <c r="CM38" s="31"/>
      <c r="CN38" s="31"/>
      <c r="CO38" s="31"/>
      <c r="CP38" s="31"/>
      <c r="CQ38" s="32"/>
    </row>
    <row r="39" spans="1:95">
      <c r="A39" s="45"/>
      <c r="B39" s="65"/>
      <c r="C39" s="65"/>
      <c r="D39" s="65"/>
      <c r="E39" s="65"/>
      <c r="F39" s="65"/>
      <c r="G39" s="65"/>
      <c r="H39" s="65"/>
      <c r="I39" s="65"/>
      <c r="J39" s="65"/>
      <c r="K39" s="65"/>
      <c r="L39" s="65"/>
      <c r="M39" s="65"/>
      <c r="N39" s="65"/>
      <c r="O39" s="65"/>
      <c r="P39" s="65"/>
      <c r="Q39" s="65"/>
      <c r="R39" s="65"/>
      <c r="S39" s="275"/>
      <c r="T39" s="45"/>
      <c r="U39" s="65"/>
      <c r="V39" s="65"/>
      <c r="W39" s="65"/>
      <c r="X39" s="65"/>
      <c r="Y39" s="65"/>
      <c r="Z39" s="65"/>
      <c r="AA39" s="65"/>
      <c r="AB39" s="65"/>
      <c r="AC39" s="65"/>
      <c r="AD39" s="65"/>
      <c r="AE39" s="65"/>
      <c r="AF39" s="65"/>
      <c r="AG39" s="65"/>
      <c r="AH39" s="65"/>
      <c r="AI39" s="65"/>
      <c r="AJ39" s="65"/>
      <c r="AK39" s="65"/>
      <c r="AL39" s="275"/>
      <c r="AM39" s="45"/>
      <c r="AN39" s="65"/>
      <c r="AO39" s="65"/>
      <c r="AP39" s="65"/>
      <c r="AQ39" s="65"/>
      <c r="AR39" s="65"/>
      <c r="AS39" s="65"/>
      <c r="AT39" s="65"/>
      <c r="AU39" s="65"/>
      <c r="AV39" s="65"/>
      <c r="AW39" s="65"/>
      <c r="AX39" s="65"/>
      <c r="AY39" s="65"/>
      <c r="AZ39" s="65"/>
      <c r="BA39" s="65"/>
      <c r="BB39" s="65"/>
      <c r="BC39" s="65"/>
      <c r="BD39" s="65"/>
      <c r="BE39" s="275"/>
      <c r="BF39" s="45"/>
      <c r="BG39" s="65"/>
      <c r="BH39" s="65"/>
      <c r="BI39" s="65"/>
      <c r="BJ39" s="65"/>
      <c r="BK39" s="65"/>
      <c r="BL39" s="65"/>
      <c r="BM39" s="65"/>
      <c r="BN39" s="65"/>
      <c r="BO39" s="65"/>
      <c r="BP39" s="65"/>
      <c r="BQ39" s="65"/>
      <c r="BR39" s="65"/>
      <c r="BS39" s="65"/>
      <c r="BT39" s="65"/>
      <c r="BU39" s="65"/>
      <c r="BV39" s="65"/>
      <c r="BW39" s="65"/>
      <c r="BX39" s="275"/>
      <c r="BY39" s="30"/>
      <c r="BZ39" s="31"/>
      <c r="CA39" s="31"/>
      <c r="CB39" s="31"/>
      <c r="CC39" s="31"/>
      <c r="CD39" s="31"/>
      <c r="CE39" s="31"/>
      <c r="CF39" s="31"/>
      <c r="CG39" s="31"/>
      <c r="CH39" s="31"/>
      <c r="CI39" s="31"/>
      <c r="CJ39" s="31"/>
      <c r="CK39" s="31"/>
      <c r="CL39" s="31"/>
      <c r="CM39" s="31"/>
      <c r="CN39" s="31"/>
      <c r="CO39" s="31"/>
      <c r="CP39" s="31"/>
      <c r="CQ39" s="32"/>
    </row>
    <row r="40" spans="1:95">
      <c r="A40" s="45"/>
      <c r="B40" s="65"/>
      <c r="C40" s="65"/>
      <c r="D40" s="65"/>
      <c r="E40" s="65"/>
      <c r="F40" s="65"/>
      <c r="G40" s="65"/>
      <c r="H40" s="65"/>
      <c r="I40" s="65"/>
      <c r="J40" s="65"/>
      <c r="K40" s="65"/>
      <c r="L40" s="65"/>
      <c r="M40" s="65"/>
      <c r="N40" s="65"/>
      <c r="O40" s="65"/>
      <c r="P40" s="65"/>
      <c r="Q40" s="65"/>
      <c r="R40" s="65"/>
      <c r="S40" s="275"/>
      <c r="T40" s="45"/>
      <c r="U40" s="65"/>
      <c r="V40" s="65"/>
      <c r="W40" s="65"/>
      <c r="X40" s="65"/>
      <c r="Y40" s="65"/>
      <c r="Z40" s="65"/>
      <c r="AA40" s="65"/>
      <c r="AB40" s="65"/>
      <c r="AC40" s="65"/>
      <c r="AD40" s="65"/>
      <c r="AE40" s="65"/>
      <c r="AF40" s="65"/>
      <c r="AG40" s="65"/>
      <c r="AH40" s="65"/>
      <c r="AI40" s="65"/>
      <c r="AJ40" s="65"/>
      <c r="AK40" s="65"/>
      <c r="AL40" s="275"/>
      <c r="AM40" s="45"/>
      <c r="AN40" s="65"/>
      <c r="AO40" s="65"/>
      <c r="AP40" s="65"/>
      <c r="AQ40" s="65"/>
      <c r="AR40" s="65"/>
      <c r="AS40" s="65"/>
      <c r="AT40" s="65"/>
      <c r="AU40" s="65"/>
      <c r="AV40" s="65"/>
      <c r="AW40" s="65"/>
      <c r="AX40" s="65"/>
      <c r="AY40" s="65"/>
      <c r="AZ40" s="65"/>
      <c r="BA40" s="65"/>
      <c r="BB40" s="65"/>
      <c r="BC40" s="65"/>
      <c r="BD40" s="65"/>
      <c r="BE40" s="275"/>
      <c r="BF40" s="45"/>
      <c r="BG40" s="65"/>
      <c r="BH40" s="65"/>
      <c r="BI40" s="65"/>
      <c r="BJ40" s="65"/>
      <c r="BK40" s="65"/>
      <c r="BL40" s="65"/>
      <c r="BM40" s="65"/>
      <c r="BN40" s="65"/>
      <c r="BO40" s="65"/>
      <c r="BP40" s="65"/>
      <c r="BQ40" s="65"/>
      <c r="BR40" s="65"/>
      <c r="BS40" s="65"/>
      <c r="BT40" s="65"/>
      <c r="BU40" s="65"/>
      <c r="BV40" s="65"/>
      <c r="BW40" s="65"/>
      <c r="BX40" s="275"/>
      <c r="BY40" s="30"/>
      <c r="BZ40" s="31"/>
      <c r="CA40" s="31"/>
      <c r="CB40" s="31"/>
      <c r="CC40" s="31"/>
      <c r="CD40" s="31"/>
      <c r="CE40" s="31"/>
      <c r="CF40" s="31"/>
      <c r="CG40" s="31"/>
      <c r="CH40" s="31"/>
      <c r="CI40" s="31"/>
      <c r="CJ40" s="31"/>
      <c r="CK40" s="31"/>
      <c r="CL40" s="31"/>
      <c r="CM40" s="31"/>
      <c r="CN40" s="31"/>
      <c r="CO40" s="31"/>
      <c r="CP40" s="31"/>
      <c r="CQ40" s="32"/>
    </row>
    <row r="41" spans="1:95">
      <c r="A41" s="45"/>
      <c r="B41" s="65"/>
      <c r="C41" s="65"/>
      <c r="D41" s="65"/>
      <c r="E41" s="65"/>
      <c r="F41" s="65"/>
      <c r="G41" s="65"/>
      <c r="H41" s="65"/>
      <c r="I41" s="65"/>
      <c r="J41" s="65"/>
      <c r="K41" s="65"/>
      <c r="L41" s="65"/>
      <c r="M41" s="65"/>
      <c r="N41" s="65"/>
      <c r="O41" s="65"/>
      <c r="P41" s="65"/>
      <c r="Q41" s="65"/>
      <c r="R41" s="65"/>
      <c r="S41" s="275"/>
      <c r="T41" s="45"/>
      <c r="U41" s="65"/>
      <c r="V41" s="65"/>
      <c r="W41" s="65"/>
      <c r="X41" s="65"/>
      <c r="Y41" s="65"/>
      <c r="Z41" s="65"/>
      <c r="AA41" s="65"/>
      <c r="AB41" s="65"/>
      <c r="AC41" s="65"/>
      <c r="AD41" s="65"/>
      <c r="AE41" s="65"/>
      <c r="AF41" s="65"/>
      <c r="AG41" s="65"/>
      <c r="AH41" s="65"/>
      <c r="AI41" s="65"/>
      <c r="AJ41" s="65"/>
      <c r="AK41" s="65"/>
      <c r="AL41" s="275"/>
      <c r="AM41" s="45"/>
      <c r="AN41" s="65"/>
      <c r="AO41" s="65"/>
      <c r="AP41" s="65"/>
      <c r="AQ41" s="65"/>
      <c r="AR41" s="65"/>
      <c r="AS41" s="65"/>
      <c r="AT41" s="65"/>
      <c r="AU41" s="65"/>
      <c r="AV41" s="65"/>
      <c r="AW41" s="65"/>
      <c r="AX41" s="65"/>
      <c r="AY41" s="65"/>
      <c r="AZ41" s="65"/>
      <c r="BA41" s="65"/>
      <c r="BB41" s="65"/>
      <c r="BC41" s="65"/>
      <c r="BD41" s="65"/>
      <c r="BE41" s="275"/>
      <c r="BF41" s="45"/>
      <c r="BG41" s="65"/>
      <c r="BH41" s="65"/>
      <c r="BI41" s="65"/>
      <c r="BJ41" s="65"/>
      <c r="BK41" s="65"/>
      <c r="BL41" s="65"/>
      <c r="BM41" s="65"/>
      <c r="BN41" s="65"/>
      <c r="BO41" s="65"/>
      <c r="BP41" s="65"/>
      <c r="BQ41" s="65"/>
      <c r="BR41" s="65"/>
      <c r="BS41" s="65"/>
      <c r="BT41" s="65"/>
      <c r="BU41" s="65"/>
      <c r="BV41" s="65"/>
      <c r="BW41" s="65"/>
      <c r="BX41" s="275"/>
      <c r="BY41" s="30"/>
      <c r="BZ41" s="31"/>
      <c r="CA41" s="31"/>
      <c r="CB41" s="31"/>
      <c r="CC41" s="31"/>
      <c r="CD41" s="31"/>
      <c r="CE41" s="31"/>
      <c r="CF41" s="31"/>
      <c r="CG41" s="31"/>
      <c r="CH41" s="31"/>
      <c r="CI41" s="31"/>
      <c r="CJ41" s="31"/>
      <c r="CK41" s="31"/>
      <c r="CL41" s="31"/>
      <c r="CM41" s="31"/>
      <c r="CN41" s="31"/>
      <c r="CO41" s="31"/>
      <c r="CP41" s="31"/>
      <c r="CQ41" s="32"/>
    </row>
    <row r="42" spans="1:95">
      <c r="A42" s="47"/>
      <c r="B42" s="48"/>
      <c r="C42" s="48"/>
      <c r="D42" s="48"/>
      <c r="E42" s="48"/>
      <c r="F42" s="48"/>
      <c r="G42" s="48"/>
      <c r="H42" s="48"/>
      <c r="I42" s="48"/>
      <c r="J42" s="48"/>
      <c r="K42" s="48"/>
      <c r="L42" s="48"/>
      <c r="M42" s="48"/>
      <c r="N42" s="48"/>
      <c r="O42" s="48"/>
      <c r="P42" s="48"/>
      <c r="Q42" s="48"/>
      <c r="R42" s="48"/>
      <c r="S42" s="276"/>
      <c r="T42" s="47"/>
      <c r="U42" s="48"/>
      <c r="V42" s="48"/>
      <c r="W42" s="48"/>
      <c r="X42" s="48"/>
      <c r="Y42" s="48"/>
      <c r="Z42" s="48"/>
      <c r="AA42" s="48"/>
      <c r="AB42" s="48"/>
      <c r="AC42" s="48"/>
      <c r="AD42" s="48"/>
      <c r="AE42" s="48"/>
      <c r="AF42" s="48"/>
      <c r="AG42" s="48"/>
      <c r="AH42" s="48"/>
      <c r="AI42" s="48"/>
      <c r="AJ42" s="48"/>
      <c r="AK42" s="48"/>
      <c r="AL42" s="276"/>
      <c r="AM42" s="47"/>
      <c r="AN42" s="48"/>
      <c r="AO42" s="48"/>
      <c r="AP42" s="48"/>
      <c r="AQ42" s="48"/>
      <c r="AR42" s="48"/>
      <c r="AS42" s="48"/>
      <c r="AT42" s="48"/>
      <c r="AU42" s="48"/>
      <c r="AV42" s="48"/>
      <c r="AW42" s="48"/>
      <c r="AX42" s="48"/>
      <c r="AY42" s="48"/>
      <c r="AZ42" s="48"/>
      <c r="BA42" s="48"/>
      <c r="BB42" s="48"/>
      <c r="BC42" s="48"/>
      <c r="BD42" s="48"/>
      <c r="BE42" s="276"/>
      <c r="BF42" s="47"/>
      <c r="BG42" s="48"/>
      <c r="BH42" s="48"/>
      <c r="BI42" s="48"/>
      <c r="BJ42" s="48"/>
      <c r="BK42" s="48"/>
      <c r="BL42" s="48"/>
      <c r="BM42" s="48"/>
      <c r="BN42" s="48"/>
      <c r="BO42" s="48"/>
      <c r="BP42" s="48"/>
      <c r="BQ42" s="48"/>
      <c r="BR42" s="48"/>
      <c r="BS42" s="48"/>
      <c r="BT42" s="48"/>
      <c r="BU42" s="48"/>
      <c r="BV42" s="48"/>
      <c r="BW42" s="48"/>
      <c r="BX42" s="276"/>
      <c r="BY42" s="38"/>
      <c r="BZ42" s="36"/>
      <c r="CA42" s="36"/>
      <c r="CB42" s="36"/>
      <c r="CC42" s="36"/>
      <c r="CD42" s="36"/>
      <c r="CE42" s="36"/>
      <c r="CF42" s="36"/>
      <c r="CG42" s="36"/>
      <c r="CH42" s="36"/>
      <c r="CI42" s="36"/>
      <c r="CJ42" s="36"/>
      <c r="CK42" s="36"/>
      <c r="CL42" s="36"/>
      <c r="CM42" s="36"/>
      <c r="CN42" s="36"/>
      <c r="CO42" s="36"/>
      <c r="CP42" s="36"/>
      <c r="CQ42" s="39"/>
    </row>
    <row r="43" spans="1:95">
      <c r="A43" s="122" t="s">
        <v>112</v>
      </c>
      <c r="B43" s="123"/>
      <c r="C43" s="123"/>
      <c r="D43" s="123"/>
      <c r="E43" s="123"/>
      <c r="F43" s="123"/>
      <c r="G43" s="123"/>
      <c r="H43" s="123"/>
      <c r="I43" s="123"/>
      <c r="J43" s="123"/>
      <c r="K43" s="123"/>
      <c r="L43" s="123"/>
      <c r="M43" s="123"/>
      <c r="N43" s="123"/>
      <c r="O43" s="123"/>
      <c r="P43" s="123"/>
      <c r="Q43" s="123"/>
      <c r="R43" s="123"/>
      <c r="S43" s="124"/>
      <c r="T43" s="122" t="s">
        <v>112</v>
      </c>
      <c r="U43" s="123"/>
      <c r="V43" s="123"/>
      <c r="W43" s="123"/>
      <c r="X43" s="123"/>
      <c r="Y43" s="123"/>
      <c r="Z43" s="123"/>
      <c r="AA43" s="123"/>
      <c r="AB43" s="123"/>
      <c r="AC43" s="123"/>
      <c r="AD43" s="123"/>
      <c r="AE43" s="123"/>
      <c r="AF43" s="123"/>
      <c r="AG43" s="123"/>
      <c r="AH43" s="123"/>
      <c r="AI43" s="123"/>
      <c r="AJ43" s="123"/>
      <c r="AK43" s="123"/>
      <c r="AL43" s="124"/>
      <c r="AM43" s="122" t="s">
        <v>112</v>
      </c>
      <c r="AN43" s="123"/>
      <c r="AO43" s="123"/>
      <c r="AP43" s="123"/>
      <c r="AQ43" s="123"/>
      <c r="AR43" s="123"/>
      <c r="AS43" s="123"/>
      <c r="AT43" s="123"/>
      <c r="AU43" s="123"/>
      <c r="AV43" s="123"/>
      <c r="AW43" s="123"/>
      <c r="AX43" s="123"/>
      <c r="AY43" s="123"/>
      <c r="AZ43" s="123"/>
      <c r="BA43" s="123"/>
      <c r="BB43" s="123"/>
      <c r="BC43" s="123"/>
      <c r="BD43" s="123"/>
      <c r="BE43" s="124"/>
      <c r="BF43" s="122" t="s">
        <v>112</v>
      </c>
      <c r="BG43" s="123"/>
      <c r="BH43" s="123"/>
      <c r="BI43" s="123"/>
      <c r="BJ43" s="123"/>
      <c r="BK43" s="123"/>
      <c r="BL43" s="123"/>
      <c r="BM43" s="123"/>
      <c r="BN43" s="123"/>
      <c r="BO43" s="123"/>
      <c r="BP43" s="123"/>
      <c r="BQ43" s="123"/>
      <c r="BR43" s="123"/>
      <c r="BS43" s="123"/>
      <c r="BT43" s="123"/>
      <c r="BU43" s="123"/>
      <c r="BV43" s="123"/>
      <c r="BW43" s="123"/>
      <c r="BX43" s="124"/>
      <c r="BY43" s="122" t="s">
        <v>152</v>
      </c>
      <c r="BZ43" s="125"/>
      <c r="CA43" s="125"/>
      <c r="CB43" s="125"/>
      <c r="CC43" s="125"/>
      <c r="CD43" s="125"/>
      <c r="CE43" s="125"/>
      <c r="CF43" s="125"/>
      <c r="CG43" s="125"/>
      <c r="CH43" s="125"/>
      <c r="CI43" s="125"/>
      <c r="CJ43" s="125"/>
      <c r="CK43" s="125"/>
      <c r="CL43" s="125"/>
      <c r="CM43" s="125"/>
      <c r="CN43" s="125"/>
      <c r="CO43" s="125"/>
      <c r="CP43" s="125"/>
      <c r="CQ43" s="126"/>
    </row>
    <row r="44" spans="1:95">
      <c r="A44" s="122"/>
      <c r="B44" s="123"/>
      <c r="C44" s="123"/>
      <c r="D44" s="123"/>
      <c r="E44" s="123"/>
      <c r="F44" s="123"/>
      <c r="G44" s="123"/>
      <c r="H44" s="123"/>
      <c r="I44" s="123"/>
      <c r="J44" s="123"/>
      <c r="K44" s="123"/>
      <c r="L44" s="123"/>
      <c r="M44" s="123"/>
      <c r="N44" s="123"/>
      <c r="O44" s="123"/>
      <c r="P44" s="123"/>
      <c r="Q44" s="123"/>
      <c r="R44" s="123"/>
      <c r="S44" s="124"/>
      <c r="T44" s="122"/>
      <c r="U44" s="123"/>
      <c r="V44" s="123"/>
      <c r="W44" s="123"/>
      <c r="X44" s="123"/>
      <c r="Y44" s="123"/>
      <c r="Z44" s="123"/>
      <c r="AA44" s="123"/>
      <c r="AB44" s="123"/>
      <c r="AC44" s="123"/>
      <c r="AD44" s="123"/>
      <c r="AE44" s="123"/>
      <c r="AF44" s="123"/>
      <c r="AG44" s="123"/>
      <c r="AH44" s="123"/>
      <c r="AI44" s="123"/>
      <c r="AJ44" s="123"/>
      <c r="AK44" s="123"/>
      <c r="AL44" s="124"/>
      <c r="AM44" s="122"/>
      <c r="AN44" s="123"/>
      <c r="AO44" s="123"/>
      <c r="AP44" s="123"/>
      <c r="AQ44" s="123"/>
      <c r="AR44" s="123"/>
      <c r="AS44" s="123"/>
      <c r="AT44" s="123"/>
      <c r="AU44" s="123"/>
      <c r="AV44" s="123"/>
      <c r="AW44" s="123"/>
      <c r="AX44" s="123"/>
      <c r="AY44" s="123"/>
      <c r="AZ44" s="123"/>
      <c r="BA44" s="123"/>
      <c r="BB44" s="123"/>
      <c r="BC44" s="123"/>
      <c r="BD44" s="123"/>
      <c r="BE44" s="124"/>
      <c r="BF44" s="122"/>
      <c r="BG44" s="123"/>
      <c r="BH44" s="123"/>
      <c r="BI44" s="123"/>
      <c r="BJ44" s="123"/>
      <c r="BK44" s="123"/>
      <c r="BL44" s="123"/>
      <c r="BM44" s="123"/>
      <c r="BN44" s="123"/>
      <c r="BO44" s="123"/>
      <c r="BP44" s="123"/>
      <c r="BQ44" s="123"/>
      <c r="BR44" s="123"/>
      <c r="BS44" s="123"/>
      <c r="BT44" s="123"/>
      <c r="BU44" s="123"/>
      <c r="BV44" s="123"/>
      <c r="BW44" s="123"/>
      <c r="BX44" s="124"/>
      <c r="BY44" s="122"/>
      <c r="BZ44" s="125"/>
      <c r="CA44" s="125"/>
      <c r="CB44" s="125"/>
      <c r="CC44" s="125"/>
      <c r="CD44" s="125"/>
      <c r="CE44" s="125"/>
      <c r="CF44" s="125"/>
      <c r="CG44" s="125"/>
      <c r="CH44" s="125"/>
      <c r="CI44" s="125"/>
      <c r="CJ44" s="125"/>
      <c r="CK44" s="125"/>
      <c r="CL44" s="125"/>
      <c r="CM44" s="125"/>
      <c r="CN44" s="125"/>
      <c r="CO44" s="125"/>
      <c r="CP44" s="125"/>
      <c r="CQ44" s="126"/>
    </row>
    <row r="45" spans="1:95">
      <c r="A45" s="127" t="s">
        <v>113</v>
      </c>
      <c r="B45" s="128"/>
      <c r="C45" s="128"/>
      <c r="D45" s="128"/>
      <c r="E45" s="128"/>
      <c r="F45" s="128"/>
      <c r="G45" s="128"/>
      <c r="H45" s="128"/>
      <c r="I45" s="128"/>
      <c r="J45" s="128"/>
      <c r="K45" s="128"/>
      <c r="L45" s="128"/>
      <c r="M45" s="128"/>
      <c r="N45" s="128"/>
      <c r="O45" s="128"/>
      <c r="P45" s="128"/>
      <c r="Q45" s="128"/>
      <c r="R45" s="128"/>
      <c r="S45" s="129"/>
      <c r="T45" s="127" t="s">
        <v>113</v>
      </c>
      <c r="U45" s="128"/>
      <c r="V45" s="128"/>
      <c r="W45" s="128"/>
      <c r="X45" s="128"/>
      <c r="Y45" s="128"/>
      <c r="Z45" s="128"/>
      <c r="AA45" s="128"/>
      <c r="AB45" s="128"/>
      <c r="AC45" s="128"/>
      <c r="AD45" s="128"/>
      <c r="AE45" s="128"/>
      <c r="AF45" s="128"/>
      <c r="AG45" s="128"/>
      <c r="AH45" s="128"/>
      <c r="AI45" s="128"/>
      <c r="AJ45" s="128"/>
      <c r="AK45" s="128"/>
      <c r="AL45" s="129"/>
      <c r="AM45" s="127" t="s">
        <v>113</v>
      </c>
      <c r="AN45" s="128"/>
      <c r="AO45" s="128"/>
      <c r="AP45" s="128"/>
      <c r="AQ45" s="128"/>
      <c r="AR45" s="128"/>
      <c r="AS45" s="128"/>
      <c r="AT45" s="128"/>
      <c r="AU45" s="128"/>
      <c r="AV45" s="128"/>
      <c r="AW45" s="128"/>
      <c r="AX45" s="128"/>
      <c r="AY45" s="128"/>
      <c r="AZ45" s="128"/>
      <c r="BA45" s="128"/>
      <c r="BB45" s="128"/>
      <c r="BC45" s="128"/>
      <c r="BD45" s="128"/>
      <c r="BE45" s="129"/>
      <c r="BF45" s="127" t="s">
        <v>113</v>
      </c>
      <c r="BG45" s="128"/>
      <c r="BH45" s="128"/>
      <c r="BI45" s="128"/>
      <c r="BJ45" s="128"/>
      <c r="BK45" s="128"/>
      <c r="BL45" s="128"/>
      <c r="BM45" s="128"/>
      <c r="BN45" s="128"/>
      <c r="BO45" s="128"/>
      <c r="BP45" s="128"/>
      <c r="BQ45" s="128"/>
      <c r="BR45" s="128"/>
      <c r="BS45" s="128"/>
      <c r="BT45" s="128"/>
      <c r="BU45" s="128"/>
      <c r="BV45" s="128"/>
      <c r="BW45" s="128"/>
      <c r="BX45" s="129"/>
      <c r="BY45" s="127" t="s">
        <v>113</v>
      </c>
      <c r="BZ45" s="128"/>
      <c r="CA45" s="128"/>
      <c r="CB45" s="128"/>
      <c r="CC45" s="128"/>
      <c r="CD45" s="128"/>
      <c r="CE45" s="128"/>
      <c r="CF45" s="128"/>
      <c r="CG45" s="128"/>
      <c r="CH45" s="128"/>
      <c r="CI45" s="128"/>
      <c r="CJ45" s="128"/>
      <c r="CK45" s="128"/>
      <c r="CL45" s="128"/>
      <c r="CM45" s="128"/>
      <c r="CN45" s="128"/>
      <c r="CO45" s="128"/>
      <c r="CP45" s="128"/>
      <c r="CQ45" s="129"/>
    </row>
    <row r="46" spans="1:95" ht="14.25" customHeight="1">
      <c r="A46" s="1158" t="s">
        <v>119</v>
      </c>
      <c r="B46" s="1150"/>
      <c r="C46" s="1156">
        <v>0</v>
      </c>
      <c r="D46" s="1157"/>
      <c r="E46" s="1150" t="s">
        <v>120</v>
      </c>
      <c r="F46" s="1150"/>
      <c r="G46" s="1156">
        <v>0</v>
      </c>
      <c r="H46" s="1157"/>
      <c r="I46" s="130"/>
      <c r="J46" s="128"/>
      <c r="K46" s="128"/>
      <c r="L46" s="128"/>
      <c r="M46" s="131" t="s">
        <v>154</v>
      </c>
      <c r="N46" s="1193">
        <f>IF(C47&gt;0,(((G47-G46)/(C47-C46))^-1-IF(CL52&gt;0,CL52^-1,0))^-1,0)</f>
        <v>0</v>
      </c>
      <c r="O46" s="1194"/>
      <c r="P46" s="1195"/>
      <c r="Q46" s="1196"/>
      <c r="R46" s="1196"/>
      <c r="S46" s="129"/>
      <c r="T46" s="1158" t="s">
        <v>119</v>
      </c>
      <c r="U46" s="1150"/>
      <c r="V46" s="1156">
        <v>0</v>
      </c>
      <c r="W46" s="1157"/>
      <c r="X46" s="1150" t="s">
        <v>120</v>
      </c>
      <c r="Y46" s="1150"/>
      <c r="Z46" s="1156">
        <v>0</v>
      </c>
      <c r="AA46" s="1157"/>
      <c r="AB46" s="130"/>
      <c r="AC46" s="128"/>
      <c r="AD46" s="128"/>
      <c r="AE46" s="128"/>
      <c r="AF46" s="131" t="s">
        <v>154</v>
      </c>
      <c r="AG46" s="1193">
        <f>IF(V47&gt;0,(((Z47-Z46)/(V47-V46))^-1-IF(CL52&gt;0,CL52^-1,0))^-1,0)</f>
        <v>0</v>
      </c>
      <c r="AH46" s="1194"/>
      <c r="AI46" s="1195"/>
      <c r="AJ46" s="1196"/>
      <c r="AK46" s="1196"/>
      <c r="AL46" s="129"/>
      <c r="AM46" s="1158" t="s">
        <v>119</v>
      </c>
      <c r="AN46" s="1150"/>
      <c r="AO46" s="1156">
        <v>0</v>
      </c>
      <c r="AP46" s="1157"/>
      <c r="AQ46" s="1150" t="s">
        <v>120</v>
      </c>
      <c r="AR46" s="1150"/>
      <c r="AS46" s="1156">
        <v>0</v>
      </c>
      <c r="AT46" s="1157"/>
      <c r="AU46" s="130"/>
      <c r="AV46" s="128"/>
      <c r="AW46" s="128"/>
      <c r="AX46" s="128"/>
      <c r="AY46" s="131" t="s">
        <v>154</v>
      </c>
      <c r="AZ46" s="1193">
        <f>IF(AO47&gt;0,(((AS47-AS46)/(AO47-AO46))^-1-IF(CL52&gt;0,CL52^-1,0))^-1,0)</f>
        <v>0</v>
      </c>
      <c r="BA46" s="1194"/>
      <c r="BB46" s="1195"/>
      <c r="BC46" s="1196"/>
      <c r="BD46" s="1196"/>
      <c r="BE46" s="129"/>
      <c r="BF46" s="1158" t="s">
        <v>119</v>
      </c>
      <c r="BG46" s="1150"/>
      <c r="BH46" s="1156">
        <v>0</v>
      </c>
      <c r="BI46" s="1157"/>
      <c r="BJ46" s="1150" t="s">
        <v>120</v>
      </c>
      <c r="BK46" s="1150"/>
      <c r="BL46" s="1156">
        <v>0</v>
      </c>
      <c r="BM46" s="1157"/>
      <c r="BN46" s="130"/>
      <c r="BO46" s="128"/>
      <c r="BP46" s="128"/>
      <c r="BQ46" s="128"/>
      <c r="BR46" s="131" t="s">
        <v>154</v>
      </c>
      <c r="BS46" s="1193">
        <f>IF(BH47&gt;0,(((BL47-BL46)/(BH47-BH46))^-1-IF(CL52&gt;0,CL52^-1,0))^-1,0)</f>
        <v>0</v>
      </c>
      <c r="BT46" s="1194"/>
      <c r="BU46" s="1195"/>
      <c r="BV46" s="1196"/>
      <c r="BW46" s="1196"/>
      <c r="BX46" s="129"/>
      <c r="BY46" s="1158" t="s">
        <v>119</v>
      </c>
      <c r="BZ46" s="1150"/>
      <c r="CA46" s="1156">
        <v>0</v>
      </c>
      <c r="CB46" s="1157"/>
      <c r="CC46" s="1150" t="s">
        <v>120</v>
      </c>
      <c r="CD46" s="1150"/>
      <c r="CE46" s="1156">
        <v>0</v>
      </c>
      <c r="CF46" s="1157"/>
      <c r="CG46" s="130"/>
      <c r="CH46" s="128"/>
      <c r="CI46" s="128"/>
      <c r="CJ46" s="128"/>
      <c r="CK46" s="703" t="s">
        <v>154</v>
      </c>
      <c r="CL46" s="1159">
        <f>IF((CA47-CA46)&gt;0,(CE47-CE46)/(CA47-CA46),0)</f>
        <v>0</v>
      </c>
      <c r="CM46" s="1160"/>
      <c r="CN46" s="128"/>
      <c r="CO46" s="128"/>
      <c r="CP46" s="128"/>
      <c r="CQ46" s="129"/>
    </row>
    <row r="47" spans="1:95" ht="14.25" customHeight="1">
      <c r="A47" s="1158" t="s">
        <v>121</v>
      </c>
      <c r="B47" s="1150"/>
      <c r="C47" s="1156">
        <v>0</v>
      </c>
      <c r="D47" s="1157"/>
      <c r="E47" s="1150" t="s">
        <v>122</v>
      </c>
      <c r="F47" s="1150"/>
      <c r="G47" s="1156">
        <v>0</v>
      </c>
      <c r="H47" s="1157"/>
      <c r="I47" s="125"/>
      <c r="J47" s="97"/>
      <c r="K47" s="97"/>
      <c r="L47" s="97"/>
      <c r="M47" s="97"/>
      <c r="N47" s="97"/>
      <c r="O47" s="97"/>
      <c r="P47" s="128"/>
      <c r="Q47" s="128"/>
      <c r="R47" s="128"/>
      <c r="S47" s="129"/>
      <c r="T47" s="1158" t="s">
        <v>121</v>
      </c>
      <c r="U47" s="1150"/>
      <c r="V47" s="1156">
        <v>0</v>
      </c>
      <c r="W47" s="1157"/>
      <c r="X47" s="1150" t="s">
        <v>122</v>
      </c>
      <c r="Y47" s="1150"/>
      <c r="Z47" s="1156">
        <v>0</v>
      </c>
      <c r="AA47" s="1157"/>
      <c r="AB47" s="125"/>
      <c r="AC47" s="97"/>
      <c r="AD47" s="97"/>
      <c r="AE47" s="97"/>
      <c r="AF47" s="97"/>
      <c r="AG47" s="97"/>
      <c r="AH47" s="97"/>
      <c r="AI47" s="128"/>
      <c r="AJ47" s="128"/>
      <c r="AK47" s="128"/>
      <c r="AL47" s="129"/>
      <c r="AM47" s="1158" t="s">
        <v>121</v>
      </c>
      <c r="AN47" s="1150"/>
      <c r="AO47" s="1156">
        <v>0</v>
      </c>
      <c r="AP47" s="1157"/>
      <c r="AQ47" s="1150" t="s">
        <v>122</v>
      </c>
      <c r="AR47" s="1150"/>
      <c r="AS47" s="1156">
        <v>0</v>
      </c>
      <c r="AT47" s="1157"/>
      <c r="AU47" s="125"/>
      <c r="AV47" s="97"/>
      <c r="AW47" s="97"/>
      <c r="AX47" s="97"/>
      <c r="AY47" s="97"/>
      <c r="AZ47" s="97"/>
      <c r="BA47" s="97"/>
      <c r="BB47" s="128"/>
      <c r="BC47" s="128"/>
      <c r="BD47" s="128"/>
      <c r="BE47" s="129"/>
      <c r="BF47" s="1158" t="s">
        <v>121</v>
      </c>
      <c r="BG47" s="1150"/>
      <c r="BH47" s="1156">
        <v>0</v>
      </c>
      <c r="BI47" s="1157"/>
      <c r="BJ47" s="1150" t="s">
        <v>122</v>
      </c>
      <c r="BK47" s="1150"/>
      <c r="BL47" s="1156">
        <v>0</v>
      </c>
      <c r="BM47" s="1157"/>
      <c r="BN47" s="125"/>
      <c r="BO47" s="97"/>
      <c r="BP47" s="97"/>
      <c r="BQ47" s="97"/>
      <c r="BR47" s="97"/>
      <c r="BS47" s="97"/>
      <c r="BT47" s="97"/>
      <c r="BU47" s="128"/>
      <c r="BV47" s="128"/>
      <c r="BW47" s="128"/>
      <c r="BX47" s="129"/>
      <c r="BY47" s="1158" t="s">
        <v>121</v>
      </c>
      <c r="BZ47" s="1150"/>
      <c r="CA47" s="1156">
        <v>0</v>
      </c>
      <c r="CB47" s="1157"/>
      <c r="CC47" s="1150" t="s">
        <v>122</v>
      </c>
      <c r="CD47" s="1150"/>
      <c r="CE47" s="1156">
        <v>0</v>
      </c>
      <c r="CF47" s="1157"/>
      <c r="CG47" s="125"/>
      <c r="CH47" s="125"/>
      <c r="CI47" s="125"/>
      <c r="CJ47" s="125"/>
      <c r="CK47" s="125"/>
      <c r="CL47" s="125"/>
      <c r="CM47" s="125"/>
      <c r="CN47" s="128"/>
      <c r="CO47" s="128"/>
      <c r="CP47" s="128"/>
      <c r="CQ47" s="129"/>
    </row>
    <row r="48" spans="1:95">
      <c r="A48" s="132"/>
      <c r="B48" s="128"/>
      <c r="C48" s="128"/>
      <c r="D48" s="128"/>
      <c r="E48" s="128"/>
      <c r="F48" s="128"/>
      <c r="G48" s="128"/>
      <c r="H48" s="128"/>
      <c r="I48" s="128"/>
      <c r="J48" s="128"/>
      <c r="K48" s="128"/>
      <c r="L48" s="128"/>
      <c r="M48" s="128"/>
      <c r="N48" s="128"/>
      <c r="O48" s="128"/>
      <c r="P48" s="128"/>
      <c r="Q48" s="128"/>
      <c r="R48" s="128"/>
      <c r="S48" s="129"/>
      <c r="T48" s="132"/>
      <c r="U48" s="128"/>
      <c r="V48" s="128"/>
      <c r="W48" s="128"/>
      <c r="X48" s="128"/>
      <c r="Y48" s="128"/>
      <c r="Z48" s="128"/>
      <c r="AA48" s="128"/>
      <c r="AB48" s="128"/>
      <c r="AC48" s="128"/>
      <c r="AD48" s="128"/>
      <c r="AE48" s="128"/>
      <c r="AF48" s="128"/>
      <c r="AG48" s="128"/>
      <c r="AH48" s="128"/>
      <c r="AI48" s="128"/>
      <c r="AJ48" s="128"/>
      <c r="AK48" s="128"/>
      <c r="AL48" s="129"/>
      <c r="AM48" s="132"/>
      <c r="AN48" s="128"/>
      <c r="AO48" s="128"/>
      <c r="AP48" s="128"/>
      <c r="AQ48" s="128"/>
      <c r="AR48" s="128"/>
      <c r="AS48" s="128"/>
      <c r="AT48" s="128"/>
      <c r="AU48" s="128"/>
      <c r="AV48" s="128"/>
      <c r="AW48" s="128"/>
      <c r="AX48" s="128"/>
      <c r="AY48" s="128"/>
      <c r="AZ48" s="128"/>
      <c r="BA48" s="128"/>
      <c r="BB48" s="128"/>
      <c r="BC48" s="128"/>
      <c r="BD48" s="128"/>
      <c r="BE48" s="129"/>
      <c r="BF48" s="132"/>
      <c r="BG48" s="128"/>
      <c r="BH48" s="128"/>
      <c r="BI48" s="128"/>
      <c r="BJ48" s="128"/>
      <c r="BK48" s="128"/>
      <c r="BL48" s="128"/>
      <c r="BM48" s="128"/>
      <c r="BN48" s="128"/>
      <c r="BO48" s="128"/>
      <c r="BP48" s="128"/>
      <c r="BQ48" s="128"/>
      <c r="BR48" s="128"/>
      <c r="BS48" s="128"/>
      <c r="BT48" s="128"/>
      <c r="BU48" s="128"/>
      <c r="BV48" s="128"/>
      <c r="BW48" s="128"/>
      <c r="BX48" s="129"/>
      <c r="BY48" s="122"/>
      <c r="BZ48" s="125"/>
      <c r="CA48" s="125"/>
      <c r="CB48" s="125"/>
      <c r="CC48" s="125"/>
      <c r="CD48" s="125"/>
      <c r="CE48" s="125"/>
      <c r="CF48" s="125"/>
      <c r="CG48" s="125"/>
      <c r="CH48" s="125"/>
      <c r="CI48" s="125"/>
      <c r="CJ48" s="125"/>
      <c r="CK48" s="125"/>
      <c r="CL48" s="125"/>
      <c r="CM48" s="125"/>
      <c r="CN48" s="125"/>
      <c r="CO48" s="125"/>
      <c r="CP48" s="125"/>
      <c r="CQ48" s="126"/>
    </row>
    <row r="49" spans="1:95">
      <c r="A49" s="122" t="s">
        <v>130</v>
      </c>
      <c r="B49" s="128"/>
      <c r="C49" s="128"/>
      <c r="D49" s="128"/>
      <c r="E49" s="128"/>
      <c r="F49" s="128"/>
      <c r="G49" s="128"/>
      <c r="H49" s="128"/>
      <c r="I49" s="128"/>
      <c r="J49" s="128"/>
      <c r="K49" s="128"/>
      <c r="L49" s="128"/>
      <c r="M49" s="128"/>
      <c r="N49" s="128"/>
      <c r="O49" s="128"/>
      <c r="P49" s="128"/>
      <c r="Q49" s="128"/>
      <c r="R49" s="128"/>
      <c r="S49" s="129"/>
      <c r="T49" s="122" t="s">
        <v>130</v>
      </c>
      <c r="U49" s="128"/>
      <c r="V49" s="128"/>
      <c r="W49" s="128"/>
      <c r="X49" s="128"/>
      <c r="Y49" s="128"/>
      <c r="Z49" s="128"/>
      <c r="AA49" s="128"/>
      <c r="AB49" s="128"/>
      <c r="AC49" s="128"/>
      <c r="AD49" s="128"/>
      <c r="AE49" s="128"/>
      <c r="AF49" s="128"/>
      <c r="AG49" s="128"/>
      <c r="AH49" s="128"/>
      <c r="AI49" s="128"/>
      <c r="AJ49" s="128"/>
      <c r="AK49" s="128"/>
      <c r="AL49" s="129"/>
      <c r="AM49" s="122" t="s">
        <v>130</v>
      </c>
      <c r="AN49" s="128"/>
      <c r="AO49" s="128"/>
      <c r="AP49" s="128"/>
      <c r="AQ49" s="128"/>
      <c r="AR49" s="128"/>
      <c r="AS49" s="128"/>
      <c r="AT49" s="128"/>
      <c r="AU49" s="128"/>
      <c r="AV49" s="128"/>
      <c r="AW49" s="128"/>
      <c r="AX49" s="128"/>
      <c r="AY49" s="128"/>
      <c r="AZ49" s="128"/>
      <c r="BA49" s="128"/>
      <c r="BB49" s="128"/>
      <c r="BC49" s="128"/>
      <c r="BD49" s="128"/>
      <c r="BE49" s="129"/>
      <c r="BF49" s="122" t="s">
        <v>130</v>
      </c>
      <c r="BG49" s="128"/>
      <c r="BH49" s="128"/>
      <c r="BI49" s="128"/>
      <c r="BJ49" s="128"/>
      <c r="BK49" s="128"/>
      <c r="BL49" s="128"/>
      <c r="BM49" s="128"/>
      <c r="BN49" s="128"/>
      <c r="BO49" s="128"/>
      <c r="BP49" s="128"/>
      <c r="BQ49" s="128"/>
      <c r="BR49" s="128"/>
      <c r="BS49" s="128"/>
      <c r="BT49" s="128"/>
      <c r="BU49" s="128"/>
      <c r="BV49" s="128"/>
      <c r="BW49" s="128"/>
      <c r="BX49" s="129"/>
      <c r="BY49" s="122" t="s">
        <v>139</v>
      </c>
      <c r="BZ49" s="125"/>
      <c r="CA49" s="125"/>
      <c r="CB49" s="125"/>
      <c r="CC49" s="125"/>
      <c r="CD49" s="125"/>
      <c r="CE49" s="125"/>
      <c r="CF49" s="125"/>
      <c r="CG49" s="125"/>
      <c r="CH49" s="125"/>
      <c r="CI49" s="125"/>
      <c r="CJ49" s="125"/>
      <c r="CK49" s="125"/>
      <c r="CL49" s="125"/>
      <c r="CM49" s="125"/>
      <c r="CN49" s="125"/>
      <c r="CO49" s="125"/>
      <c r="CP49" s="125"/>
      <c r="CQ49" s="126"/>
    </row>
    <row r="50" spans="1:95" ht="15" customHeight="1">
      <c r="A50" s="1158" t="s">
        <v>123</v>
      </c>
      <c r="B50" s="1150"/>
      <c r="C50" s="1177">
        <v>0</v>
      </c>
      <c r="D50" s="1178"/>
      <c r="E50" s="130"/>
      <c r="F50" s="128"/>
      <c r="G50" s="128"/>
      <c r="H50" s="128"/>
      <c r="I50" s="128"/>
      <c r="J50" s="128"/>
      <c r="K50" s="128"/>
      <c r="L50" s="128"/>
      <c r="M50" s="128"/>
      <c r="N50" s="128"/>
      <c r="O50" s="128"/>
      <c r="P50" s="128"/>
      <c r="Q50" s="128"/>
      <c r="R50" s="128"/>
      <c r="S50" s="129"/>
      <c r="T50" s="1158" t="s">
        <v>123</v>
      </c>
      <c r="U50" s="1150"/>
      <c r="V50" s="1177">
        <v>0</v>
      </c>
      <c r="W50" s="1178"/>
      <c r="X50" s="130"/>
      <c r="Y50" s="128"/>
      <c r="Z50" s="128"/>
      <c r="AA50" s="128"/>
      <c r="AB50" s="128"/>
      <c r="AC50" s="128"/>
      <c r="AD50" s="128"/>
      <c r="AE50" s="128"/>
      <c r="AF50" s="128"/>
      <c r="AG50" s="128"/>
      <c r="AH50" s="128"/>
      <c r="AI50" s="128"/>
      <c r="AJ50" s="128"/>
      <c r="AK50" s="128"/>
      <c r="AL50" s="129"/>
      <c r="AM50" s="1158" t="s">
        <v>123</v>
      </c>
      <c r="AN50" s="1150"/>
      <c r="AO50" s="1177">
        <v>0</v>
      </c>
      <c r="AP50" s="1178"/>
      <c r="AQ50" s="130"/>
      <c r="AR50" s="128"/>
      <c r="AS50" s="128"/>
      <c r="AT50" s="128"/>
      <c r="AU50" s="128"/>
      <c r="AV50" s="128"/>
      <c r="AW50" s="128"/>
      <c r="AX50" s="128"/>
      <c r="AY50" s="128"/>
      <c r="AZ50" s="128"/>
      <c r="BA50" s="128"/>
      <c r="BB50" s="128"/>
      <c r="BC50" s="128"/>
      <c r="BD50" s="128"/>
      <c r="BE50" s="129"/>
      <c r="BF50" s="1158" t="s">
        <v>123</v>
      </c>
      <c r="BG50" s="1150"/>
      <c r="BH50" s="1177">
        <v>0</v>
      </c>
      <c r="BI50" s="1178"/>
      <c r="BJ50" s="130"/>
      <c r="BK50" s="128"/>
      <c r="BL50" s="128"/>
      <c r="BM50" s="128"/>
      <c r="BN50" s="128"/>
      <c r="BO50" s="128"/>
      <c r="BP50" s="128"/>
      <c r="BQ50" s="128"/>
      <c r="BR50" s="128"/>
      <c r="BS50" s="128"/>
      <c r="BT50" s="128"/>
      <c r="BU50" s="128"/>
      <c r="BV50" s="128"/>
      <c r="BW50" s="128"/>
      <c r="BX50" s="129"/>
      <c r="BY50" s="122"/>
      <c r="BZ50" s="133" t="s">
        <v>147</v>
      </c>
      <c r="CA50" s="1183">
        <f>C53</f>
        <v>200</v>
      </c>
      <c r="CB50" s="1184"/>
      <c r="CC50" s="134" t="s">
        <v>150</v>
      </c>
      <c r="CD50" s="134"/>
      <c r="CE50" s="134"/>
      <c r="CF50" s="134"/>
      <c r="CG50" s="125"/>
      <c r="CH50" s="125"/>
      <c r="CI50" s="125"/>
      <c r="CJ50" s="125"/>
      <c r="CK50" s="703" t="s">
        <v>149</v>
      </c>
      <c r="CL50" s="1181">
        <f>CA51*(1/64)*PI()*(CA52^4-CA53^4)*200000</f>
        <v>1744439000.4490404</v>
      </c>
      <c r="CM50" s="1182"/>
      <c r="CN50" s="301">
        <f>CL50*48/CA50^3</f>
        <v>10466.634002694242</v>
      </c>
      <c r="CO50" s="125"/>
      <c r="CP50" s="125"/>
      <c r="CQ50" s="126"/>
    </row>
    <row r="51" spans="1:95" ht="15">
      <c r="A51" s="132"/>
      <c r="B51" s="128"/>
      <c r="C51" s="1189"/>
      <c r="D51" s="1189"/>
      <c r="E51" s="128"/>
      <c r="F51" s="128"/>
      <c r="G51" s="128"/>
      <c r="H51" s="128"/>
      <c r="I51" s="128"/>
      <c r="J51" s="128"/>
      <c r="K51" s="128"/>
      <c r="L51" s="128"/>
      <c r="M51" s="128"/>
      <c r="N51" s="128"/>
      <c r="O51" s="128"/>
      <c r="P51" s="128"/>
      <c r="Q51" s="128"/>
      <c r="R51" s="128"/>
      <c r="S51" s="129"/>
      <c r="T51" s="132"/>
      <c r="U51" s="128"/>
      <c r="V51" s="1189"/>
      <c r="W51" s="1189"/>
      <c r="X51" s="128"/>
      <c r="Y51" s="128"/>
      <c r="Z51" s="128"/>
      <c r="AA51" s="128"/>
      <c r="AB51" s="128"/>
      <c r="AC51" s="128"/>
      <c r="AD51" s="128"/>
      <c r="AE51" s="128"/>
      <c r="AF51" s="128"/>
      <c r="AG51" s="128"/>
      <c r="AH51" s="128"/>
      <c r="AI51" s="128"/>
      <c r="AJ51" s="128"/>
      <c r="AK51" s="128"/>
      <c r="AL51" s="129"/>
      <c r="AM51" s="132"/>
      <c r="AN51" s="128"/>
      <c r="AO51" s="1189"/>
      <c r="AP51" s="1189"/>
      <c r="AQ51" s="128"/>
      <c r="AR51" s="128"/>
      <c r="AS51" s="128"/>
      <c r="AT51" s="128"/>
      <c r="AU51" s="128"/>
      <c r="AV51" s="128"/>
      <c r="AW51" s="128"/>
      <c r="AX51" s="128"/>
      <c r="AY51" s="128"/>
      <c r="AZ51" s="128"/>
      <c r="BA51" s="128"/>
      <c r="BB51" s="128"/>
      <c r="BC51" s="128"/>
      <c r="BD51" s="128"/>
      <c r="BE51" s="129"/>
      <c r="BF51" s="132"/>
      <c r="BG51" s="128"/>
      <c r="BH51" s="1189"/>
      <c r="BI51" s="1189"/>
      <c r="BJ51" s="128"/>
      <c r="BK51" s="128"/>
      <c r="BL51" s="128"/>
      <c r="BM51" s="128"/>
      <c r="BN51" s="128"/>
      <c r="BO51" s="128"/>
      <c r="BP51" s="128"/>
      <c r="BQ51" s="128"/>
      <c r="BR51" s="128"/>
      <c r="BS51" s="128"/>
      <c r="BT51" s="128"/>
      <c r="BU51" s="128"/>
      <c r="BV51" s="128"/>
      <c r="BW51" s="128"/>
      <c r="BX51" s="129"/>
      <c r="BY51" s="122"/>
      <c r="BZ51" s="703" t="s">
        <v>140</v>
      </c>
      <c r="CA51" s="1173">
        <v>1</v>
      </c>
      <c r="CB51" s="1174"/>
      <c r="CC51" s="125" t="s">
        <v>153</v>
      </c>
      <c r="CD51" s="125"/>
      <c r="CE51" s="125"/>
      <c r="CF51" s="125"/>
      <c r="CG51" s="125"/>
      <c r="CH51" s="125"/>
      <c r="CI51" s="125"/>
      <c r="CJ51" s="125"/>
      <c r="CK51" s="703" t="s">
        <v>151</v>
      </c>
      <c r="CL51" s="1181">
        <f>IF(CL46&gt;0,(CL46*CA50^3)/48,CL50)</f>
        <v>1744439000.4490404</v>
      </c>
      <c r="CM51" s="1182"/>
      <c r="CN51" s="301">
        <f>CL51*48/CA50^3</f>
        <v>10466.634002694242</v>
      </c>
      <c r="CO51" s="125"/>
      <c r="CP51" s="125"/>
      <c r="CQ51" s="126"/>
    </row>
    <row r="52" spans="1:95" ht="14.25">
      <c r="A52" s="127" t="s">
        <v>146</v>
      </c>
      <c r="B52" s="128"/>
      <c r="C52" s="128"/>
      <c r="D52" s="128"/>
      <c r="E52" s="128"/>
      <c r="F52" s="128"/>
      <c r="G52" s="128"/>
      <c r="H52" s="128"/>
      <c r="I52" s="128"/>
      <c r="J52" s="128"/>
      <c r="K52" s="128"/>
      <c r="L52" s="128"/>
      <c r="M52" s="128"/>
      <c r="N52" s="128"/>
      <c r="O52" s="128"/>
      <c r="P52" s="128"/>
      <c r="Q52" s="128"/>
      <c r="R52" s="128"/>
      <c r="S52" s="129"/>
      <c r="T52" s="127" t="s">
        <v>146</v>
      </c>
      <c r="U52" s="128"/>
      <c r="V52" s="128"/>
      <c r="W52" s="128"/>
      <c r="X52" s="128"/>
      <c r="Y52" s="128"/>
      <c r="Z52" s="128"/>
      <c r="AA52" s="128"/>
      <c r="AB52" s="128"/>
      <c r="AC52" s="128"/>
      <c r="AD52" s="128"/>
      <c r="AE52" s="128"/>
      <c r="AF52" s="128"/>
      <c r="AG52" s="128"/>
      <c r="AH52" s="128"/>
      <c r="AI52" s="128"/>
      <c r="AJ52" s="128"/>
      <c r="AK52" s="128"/>
      <c r="AL52" s="129"/>
      <c r="AM52" s="127" t="s">
        <v>146</v>
      </c>
      <c r="AN52" s="128"/>
      <c r="AO52" s="128"/>
      <c r="AP52" s="128"/>
      <c r="AQ52" s="128"/>
      <c r="AR52" s="128"/>
      <c r="AS52" s="128"/>
      <c r="AT52" s="128"/>
      <c r="AU52" s="128"/>
      <c r="AV52" s="128"/>
      <c r="AW52" s="128"/>
      <c r="AX52" s="128"/>
      <c r="AY52" s="128"/>
      <c r="AZ52" s="128"/>
      <c r="BA52" s="128"/>
      <c r="BB52" s="128"/>
      <c r="BC52" s="128"/>
      <c r="BD52" s="128"/>
      <c r="BE52" s="129"/>
      <c r="BF52" s="127" t="s">
        <v>146</v>
      </c>
      <c r="BG52" s="128"/>
      <c r="BH52" s="128"/>
      <c r="BI52" s="128"/>
      <c r="BJ52" s="128"/>
      <c r="BK52" s="128"/>
      <c r="BL52" s="128"/>
      <c r="BM52" s="128"/>
      <c r="BN52" s="128"/>
      <c r="BO52" s="128"/>
      <c r="BP52" s="128"/>
      <c r="BQ52" s="128"/>
      <c r="BR52" s="128"/>
      <c r="BS52" s="128"/>
      <c r="BT52" s="128"/>
      <c r="BU52" s="128"/>
      <c r="BV52" s="128"/>
      <c r="BW52" s="128"/>
      <c r="BX52" s="129"/>
      <c r="BY52" s="122"/>
      <c r="BZ52" s="703" t="s">
        <v>143</v>
      </c>
      <c r="CA52" s="1173">
        <v>25.4</v>
      </c>
      <c r="CB52" s="1174"/>
      <c r="CC52" s="125" t="s">
        <v>141</v>
      </c>
      <c r="CD52" s="125"/>
      <c r="CE52" s="125"/>
      <c r="CF52" s="125"/>
      <c r="CG52" s="125"/>
      <c r="CH52" s="125"/>
      <c r="CI52" s="125"/>
      <c r="CJ52" s="125"/>
      <c r="CK52" s="703" t="s">
        <v>145</v>
      </c>
      <c r="CL52" s="1185">
        <f>IF(CL51&gt;=CL50,0,(CN51^-1-CN50^-1)^-1)</f>
        <v>0</v>
      </c>
      <c r="CM52" s="1186"/>
      <c r="CN52" s="125"/>
      <c r="CO52" s="125"/>
      <c r="CP52" s="125"/>
      <c r="CQ52" s="126"/>
    </row>
    <row r="53" spans="1:95" ht="12.75" customHeight="1">
      <c r="A53" s="135"/>
      <c r="B53" s="136" t="s">
        <v>147</v>
      </c>
      <c r="C53" s="1389">
        <v>200</v>
      </c>
      <c r="D53" s="1390"/>
      <c r="E53" s="130" t="s">
        <v>148</v>
      </c>
      <c r="F53" s="128"/>
      <c r="G53" s="128"/>
      <c r="H53" s="128"/>
      <c r="I53" s="128"/>
      <c r="J53" s="128"/>
      <c r="K53" s="128"/>
      <c r="L53" s="128"/>
      <c r="M53" s="128"/>
      <c r="N53" s="128"/>
      <c r="O53" s="128"/>
      <c r="P53" s="128"/>
      <c r="Q53" s="128"/>
      <c r="R53" s="128"/>
      <c r="S53" s="129"/>
      <c r="T53" s="135"/>
      <c r="U53" s="136" t="s">
        <v>147</v>
      </c>
      <c r="V53" s="1389">
        <v>200</v>
      </c>
      <c r="W53" s="1390"/>
      <c r="X53" s="130" t="s">
        <v>148</v>
      </c>
      <c r="Y53" s="128"/>
      <c r="Z53" s="128"/>
      <c r="AA53" s="128"/>
      <c r="AB53" s="128"/>
      <c r="AC53" s="128"/>
      <c r="AD53" s="128"/>
      <c r="AE53" s="128"/>
      <c r="AF53" s="128"/>
      <c r="AG53" s="128"/>
      <c r="AH53" s="128"/>
      <c r="AI53" s="128"/>
      <c r="AJ53" s="128"/>
      <c r="AK53" s="128"/>
      <c r="AL53" s="129"/>
      <c r="AM53" s="135"/>
      <c r="AN53" s="136" t="s">
        <v>147</v>
      </c>
      <c r="AO53" s="1389">
        <v>200</v>
      </c>
      <c r="AP53" s="1390"/>
      <c r="AQ53" s="130" t="s">
        <v>148</v>
      </c>
      <c r="AR53" s="128"/>
      <c r="AS53" s="128"/>
      <c r="AT53" s="128"/>
      <c r="AU53" s="128"/>
      <c r="AV53" s="128"/>
      <c r="AW53" s="128"/>
      <c r="AX53" s="128"/>
      <c r="AY53" s="128"/>
      <c r="AZ53" s="128"/>
      <c r="BA53" s="128"/>
      <c r="BB53" s="128"/>
      <c r="BC53" s="128"/>
      <c r="BD53" s="128"/>
      <c r="BE53" s="129"/>
      <c r="BF53" s="135"/>
      <c r="BG53" s="136" t="s">
        <v>147</v>
      </c>
      <c r="BH53" s="1389">
        <v>200</v>
      </c>
      <c r="BI53" s="1390"/>
      <c r="BJ53" s="130" t="s">
        <v>148</v>
      </c>
      <c r="BK53" s="128"/>
      <c r="BL53" s="128"/>
      <c r="BM53" s="128"/>
      <c r="BN53" s="128"/>
      <c r="BO53" s="128"/>
      <c r="BP53" s="128"/>
      <c r="BQ53" s="128"/>
      <c r="BR53" s="128"/>
      <c r="BS53" s="128"/>
      <c r="BT53" s="128"/>
      <c r="BU53" s="128"/>
      <c r="BV53" s="128"/>
      <c r="BW53" s="128"/>
      <c r="BX53" s="129"/>
      <c r="BY53" s="122"/>
      <c r="BZ53" s="703" t="s">
        <v>144</v>
      </c>
      <c r="CA53" s="1173">
        <v>22.1</v>
      </c>
      <c r="CB53" s="1174"/>
      <c r="CC53" s="125" t="s">
        <v>142</v>
      </c>
      <c r="CD53" s="125"/>
      <c r="CE53" s="125"/>
      <c r="CF53" s="125"/>
      <c r="CG53" s="125"/>
      <c r="CH53" s="125"/>
      <c r="CI53" s="125"/>
      <c r="CJ53" s="125"/>
      <c r="CK53" s="125"/>
      <c r="CL53" s="125"/>
      <c r="CM53" s="125"/>
      <c r="CN53" s="125"/>
      <c r="CO53" s="125"/>
      <c r="CP53" s="125"/>
      <c r="CQ53" s="126"/>
    </row>
    <row r="54" spans="1:95">
      <c r="A54" s="1171" t="s">
        <v>115</v>
      </c>
      <c r="B54" s="1172"/>
      <c r="C54" s="1203">
        <v>150</v>
      </c>
      <c r="D54" s="1204"/>
      <c r="E54" s="130" t="s">
        <v>109</v>
      </c>
      <c r="F54" s="128"/>
      <c r="G54" s="128"/>
      <c r="H54" s="128"/>
      <c r="I54" s="128"/>
      <c r="J54" s="128"/>
      <c r="K54" s="128"/>
      <c r="L54" s="128"/>
      <c r="M54" s="128"/>
      <c r="N54" s="128"/>
      <c r="O54" s="128"/>
      <c r="P54" s="128"/>
      <c r="Q54" s="128"/>
      <c r="R54" s="128"/>
      <c r="S54" s="129"/>
      <c r="T54" s="1171" t="s">
        <v>115</v>
      </c>
      <c r="U54" s="1172"/>
      <c r="V54" s="1203">
        <v>150</v>
      </c>
      <c r="W54" s="1204"/>
      <c r="X54" s="130" t="s">
        <v>109</v>
      </c>
      <c r="Y54" s="128"/>
      <c r="Z54" s="128"/>
      <c r="AA54" s="128"/>
      <c r="AB54" s="128"/>
      <c r="AC54" s="128"/>
      <c r="AD54" s="128"/>
      <c r="AE54" s="128"/>
      <c r="AF54" s="128"/>
      <c r="AG54" s="128"/>
      <c r="AH54" s="128"/>
      <c r="AI54" s="128"/>
      <c r="AJ54" s="128"/>
      <c r="AK54" s="128"/>
      <c r="AL54" s="129"/>
      <c r="AM54" s="1171" t="s">
        <v>115</v>
      </c>
      <c r="AN54" s="1172"/>
      <c r="AO54" s="1203">
        <v>150</v>
      </c>
      <c r="AP54" s="1204"/>
      <c r="AQ54" s="130" t="s">
        <v>109</v>
      </c>
      <c r="AR54" s="128"/>
      <c r="AS54" s="128"/>
      <c r="AT54" s="128"/>
      <c r="AU54" s="128"/>
      <c r="AV54" s="128"/>
      <c r="AW54" s="128"/>
      <c r="AX54" s="128"/>
      <c r="AY54" s="128"/>
      <c r="AZ54" s="128"/>
      <c r="BA54" s="128"/>
      <c r="BB54" s="128"/>
      <c r="BC54" s="128"/>
      <c r="BD54" s="128"/>
      <c r="BE54" s="129"/>
      <c r="BF54" s="1171" t="s">
        <v>115</v>
      </c>
      <c r="BG54" s="1172"/>
      <c r="BH54" s="1203">
        <v>150</v>
      </c>
      <c r="BI54" s="1204"/>
      <c r="BJ54" s="130" t="s">
        <v>109</v>
      </c>
      <c r="BK54" s="128"/>
      <c r="BL54" s="128"/>
      <c r="BM54" s="128"/>
      <c r="BN54" s="128"/>
      <c r="BO54" s="128"/>
      <c r="BP54" s="128"/>
      <c r="BQ54" s="128"/>
      <c r="BR54" s="128"/>
      <c r="BS54" s="128"/>
      <c r="BT54" s="128"/>
      <c r="BU54" s="128"/>
      <c r="BV54" s="128"/>
      <c r="BW54" s="128"/>
      <c r="BX54" s="129"/>
      <c r="BY54" s="122"/>
      <c r="BZ54" s="125"/>
      <c r="CA54" s="125"/>
      <c r="CB54" s="125"/>
      <c r="CC54" s="125"/>
      <c r="CD54" s="125"/>
      <c r="CE54" s="125"/>
      <c r="CF54" s="125"/>
      <c r="CG54" s="125"/>
      <c r="CH54" s="125"/>
      <c r="CI54" s="125"/>
      <c r="CJ54" s="125"/>
      <c r="CK54" s="125"/>
      <c r="CL54" s="125"/>
      <c r="CM54" s="125"/>
      <c r="CN54" s="125"/>
      <c r="CO54" s="125"/>
      <c r="CP54" s="125"/>
      <c r="CQ54" s="126"/>
    </row>
    <row r="55" spans="1:95">
      <c r="A55" s="1171" t="s">
        <v>116</v>
      </c>
      <c r="B55" s="1172"/>
      <c r="C55" s="1383">
        <v>0</v>
      </c>
      <c r="D55" s="1384"/>
      <c r="E55" s="125" t="s">
        <v>226</v>
      </c>
      <c r="F55" s="125"/>
      <c r="G55" s="125"/>
      <c r="H55" s="125"/>
      <c r="I55" s="125"/>
      <c r="J55" s="125"/>
      <c r="K55" s="125"/>
      <c r="L55" s="125"/>
      <c r="M55" s="125"/>
      <c r="N55" s="125"/>
      <c r="O55" s="128"/>
      <c r="P55" s="128"/>
      <c r="Q55" s="128"/>
      <c r="R55" s="128"/>
      <c r="S55" s="129"/>
      <c r="T55" s="1171" t="s">
        <v>116</v>
      </c>
      <c r="U55" s="1172"/>
      <c r="V55" s="1383">
        <v>0</v>
      </c>
      <c r="W55" s="1384"/>
      <c r="X55" s="125" t="s">
        <v>226</v>
      </c>
      <c r="Y55" s="125"/>
      <c r="Z55" s="125"/>
      <c r="AA55" s="125"/>
      <c r="AB55" s="125"/>
      <c r="AC55" s="125"/>
      <c r="AD55" s="125"/>
      <c r="AE55" s="125"/>
      <c r="AF55" s="125"/>
      <c r="AG55" s="125"/>
      <c r="AH55" s="128"/>
      <c r="AI55" s="128"/>
      <c r="AJ55" s="128"/>
      <c r="AK55" s="128"/>
      <c r="AL55" s="129"/>
      <c r="AM55" s="1171" t="s">
        <v>116</v>
      </c>
      <c r="AN55" s="1172"/>
      <c r="AO55" s="1383">
        <v>0</v>
      </c>
      <c r="AP55" s="1384"/>
      <c r="AQ55" s="125" t="s">
        <v>226</v>
      </c>
      <c r="AR55" s="125"/>
      <c r="AS55" s="125"/>
      <c r="AT55" s="125"/>
      <c r="AU55" s="125"/>
      <c r="AV55" s="125"/>
      <c r="AW55" s="125"/>
      <c r="AX55" s="125"/>
      <c r="AY55" s="125"/>
      <c r="AZ55" s="125"/>
      <c r="BA55" s="128"/>
      <c r="BB55" s="128"/>
      <c r="BC55" s="128"/>
      <c r="BD55" s="128"/>
      <c r="BE55" s="129"/>
      <c r="BF55" s="1171" t="s">
        <v>116</v>
      </c>
      <c r="BG55" s="1172"/>
      <c r="BH55" s="1383">
        <v>0</v>
      </c>
      <c r="BI55" s="1384"/>
      <c r="BJ55" s="125" t="s">
        <v>226</v>
      </c>
      <c r="BK55" s="125"/>
      <c r="BL55" s="125"/>
      <c r="BM55" s="125"/>
      <c r="BN55" s="125"/>
      <c r="BO55" s="125"/>
      <c r="BP55" s="125"/>
      <c r="BQ55" s="125"/>
      <c r="BR55" s="125"/>
      <c r="BS55" s="125"/>
      <c r="BT55" s="128"/>
      <c r="BU55" s="128"/>
      <c r="BV55" s="128"/>
      <c r="BW55" s="128"/>
      <c r="BX55" s="129"/>
      <c r="BY55" s="122"/>
      <c r="BZ55" s="125"/>
      <c r="CA55" s="125"/>
      <c r="CB55" s="125"/>
      <c r="CC55" s="125"/>
      <c r="CD55" s="125"/>
      <c r="CE55" s="125"/>
      <c r="CF55" s="125"/>
      <c r="CG55" s="125"/>
      <c r="CH55" s="125"/>
      <c r="CI55" s="125"/>
      <c r="CJ55" s="125"/>
      <c r="CK55" s="125"/>
      <c r="CL55" s="125"/>
      <c r="CM55" s="125"/>
      <c r="CN55" s="125"/>
      <c r="CO55" s="125"/>
      <c r="CP55" s="125"/>
      <c r="CQ55" s="126"/>
    </row>
    <row r="56" spans="1:95" ht="15.75" customHeight="1">
      <c r="A56" s="1171" t="s">
        <v>124</v>
      </c>
      <c r="B56" s="1172"/>
      <c r="C56" s="1385">
        <v>1</v>
      </c>
      <c r="D56" s="1386"/>
      <c r="E56" s="125" t="s">
        <v>227</v>
      </c>
      <c r="F56" s="125"/>
      <c r="G56" s="125"/>
      <c r="H56" s="125"/>
      <c r="I56" s="125"/>
      <c r="J56" s="125"/>
      <c r="K56" s="125"/>
      <c r="L56" s="125"/>
      <c r="M56" s="125"/>
      <c r="N56" s="125"/>
      <c r="O56" s="128"/>
      <c r="P56" s="128"/>
      <c r="Q56" s="128"/>
      <c r="R56" s="128"/>
      <c r="S56" s="129"/>
      <c r="T56" s="1171" t="s">
        <v>124</v>
      </c>
      <c r="U56" s="1172"/>
      <c r="V56" s="1385">
        <v>1</v>
      </c>
      <c r="W56" s="1386"/>
      <c r="X56" s="125" t="s">
        <v>227</v>
      </c>
      <c r="Y56" s="125"/>
      <c r="Z56" s="125"/>
      <c r="AA56" s="125"/>
      <c r="AB56" s="125"/>
      <c r="AC56" s="125"/>
      <c r="AD56" s="125"/>
      <c r="AE56" s="125"/>
      <c r="AF56" s="125"/>
      <c r="AG56" s="125"/>
      <c r="AH56" s="128"/>
      <c r="AI56" s="128"/>
      <c r="AJ56" s="128"/>
      <c r="AK56" s="128"/>
      <c r="AL56" s="129"/>
      <c r="AM56" s="1171" t="s">
        <v>124</v>
      </c>
      <c r="AN56" s="1172"/>
      <c r="AO56" s="1385">
        <v>1</v>
      </c>
      <c r="AP56" s="1386"/>
      <c r="AQ56" s="125" t="s">
        <v>227</v>
      </c>
      <c r="AR56" s="125"/>
      <c r="AS56" s="125"/>
      <c r="AT56" s="125"/>
      <c r="AU56" s="125"/>
      <c r="AV56" s="125"/>
      <c r="AW56" s="125"/>
      <c r="AX56" s="125"/>
      <c r="AY56" s="125"/>
      <c r="AZ56" s="125"/>
      <c r="BA56" s="128"/>
      <c r="BB56" s="128"/>
      <c r="BC56" s="128"/>
      <c r="BD56" s="128"/>
      <c r="BE56" s="129"/>
      <c r="BF56" s="1171" t="s">
        <v>124</v>
      </c>
      <c r="BG56" s="1172"/>
      <c r="BH56" s="1385">
        <v>1</v>
      </c>
      <c r="BI56" s="1386"/>
      <c r="BJ56" s="125" t="s">
        <v>227</v>
      </c>
      <c r="BK56" s="125"/>
      <c r="BL56" s="125"/>
      <c r="BM56" s="125"/>
      <c r="BN56" s="125"/>
      <c r="BO56" s="125"/>
      <c r="BP56" s="125"/>
      <c r="BQ56" s="125"/>
      <c r="BR56" s="125"/>
      <c r="BS56" s="125"/>
      <c r="BT56" s="128"/>
      <c r="BU56" s="128"/>
      <c r="BV56" s="128"/>
      <c r="BW56" s="128"/>
      <c r="BX56" s="129"/>
      <c r="BY56" s="122"/>
      <c r="BZ56" s="125"/>
      <c r="CA56" s="125"/>
      <c r="CB56" s="125"/>
      <c r="CC56" s="125"/>
      <c r="CD56" s="125"/>
      <c r="CE56" s="125"/>
      <c r="CF56" s="125"/>
      <c r="CG56" s="125"/>
      <c r="CH56" s="125"/>
      <c r="CI56" s="125"/>
      <c r="CJ56" s="138"/>
      <c r="CK56" s="125"/>
      <c r="CL56" s="125"/>
      <c r="CM56" s="125"/>
      <c r="CN56" s="125"/>
      <c r="CO56" s="125"/>
      <c r="CP56" s="125"/>
      <c r="CQ56" s="126"/>
    </row>
    <row r="57" spans="1:95" ht="15.75" customHeight="1">
      <c r="A57" s="1171" t="s">
        <v>125</v>
      </c>
      <c r="B57" s="1172"/>
      <c r="C57" s="1385">
        <v>1</v>
      </c>
      <c r="D57" s="1386"/>
      <c r="E57" s="125" t="s">
        <v>228</v>
      </c>
      <c r="F57" s="125"/>
      <c r="G57" s="125"/>
      <c r="H57" s="125"/>
      <c r="I57" s="125"/>
      <c r="J57" s="125"/>
      <c r="K57" s="125"/>
      <c r="L57" s="125"/>
      <c r="M57" s="125"/>
      <c r="N57" s="125"/>
      <c r="O57" s="128"/>
      <c r="P57" s="128"/>
      <c r="Q57" s="128"/>
      <c r="R57" s="128"/>
      <c r="S57" s="129"/>
      <c r="T57" s="1171" t="s">
        <v>125</v>
      </c>
      <c r="U57" s="1172"/>
      <c r="V57" s="1385">
        <v>1</v>
      </c>
      <c r="W57" s="1386"/>
      <c r="X57" s="125" t="s">
        <v>228</v>
      </c>
      <c r="Y57" s="125"/>
      <c r="Z57" s="125"/>
      <c r="AA57" s="125"/>
      <c r="AB57" s="125"/>
      <c r="AC57" s="125"/>
      <c r="AD57" s="125"/>
      <c r="AE57" s="125"/>
      <c r="AF57" s="125"/>
      <c r="AG57" s="125"/>
      <c r="AH57" s="128"/>
      <c r="AI57" s="128"/>
      <c r="AJ57" s="128"/>
      <c r="AK57" s="128"/>
      <c r="AL57" s="129"/>
      <c r="AM57" s="1171" t="s">
        <v>125</v>
      </c>
      <c r="AN57" s="1172"/>
      <c r="AO57" s="1385">
        <v>1</v>
      </c>
      <c r="AP57" s="1386"/>
      <c r="AQ57" s="125" t="s">
        <v>228</v>
      </c>
      <c r="AR57" s="125"/>
      <c r="AS57" s="125"/>
      <c r="AT57" s="125"/>
      <c r="AU57" s="125"/>
      <c r="AV57" s="125"/>
      <c r="AW57" s="125"/>
      <c r="AX57" s="125"/>
      <c r="AY57" s="125"/>
      <c r="AZ57" s="125"/>
      <c r="BA57" s="128"/>
      <c r="BB57" s="128"/>
      <c r="BC57" s="128"/>
      <c r="BD57" s="128"/>
      <c r="BE57" s="129"/>
      <c r="BF57" s="1171" t="s">
        <v>125</v>
      </c>
      <c r="BG57" s="1172"/>
      <c r="BH57" s="1385">
        <v>1</v>
      </c>
      <c r="BI57" s="1386"/>
      <c r="BJ57" s="125" t="s">
        <v>228</v>
      </c>
      <c r="BK57" s="125"/>
      <c r="BL57" s="125"/>
      <c r="BM57" s="125"/>
      <c r="BN57" s="125"/>
      <c r="BO57" s="125"/>
      <c r="BP57" s="125"/>
      <c r="BQ57" s="125"/>
      <c r="BR57" s="125"/>
      <c r="BS57" s="125"/>
      <c r="BT57" s="128"/>
      <c r="BU57" s="128"/>
      <c r="BV57" s="128"/>
      <c r="BW57" s="128"/>
      <c r="BX57" s="129"/>
      <c r="BY57" s="122"/>
      <c r="BZ57" s="125"/>
      <c r="CA57" s="125"/>
      <c r="CB57" s="125"/>
      <c r="CC57" s="125"/>
      <c r="CD57" s="125"/>
      <c r="CE57" s="125"/>
      <c r="CF57" s="125"/>
      <c r="CG57" s="125"/>
      <c r="CH57" s="125"/>
      <c r="CI57" s="125"/>
      <c r="CJ57" s="138"/>
      <c r="CK57" s="125"/>
      <c r="CL57" s="125"/>
      <c r="CM57" s="125"/>
      <c r="CN57" s="125"/>
      <c r="CO57" s="125"/>
      <c r="CP57" s="125"/>
      <c r="CQ57" s="126"/>
    </row>
    <row r="58" spans="1:95" ht="15">
      <c r="A58" s="139"/>
      <c r="B58" s="131" t="s">
        <v>126</v>
      </c>
      <c r="C58" s="1163">
        <f>(C54*(((C55+C56+C57)^3)-(C55^3)))/12</f>
        <v>100</v>
      </c>
      <c r="D58" s="1164"/>
      <c r="E58" s="125" t="s">
        <v>117</v>
      </c>
      <c r="F58" s="125"/>
      <c r="G58" s="125"/>
      <c r="H58" s="125"/>
      <c r="I58" s="125"/>
      <c r="J58" s="125"/>
      <c r="K58" s="125"/>
      <c r="L58" s="125"/>
      <c r="M58" s="125"/>
      <c r="N58" s="125"/>
      <c r="O58" s="128"/>
      <c r="P58" s="128"/>
      <c r="Q58" s="128"/>
      <c r="R58" s="128"/>
      <c r="S58" s="129"/>
      <c r="T58" s="139"/>
      <c r="U58" s="131" t="s">
        <v>126</v>
      </c>
      <c r="V58" s="1163">
        <f>(V54*(((V55+V56+V57)^3)-(V55^3)))/12</f>
        <v>100</v>
      </c>
      <c r="W58" s="1164"/>
      <c r="X58" s="125" t="s">
        <v>117</v>
      </c>
      <c r="Y58" s="125"/>
      <c r="Z58" s="125"/>
      <c r="AA58" s="125"/>
      <c r="AB58" s="125"/>
      <c r="AC58" s="125"/>
      <c r="AD58" s="125"/>
      <c r="AE58" s="125"/>
      <c r="AF58" s="125"/>
      <c r="AG58" s="125"/>
      <c r="AH58" s="128"/>
      <c r="AI58" s="128"/>
      <c r="AJ58" s="128"/>
      <c r="AK58" s="128"/>
      <c r="AL58" s="129"/>
      <c r="AM58" s="139"/>
      <c r="AN58" s="131" t="s">
        <v>126</v>
      </c>
      <c r="AO58" s="1163">
        <f>(AO54*(((AO55+AO56+AO57)^3)-(AO55^3)))/12</f>
        <v>100</v>
      </c>
      <c r="AP58" s="1164"/>
      <c r="AQ58" s="125" t="s">
        <v>117</v>
      </c>
      <c r="AR58" s="125"/>
      <c r="AS58" s="125"/>
      <c r="AT58" s="125"/>
      <c r="AU58" s="125"/>
      <c r="AV58" s="125"/>
      <c r="AW58" s="125"/>
      <c r="AX58" s="125"/>
      <c r="AY58" s="125"/>
      <c r="AZ58" s="125"/>
      <c r="BA58" s="128"/>
      <c r="BB58" s="128"/>
      <c r="BC58" s="128"/>
      <c r="BD58" s="128"/>
      <c r="BE58" s="129"/>
      <c r="BF58" s="139"/>
      <c r="BG58" s="131" t="s">
        <v>126</v>
      </c>
      <c r="BH58" s="1163">
        <f>(BH54*(((BH55+BH56+BH57)^3)-(BH55^3)))/12</f>
        <v>100</v>
      </c>
      <c r="BI58" s="1164"/>
      <c r="BJ58" s="125" t="s">
        <v>117</v>
      </c>
      <c r="BK58" s="125"/>
      <c r="BL58" s="125"/>
      <c r="BM58" s="125"/>
      <c r="BN58" s="125"/>
      <c r="BO58" s="125"/>
      <c r="BP58" s="125"/>
      <c r="BQ58" s="125"/>
      <c r="BR58" s="125"/>
      <c r="BS58" s="125"/>
      <c r="BT58" s="128"/>
      <c r="BU58" s="128"/>
      <c r="BV58" s="128"/>
      <c r="BW58" s="128"/>
      <c r="BX58" s="129"/>
      <c r="BY58" s="122"/>
      <c r="BZ58" s="125"/>
      <c r="CA58" s="125"/>
      <c r="CB58" s="125"/>
      <c r="CC58" s="125"/>
      <c r="CD58" s="125"/>
      <c r="CE58" s="125"/>
      <c r="CF58" s="125"/>
      <c r="CG58" s="125"/>
      <c r="CH58" s="125"/>
      <c r="CI58" s="125"/>
      <c r="CJ58" s="138"/>
      <c r="CK58" s="125"/>
      <c r="CL58" s="125"/>
      <c r="CM58" s="125"/>
      <c r="CN58" s="125"/>
      <c r="CO58" s="125"/>
      <c r="CP58" s="125"/>
      <c r="CQ58" s="126"/>
    </row>
    <row r="59" spans="1:95">
      <c r="A59" s="132"/>
      <c r="B59" s="131" t="s">
        <v>118</v>
      </c>
      <c r="C59" s="1161">
        <f>IF(C47&gt;0,0.001*((N46*(C47-C46)*C53^3)/(48*C58*(C47-C46))),0)</f>
        <v>0</v>
      </c>
      <c r="D59" s="1162"/>
      <c r="E59" s="130" t="s">
        <v>229</v>
      </c>
      <c r="F59" s="128"/>
      <c r="G59" s="128"/>
      <c r="H59" s="128"/>
      <c r="I59" s="128"/>
      <c r="J59" s="128"/>
      <c r="K59" s="128"/>
      <c r="L59" s="128"/>
      <c r="M59" s="128"/>
      <c r="N59" s="128"/>
      <c r="O59" s="128"/>
      <c r="P59" s="128"/>
      <c r="Q59" s="128"/>
      <c r="R59" s="128"/>
      <c r="S59" s="129"/>
      <c r="T59" s="132"/>
      <c r="U59" s="131" t="s">
        <v>118</v>
      </c>
      <c r="V59" s="1161">
        <f>IF(V47&gt;0,0.001*((AG46*(V47-V46)*V53^3)/(48*V58*(V47-V46))),0)</f>
        <v>0</v>
      </c>
      <c r="W59" s="1162"/>
      <c r="X59" s="130" t="s">
        <v>229</v>
      </c>
      <c r="Y59" s="128"/>
      <c r="Z59" s="128"/>
      <c r="AA59" s="128"/>
      <c r="AB59" s="128"/>
      <c r="AC59" s="128"/>
      <c r="AD59" s="128"/>
      <c r="AE59" s="128"/>
      <c r="AF59" s="128"/>
      <c r="AG59" s="128"/>
      <c r="AH59" s="128"/>
      <c r="AI59" s="128"/>
      <c r="AJ59" s="128"/>
      <c r="AK59" s="128"/>
      <c r="AL59" s="129"/>
      <c r="AM59" s="132"/>
      <c r="AN59" s="131" t="s">
        <v>118</v>
      </c>
      <c r="AO59" s="1161">
        <f>IF(AO47&gt;0,0.001*((AZ46*(AO47-AO46)*AO53^3)/(48*AO58*(AO47-AO46))),0)</f>
        <v>0</v>
      </c>
      <c r="AP59" s="1162"/>
      <c r="AQ59" s="130" t="s">
        <v>229</v>
      </c>
      <c r="AR59" s="128"/>
      <c r="AS59" s="128"/>
      <c r="AT59" s="128"/>
      <c r="AU59" s="128"/>
      <c r="AV59" s="128"/>
      <c r="AW59" s="128"/>
      <c r="AX59" s="128"/>
      <c r="AY59" s="128"/>
      <c r="AZ59" s="128"/>
      <c r="BA59" s="128"/>
      <c r="BB59" s="128"/>
      <c r="BC59" s="128"/>
      <c r="BD59" s="128"/>
      <c r="BE59" s="129"/>
      <c r="BF59" s="132"/>
      <c r="BG59" s="131" t="s">
        <v>118</v>
      </c>
      <c r="BH59" s="1161">
        <f>IF(BH47&gt;0,0.001*((BS46*(BH47-BH46)*BH53^3)/(48*BH58*(BH47-BH46))),0)</f>
        <v>0</v>
      </c>
      <c r="BI59" s="1162"/>
      <c r="BJ59" s="130" t="s">
        <v>229</v>
      </c>
      <c r="BK59" s="128"/>
      <c r="BL59" s="128"/>
      <c r="BM59" s="128"/>
      <c r="BN59" s="128"/>
      <c r="BO59" s="128"/>
      <c r="BP59" s="128"/>
      <c r="BQ59" s="128"/>
      <c r="BR59" s="128"/>
      <c r="BS59" s="128"/>
      <c r="BT59" s="128"/>
      <c r="BU59" s="128"/>
      <c r="BV59" s="128"/>
      <c r="BW59" s="128"/>
      <c r="BX59" s="129"/>
      <c r="BY59" s="122"/>
      <c r="BZ59" s="125"/>
      <c r="CA59" s="125"/>
      <c r="CB59" s="125"/>
      <c r="CC59" s="125"/>
      <c r="CD59" s="125"/>
      <c r="CE59" s="125"/>
      <c r="CF59" s="125"/>
      <c r="CG59" s="125"/>
      <c r="CH59" s="125"/>
      <c r="CI59" s="125"/>
      <c r="CJ59" s="125"/>
      <c r="CK59" s="125"/>
      <c r="CL59" s="125"/>
      <c r="CM59" s="125"/>
      <c r="CN59" s="125"/>
      <c r="CO59" s="125"/>
      <c r="CP59" s="125"/>
      <c r="CQ59" s="126"/>
    </row>
    <row r="60" spans="1:95">
      <c r="A60" s="140"/>
      <c r="B60" s="141" t="s">
        <v>175</v>
      </c>
      <c r="C60" s="1159">
        <f>C50*C53*0.5*SUM(C55:D57)/(4*C58)</f>
        <v>0</v>
      </c>
      <c r="D60" s="1160"/>
      <c r="E60" s="142" t="s">
        <v>230</v>
      </c>
      <c r="F60" s="143"/>
      <c r="G60" s="143"/>
      <c r="H60" s="143"/>
      <c r="I60" s="143"/>
      <c r="J60" s="143"/>
      <c r="K60" s="143"/>
      <c r="L60" s="143"/>
      <c r="M60" s="143"/>
      <c r="N60" s="143"/>
      <c r="O60" s="143"/>
      <c r="P60" s="143"/>
      <c r="Q60" s="143"/>
      <c r="R60" s="143"/>
      <c r="S60" s="144"/>
      <c r="T60" s="140"/>
      <c r="U60" s="141" t="s">
        <v>175</v>
      </c>
      <c r="V60" s="1159">
        <f>V50*V53*0.5*SUM(V55:W57)/(4*V58)</f>
        <v>0</v>
      </c>
      <c r="W60" s="1160"/>
      <c r="X60" s="142" t="s">
        <v>230</v>
      </c>
      <c r="Y60" s="143"/>
      <c r="Z60" s="143"/>
      <c r="AA60" s="143"/>
      <c r="AB60" s="143"/>
      <c r="AC60" s="143"/>
      <c r="AD60" s="143"/>
      <c r="AE60" s="143"/>
      <c r="AF60" s="143"/>
      <c r="AG60" s="143"/>
      <c r="AH60" s="143"/>
      <c r="AI60" s="143"/>
      <c r="AJ60" s="143"/>
      <c r="AK60" s="143"/>
      <c r="AL60" s="144"/>
      <c r="AM60" s="140"/>
      <c r="AN60" s="141" t="s">
        <v>175</v>
      </c>
      <c r="AO60" s="1159">
        <f>AO50*AO53*0.5*SUM(AO55:AP57)/(4*AO58)</f>
        <v>0</v>
      </c>
      <c r="AP60" s="1160"/>
      <c r="AQ60" s="142" t="s">
        <v>230</v>
      </c>
      <c r="AR60" s="143"/>
      <c r="AS60" s="143"/>
      <c r="AT60" s="143"/>
      <c r="AU60" s="143"/>
      <c r="AV60" s="143"/>
      <c r="AW60" s="143"/>
      <c r="AX60" s="143"/>
      <c r="AY60" s="143"/>
      <c r="AZ60" s="143"/>
      <c r="BA60" s="143"/>
      <c r="BB60" s="143"/>
      <c r="BC60" s="143"/>
      <c r="BD60" s="143"/>
      <c r="BE60" s="144"/>
      <c r="BF60" s="140"/>
      <c r="BG60" s="141" t="s">
        <v>175</v>
      </c>
      <c r="BH60" s="1159">
        <f>BH50*BH53*0.5*SUM(BH55:BI57)/(4*BH58)</f>
        <v>0</v>
      </c>
      <c r="BI60" s="1160"/>
      <c r="BJ60" s="142" t="s">
        <v>230</v>
      </c>
      <c r="BK60" s="143"/>
      <c r="BL60" s="143"/>
      <c r="BM60" s="143"/>
      <c r="BN60" s="143"/>
      <c r="BO60" s="143"/>
      <c r="BP60" s="143"/>
      <c r="BQ60" s="143"/>
      <c r="BR60" s="143"/>
      <c r="BS60" s="143"/>
      <c r="BT60" s="143"/>
      <c r="BU60" s="143"/>
      <c r="BV60" s="143"/>
      <c r="BW60" s="143"/>
      <c r="BX60" s="144"/>
      <c r="BY60" s="145"/>
      <c r="BZ60" s="146"/>
      <c r="CA60" s="146"/>
      <c r="CB60" s="146"/>
      <c r="CC60" s="146"/>
      <c r="CD60" s="146"/>
      <c r="CE60" s="146"/>
      <c r="CF60" s="146"/>
      <c r="CG60" s="146"/>
      <c r="CH60" s="146"/>
      <c r="CI60" s="146"/>
      <c r="CJ60" s="146"/>
      <c r="CK60" s="146"/>
      <c r="CL60" s="146"/>
      <c r="CM60" s="146"/>
      <c r="CN60" s="146"/>
      <c r="CO60" s="146"/>
      <c r="CP60" s="146"/>
      <c r="CQ60" s="147"/>
    </row>
    <row r="61" spans="1:95">
      <c r="A61" s="1171" t="s">
        <v>596</v>
      </c>
      <c r="B61" s="1172"/>
      <c r="C61" s="1391"/>
      <c r="D61" s="1392"/>
      <c r="E61" s="93" t="s">
        <v>521</v>
      </c>
      <c r="F61" s="128"/>
      <c r="G61" s="128"/>
      <c r="H61" s="128"/>
      <c r="I61" s="128"/>
      <c r="J61" s="128"/>
      <c r="K61" s="128"/>
      <c r="L61" s="128"/>
      <c r="M61" s="128"/>
      <c r="N61" s="128"/>
      <c r="O61" s="128"/>
      <c r="P61" s="128"/>
      <c r="Q61" s="128"/>
      <c r="R61" s="128"/>
      <c r="S61" s="129"/>
      <c r="T61" s="1171" t="s">
        <v>596</v>
      </c>
      <c r="U61" s="1172"/>
      <c r="V61" s="1391"/>
      <c r="W61" s="1392"/>
      <c r="X61" s="93" t="s">
        <v>521</v>
      </c>
      <c r="Y61" s="128"/>
      <c r="Z61" s="128"/>
      <c r="AA61" s="128"/>
      <c r="AB61" s="128"/>
      <c r="AC61" s="128"/>
      <c r="AD61" s="128"/>
      <c r="AE61" s="128"/>
      <c r="AF61" s="128"/>
      <c r="AG61" s="128"/>
      <c r="AH61" s="128"/>
      <c r="AI61" s="128"/>
      <c r="AJ61" s="128"/>
      <c r="AK61" s="128"/>
      <c r="AL61" s="129"/>
      <c r="AM61" s="1171" t="s">
        <v>596</v>
      </c>
      <c r="AN61" s="1172"/>
      <c r="AO61" s="1391"/>
      <c r="AP61" s="1392"/>
      <c r="AQ61" s="93" t="s">
        <v>521</v>
      </c>
      <c r="AR61" s="128"/>
      <c r="AS61" s="128"/>
      <c r="AT61" s="128"/>
      <c r="AU61" s="128"/>
      <c r="AV61" s="128"/>
      <c r="AW61" s="128"/>
      <c r="AX61" s="128"/>
      <c r="AY61" s="128"/>
      <c r="AZ61" s="128"/>
      <c r="BA61" s="128"/>
      <c r="BB61" s="128"/>
      <c r="BC61" s="128"/>
      <c r="BD61" s="128"/>
      <c r="BE61" s="129"/>
      <c r="BF61" s="1171" t="s">
        <v>596</v>
      </c>
      <c r="BG61" s="1172"/>
      <c r="BH61" s="1387"/>
      <c r="BI61" s="1388"/>
      <c r="BJ61" s="93" t="s">
        <v>521</v>
      </c>
      <c r="BK61" s="128"/>
      <c r="BL61" s="128"/>
      <c r="BM61" s="128"/>
      <c r="BN61" s="128"/>
      <c r="BO61" s="128"/>
      <c r="BP61" s="128"/>
      <c r="BQ61" s="128"/>
      <c r="BR61" s="128"/>
      <c r="BS61" s="128"/>
      <c r="BT61" s="128"/>
      <c r="BU61" s="128"/>
      <c r="BV61" s="128"/>
      <c r="BW61" s="128"/>
      <c r="BX61" s="129"/>
      <c r="BY61" s="125"/>
      <c r="BZ61" s="125"/>
      <c r="CA61" s="125"/>
      <c r="CB61" s="125"/>
      <c r="CC61" s="125"/>
      <c r="CD61" s="125"/>
      <c r="CE61" s="125"/>
      <c r="CF61" s="125"/>
      <c r="CG61" s="125"/>
      <c r="CH61" s="125"/>
      <c r="CI61" s="125"/>
      <c r="CJ61" s="125"/>
      <c r="CK61" s="125"/>
      <c r="CL61" s="125"/>
      <c r="CM61" s="125"/>
      <c r="CN61" s="125"/>
      <c r="CO61" s="125"/>
      <c r="CP61" s="125"/>
      <c r="CQ61" s="126"/>
    </row>
    <row r="62" spans="1:95">
      <c r="A62" s="132"/>
      <c r="B62" s="499"/>
      <c r="C62" s="1242" t="str">
        <f t="array" ref="C62">_xlfn.IFS(AND(NOT(C55=0),C56&gt;=C61,C57&gt;=C61,NOT(ISBLANK(C61)),NOT(C61=0)),"PASS",AND(C55=0,(C56+C57)&gt;=C61,NOT(ISBLANK(C61)),NOT(C61=0)),"PASS", AND(NOT(C55=0),OR(C56&lt;C61,C57&lt;C61,ISBLANK(C61),C61=0)),"FAIL",AND(C55=0,OR((C56+C57)&lt;C61,ISBLANK(C61),C61=0)),"FAIL")</f>
        <v>FAIL</v>
      </c>
      <c r="D62" s="1243"/>
      <c r="E62" s="130"/>
      <c r="F62" s="128"/>
      <c r="G62" s="128"/>
      <c r="H62" s="128"/>
      <c r="I62" s="128"/>
      <c r="J62" s="128"/>
      <c r="K62" s="128"/>
      <c r="L62" s="128"/>
      <c r="M62" s="128"/>
      <c r="N62" s="128"/>
      <c r="O62" s="128"/>
      <c r="P62" s="128"/>
      <c r="Q62" s="128"/>
      <c r="R62" s="128"/>
      <c r="S62" s="129"/>
      <c r="T62" s="132"/>
      <c r="U62" s="499"/>
      <c r="V62" s="1242" t="str">
        <f t="array" ref="V62">_xlfn.IFS(AND(NOT(V55=0),V56&gt;=V61,V57&gt;=V61,NOT(ISBLANK(V61)),NOT(V61=0)),"PASS",AND(V55=0,(V56+V57)&gt;=V61,NOT(ISBLANK(V61)),NOT(V61=0)),"PASS", AND(NOT(V55=0),OR(V56&lt;V61,V57&lt;V61,ISBLANK(V61),V61=0)),"FAIL",AND(V55=0,OR((V56+V57)&lt;V61,ISBLANK(V61),V61=0)),"FAIL")</f>
        <v>FAIL</v>
      </c>
      <c r="W62" s="1243"/>
      <c r="X62" s="130"/>
      <c r="Y62" s="128"/>
      <c r="Z62" s="128"/>
      <c r="AA62" s="128"/>
      <c r="AB62" s="128"/>
      <c r="AC62" s="128"/>
      <c r="AD62" s="128"/>
      <c r="AE62" s="128"/>
      <c r="AF62" s="128"/>
      <c r="AG62" s="128"/>
      <c r="AH62" s="128"/>
      <c r="AI62" s="128"/>
      <c r="AJ62" s="128"/>
      <c r="AK62" s="128"/>
      <c r="AL62" s="129"/>
      <c r="AM62" s="132"/>
      <c r="AN62" s="499"/>
      <c r="AO62" s="1242" t="str">
        <f t="array" ref="AO62">_xlfn.IFS(AND(NOT(AO55=0),AO56&gt;=AO61,AO57&gt;=AO61,NOT(ISBLANK(AO61)),NOT(AO61=0)),"PASS",AND(AO55=0,(AO56+AO57)&gt;=AO61,NOT(ISBLANK(AO61)),NOT(AO61=0)),"PASS", AND(NOT(AO55=0),OR(AO56&lt;AO61,AO57&lt;AO61,ISBLANK(AO61),AO61=0)),"FAIL",AND(AO55=0,OR((AO56+AO57)&lt;AO61,ISBLANK(AO61),AO61=0)),"FAIL")</f>
        <v>FAIL</v>
      </c>
      <c r="AP62" s="1243"/>
      <c r="AQ62" s="130"/>
      <c r="AR62" s="128"/>
      <c r="AS62" s="128"/>
      <c r="AT62" s="128"/>
      <c r="AU62" s="128"/>
      <c r="AV62" s="128"/>
      <c r="AW62" s="128"/>
      <c r="AX62" s="128"/>
      <c r="AY62" s="128"/>
      <c r="AZ62" s="128"/>
      <c r="BA62" s="128"/>
      <c r="BB62" s="128"/>
      <c r="BC62" s="128"/>
      <c r="BD62" s="128"/>
      <c r="BE62" s="129"/>
      <c r="BF62" s="132"/>
      <c r="BG62" s="499"/>
      <c r="BH62" s="1242" t="str">
        <f t="array" ref="BH62">_xlfn.IFS(AND(NOT(BH55=0),BH56&gt;=BH61,BH57&gt;=BH61,NOT(ISBLANK(BH61)),NOT(BH61=0)),"PASS",AND(BH55=0,(BH56+BH57)&gt;=BH61,NOT(ISBLANK(BH61)),NOT(BH61=0)),"PASS", AND(NOT(BH55=0),OR(BH56&lt;BH61,BH57&lt;BH61,ISBLANK(BH61),BH61=0)),"FAIL",AND(BH55=0,OR((BH56+BH57)&lt;BH61,ISBLANK(BH61),BH61=0)),"FAIL")</f>
        <v>FAIL</v>
      </c>
      <c r="BI62" s="1243"/>
      <c r="BJ62" s="130"/>
      <c r="BK62" s="128"/>
      <c r="BL62" s="128"/>
      <c r="BM62" s="128"/>
      <c r="BN62" s="128"/>
      <c r="BO62" s="128"/>
      <c r="BP62" s="128"/>
      <c r="BQ62" s="128"/>
      <c r="BR62" s="128"/>
      <c r="BS62" s="128"/>
      <c r="BT62" s="128"/>
      <c r="BU62" s="128"/>
      <c r="BV62" s="128"/>
      <c r="BW62" s="128"/>
      <c r="BX62" s="129"/>
      <c r="BY62" s="125"/>
      <c r="BZ62" s="125"/>
      <c r="CA62" s="125"/>
      <c r="CB62" s="125"/>
      <c r="CC62" s="125"/>
      <c r="CD62" s="125"/>
      <c r="CE62" s="125"/>
      <c r="CF62" s="125"/>
      <c r="CG62" s="125"/>
      <c r="CH62" s="125"/>
      <c r="CI62" s="125"/>
      <c r="CJ62" s="125"/>
      <c r="CK62" s="125"/>
      <c r="CL62" s="125"/>
      <c r="CM62" s="125"/>
      <c r="CN62" s="125"/>
      <c r="CO62" s="125"/>
      <c r="CP62" s="125"/>
      <c r="CQ62" s="126"/>
    </row>
    <row r="63" spans="1:95">
      <c r="A63" s="438" t="s">
        <v>597</v>
      </c>
      <c r="B63" s="440"/>
      <c r="C63" s="440"/>
      <c r="D63" s="440"/>
      <c r="E63" s="440"/>
      <c r="F63" s="440"/>
      <c r="G63" s="440"/>
      <c r="H63" s="440"/>
      <c r="I63" s="440"/>
      <c r="J63" s="440"/>
      <c r="K63" s="440"/>
      <c r="L63" s="440"/>
      <c r="M63" s="440"/>
      <c r="N63" s="440"/>
      <c r="O63" s="440"/>
      <c r="P63" s="440"/>
      <c r="Q63" s="440"/>
      <c r="R63" s="440"/>
      <c r="S63" s="441"/>
      <c r="T63" s="438" t="s">
        <v>597</v>
      </c>
      <c r="U63" s="440"/>
      <c r="V63" s="440"/>
      <c r="W63" s="440"/>
      <c r="X63" s="440"/>
      <c r="Y63" s="440"/>
      <c r="Z63" s="440"/>
      <c r="AA63" s="440"/>
      <c r="AB63" s="440"/>
      <c r="AC63" s="440"/>
      <c r="AD63" s="440"/>
      <c r="AE63" s="440"/>
      <c r="AF63" s="440"/>
      <c r="AG63" s="440"/>
      <c r="AH63" s="440"/>
      <c r="AI63" s="440"/>
      <c r="AJ63" s="440"/>
      <c r="AK63" s="440"/>
      <c r="AL63" s="441"/>
      <c r="AM63" s="438" t="s">
        <v>597</v>
      </c>
      <c r="AN63" s="440"/>
      <c r="AO63" s="440"/>
      <c r="AP63" s="440"/>
      <c r="AQ63" s="440"/>
      <c r="AR63" s="440"/>
      <c r="AS63" s="440"/>
      <c r="AT63" s="440"/>
      <c r="AU63" s="440"/>
      <c r="AV63" s="440"/>
      <c r="AW63" s="440"/>
      <c r="AX63" s="440"/>
      <c r="AY63" s="440"/>
      <c r="AZ63" s="440"/>
      <c r="BA63" s="440"/>
      <c r="BB63" s="440"/>
      <c r="BC63" s="440"/>
      <c r="BD63" s="440"/>
      <c r="BE63" s="441"/>
      <c r="BF63" s="438" t="s">
        <v>597</v>
      </c>
      <c r="BG63" s="440"/>
      <c r="BH63" s="440"/>
      <c r="BI63" s="440"/>
      <c r="BJ63" s="440"/>
      <c r="BK63" s="440"/>
      <c r="BL63" s="440"/>
      <c r="BM63" s="440"/>
      <c r="BN63" s="440"/>
      <c r="BO63" s="440"/>
      <c r="BP63" s="440"/>
      <c r="BQ63" s="440"/>
      <c r="BR63" s="440"/>
      <c r="BS63" s="440"/>
      <c r="BT63" s="440"/>
      <c r="BU63" s="440"/>
      <c r="BV63" s="440"/>
      <c r="BW63" s="440"/>
      <c r="BX63" s="441"/>
      <c r="BY63" s="440"/>
      <c r="BZ63" s="440"/>
      <c r="CA63" s="440"/>
      <c r="CB63" s="440"/>
      <c r="CC63" s="440"/>
      <c r="CD63" s="440"/>
      <c r="CE63" s="440"/>
      <c r="CF63" s="440"/>
      <c r="CG63" s="440"/>
      <c r="CH63" s="440"/>
      <c r="CI63" s="440"/>
      <c r="CJ63" s="440"/>
      <c r="CK63" s="440"/>
      <c r="CL63" s="440"/>
      <c r="CM63" s="440"/>
      <c r="CN63" s="440"/>
      <c r="CO63" s="440"/>
      <c r="CP63" s="440"/>
      <c r="CQ63" s="441"/>
    </row>
    <row r="64" spans="1:95">
      <c r="A64" s="30"/>
      <c r="B64" s="31"/>
      <c r="C64" s="31"/>
      <c r="D64" s="31"/>
      <c r="E64" s="31"/>
      <c r="F64" s="31"/>
      <c r="G64" s="31"/>
      <c r="H64" s="31"/>
      <c r="I64" s="31"/>
      <c r="J64" s="31"/>
      <c r="K64" s="31"/>
      <c r="L64" s="31"/>
      <c r="M64" s="31"/>
      <c r="N64" s="31"/>
      <c r="O64" s="31"/>
      <c r="P64" s="31"/>
      <c r="Q64" s="31"/>
      <c r="R64" s="31"/>
      <c r="S64" s="32"/>
      <c r="T64" s="30"/>
      <c r="U64" s="31"/>
      <c r="V64" s="31"/>
      <c r="W64" s="31"/>
      <c r="X64" s="31"/>
      <c r="Y64" s="31"/>
      <c r="Z64" s="31"/>
      <c r="AA64" s="31"/>
      <c r="AB64" s="31"/>
      <c r="AC64" s="31"/>
      <c r="AD64" s="31"/>
      <c r="AE64" s="31"/>
      <c r="AF64" s="31"/>
      <c r="AG64" s="31"/>
      <c r="AH64" s="31"/>
      <c r="AI64" s="31"/>
      <c r="AJ64" s="31"/>
      <c r="AK64" s="31"/>
      <c r="AL64" s="32"/>
      <c r="AM64" s="30"/>
      <c r="AN64" s="31"/>
      <c r="AO64" s="31"/>
      <c r="AP64" s="31"/>
      <c r="AQ64" s="31"/>
      <c r="AR64" s="31"/>
      <c r="AS64" s="31"/>
      <c r="AT64" s="31"/>
      <c r="AU64" s="31"/>
      <c r="AV64" s="31"/>
      <c r="AW64" s="31"/>
      <c r="AX64" s="31"/>
      <c r="AY64" s="31"/>
      <c r="AZ64" s="31"/>
      <c r="BA64" s="31"/>
      <c r="BB64" s="31"/>
      <c r="BC64" s="31"/>
      <c r="BD64" s="31"/>
      <c r="BE64" s="32"/>
      <c r="BF64" s="30"/>
      <c r="BG64" s="31"/>
      <c r="BH64" s="31"/>
      <c r="BI64" s="31"/>
      <c r="BJ64" s="31"/>
      <c r="BK64" s="31"/>
      <c r="BL64" s="31"/>
      <c r="BM64" s="31"/>
      <c r="BN64" s="31"/>
      <c r="BO64" s="31"/>
      <c r="BP64" s="31"/>
      <c r="BQ64" s="31"/>
      <c r="BR64" s="31"/>
      <c r="BS64" s="31"/>
      <c r="BT64" s="31"/>
      <c r="BU64" s="31"/>
      <c r="BV64" s="31"/>
      <c r="BW64" s="31"/>
      <c r="BX64" s="32"/>
      <c r="BY64" s="31"/>
      <c r="BZ64" s="31"/>
      <c r="CA64" s="31"/>
      <c r="CB64" s="31"/>
      <c r="CC64" s="31"/>
      <c r="CD64" s="31"/>
      <c r="CE64" s="31"/>
      <c r="CF64" s="31"/>
      <c r="CG64" s="31"/>
      <c r="CH64" s="31"/>
      <c r="CI64" s="31"/>
      <c r="CJ64" s="31"/>
      <c r="CK64" s="31"/>
      <c r="CL64" s="31"/>
      <c r="CM64" s="31"/>
      <c r="CN64" s="31"/>
      <c r="CO64" s="31"/>
      <c r="CP64" s="31"/>
      <c r="CQ64" s="32"/>
    </row>
    <row r="65" spans="1:95">
      <c r="A65" s="30"/>
      <c r="B65" s="31"/>
      <c r="C65" s="31"/>
      <c r="D65" s="31"/>
      <c r="E65" s="31"/>
      <c r="F65" s="31"/>
      <c r="G65" s="31"/>
      <c r="H65" s="31"/>
      <c r="I65" s="31"/>
      <c r="J65" s="31"/>
      <c r="K65" s="31"/>
      <c r="L65" s="31"/>
      <c r="M65" s="31"/>
      <c r="N65" s="31"/>
      <c r="O65" s="31"/>
      <c r="P65" s="31"/>
      <c r="Q65" s="31"/>
      <c r="R65" s="31"/>
      <c r="S65" s="32"/>
      <c r="T65" s="30"/>
      <c r="U65" s="31"/>
      <c r="V65" s="31"/>
      <c r="W65" s="31"/>
      <c r="X65" s="31"/>
      <c r="Y65" s="31"/>
      <c r="Z65" s="31"/>
      <c r="AA65" s="31"/>
      <c r="AB65" s="31"/>
      <c r="AC65" s="31"/>
      <c r="AD65" s="31"/>
      <c r="AE65" s="31"/>
      <c r="AF65" s="31"/>
      <c r="AG65" s="31"/>
      <c r="AH65" s="31"/>
      <c r="AI65" s="31"/>
      <c r="AJ65" s="31"/>
      <c r="AK65" s="31"/>
      <c r="AL65" s="32"/>
      <c r="AM65" s="30"/>
      <c r="AN65" s="31"/>
      <c r="AO65" s="31"/>
      <c r="AP65" s="31"/>
      <c r="AQ65" s="31"/>
      <c r="AR65" s="31"/>
      <c r="AS65" s="31"/>
      <c r="AT65" s="31"/>
      <c r="AU65" s="31"/>
      <c r="AV65" s="31"/>
      <c r="AW65" s="31"/>
      <c r="AX65" s="31"/>
      <c r="AY65" s="31"/>
      <c r="AZ65" s="31"/>
      <c r="BA65" s="31"/>
      <c r="BB65" s="31"/>
      <c r="BC65" s="31"/>
      <c r="BD65" s="31"/>
      <c r="BE65" s="32"/>
      <c r="BF65" s="30"/>
      <c r="BG65" s="31"/>
      <c r="BH65" s="31"/>
      <c r="BI65" s="31"/>
      <c r="BJ65" s="31"/>
      <c r="BK65" s="31"/>
      <c r="BL65" s="31"/>
      <c r="BM65" s="31"/>
      <c r="BN65" s="31"/>
      <c r="BO65" s="31"/>
      <c r="BP65" s="31"/>
      <c r="BQ65" s="31"/>
      <c r="BR65" s="31"/>
      <c r="BS65" s="31"/>
      <c r="BT65" s="31"/>
      <c r="BU65" s="31"/>
      <c r="BV65" s="31"/>
      <c r="BW65" s="31"/>
      <c r="BX65" s="32"/>
      <c r="BY65" s="31"/>
      <c r="BZ65" s="31"/>
      <c r="CA65" s="31"/>
      <c r="CB65" s="31"/>
      <c r="CC65" s="31"/>
      <c r="CD65" s="31"/>
      <c r="CE65" s="31"/>
      <c r="CF65" s="31"/>
      <c r="CG65" s="31"/>
      <c r="CH65" s="31"/>
      <c r="CI65" s="31"/>
      <c r="CJ65" s="31"/>
      <c r="CK65" s="31"/>
      <c r="CL65" s="31"/>
      <c r="CM65" s="31"/>
      <c r="CN65" s="31"/>
      <c r="CO65" s="31"/>
      <c r="CP65" s="31"/>
      <c r="CQ65" s="32"/>
    </row>
    <row r="66" spans="1:95">
      <c r="A66" s="30"/>
      <c r="B66" s="31"/>
      <c r="C66" s="31"/>
      <c r="D66" s="31"/>
      <c r="E66" s="31"/>
      <c r="F66" s="31"/>
      <c r="G66" s="31"/>
      <c r="H66" s="31"/>
      <c r="I66" s="31"/>
      <c r="J66" s="31"/>
      <c r="K66" s="31"/>
      <c r="L66" s="31"/>
      <c r="M66" s="31"/>
      <c r="N66" s="31"/>
      <c r="O66" s="31"/>
      <c r="P66" s="31"/>
      <c r="Q66" s="31"/>
      <c r="R66" s="31"/>
      <c r="S66" s="32"/>
      <c r="T66" s="30"/>
      <c r="U66" s="31"/>
      <c r="V66" s="31"/>
      <c r="W66" s="31"/>
      <c r="X66" s="31"/>
      <c r="Y66" s="31"/>
      <c r="Z66" s="31"/>
      <c r="AA66" s="31"/>
      <c r="AB66" s="31"/>
      <c r="AC66" s="31"/>
      <c r="AD66" s="31"/>
      <c r="AE66" s="31"/>
      <c r="AF66" s="31"/>
      <c r="AG66" s="31"/>
      <c r="AH66" s="31"/>
      <c r="AI66" s="31"/>
      <c r="AJ66" s="31"/>
      <c r="AK66" s="31"/>
      <c r="AL66" s="32"/>
      <c r="AM66" s="30"/>
      <c r="AN66" s="31"/>
      <c r="AO66" s="31"/>
      <c r="AP66" s="31"/>
      <c r="AQ66" s="31"/>
      <c r="AR66" s="31"/>
      <c r="AS66" s="31"/>
      <c r="AT66" s="31"/>
      <c r="AU66" s="31"/>
      <c r="AV66" s="31"/>
      <c r="AW66" s="31"/>
      <c r="AX66" s="31"/>
      <c r="AY66" s="31"/>
      <c r="AZ66" s="31"/>
      <c r="BA66" s="31"/>
      <c r="BB66" s="31"/>
      <c r="BC66" s="31"/>
      <c r="BD66" s="31"/>
      <c r="BE66" s="32"/>
      <c r="BF66" s="30"/>
      <c r="BG66" s="31"/>
      <c r="BH66" s="31"/>
      <c r="BI66" s="31"/>
      <c r="BJ66" s="31"/>
      <c r="BK66" s="31"/>
      <c r="BL66" s="31"/>
      <c r="BM66" s="31"/>
      <c r="BN66" s="31"/>
      <c r="BO66" s="31"/>
      <c r="BP66" s="31"/>
      <c r="BQ66" s="31"/>
      <c r="BR66" s="31"/>
      <c r="BS66" s="31"/>
      <c r="BT66" s="31"/>
      <c r="BU66" s="31"/>
      <c r="BV66" s="31"/>
      <c r="BW66" s="31"/>
      <c r="BX66" s="32"/>
      <c r="BY66" s="31"/>
      <c r="BZ66" s="31"/>
      <c r="CA66" s="31"/>
      <c r="CB66" s="31"/>
      <c r="CC66" s="31"/>
      <c r="CD66" s="31"/>
      <c r="CE66" s="31"/>
      <c r="CF66" s="31"/>
      <c r="CG66" s="31"/>
      <c r="CH66" s="31"/>
      <c r="CI66" s="31"/>
      <c r="CJ66" s="31"/>
      <c r="CK66" s="31"/>
      <c r="CL66" s="31"/>
      <c r="CM66" s="31"/>
      <c r="CN66" s="31"/>
      <c r="CO66" s="31"/>
      <c r="CP66" s="31"/>
      <c r="CQ66" s="32"/>
    </row>
    <row r="67" spans="1:95">
      <c r="A67" s="30"/>
      <c r="B67" s="31"/>
      <c r="C67" s="31"/>
      <c r="D67" s="31"/>
      <c r="E67" s="31"/>
      <c r="F67" s="31"/>
      <c r="G67" s="31"/>
      <c r="H67" s="31"/>
      <c r="I67" s="31"/>
      <c r="J67" s="31"/>
      <c r="K67" s="31"/>
      <c r="L67" s="31"/>
      <c r="M67" s="31"/>
      <c r="N67" s="31"/>
      <c r="O67" s="31"/>
      <c r="P67" s="31"/>
      <c r="Q67" s="31"/>
      <c r="R67" s="31"/>
      <c r="S67" s="32"/>
      <c r="T67" s="30"/>
      <c r="U67" s="31"/>
      <c r="V67" s="31"/>
      <c r="W67" s="31"/>
      <c r="X67" s="31"/>
      <c r="Y67" s="31"/>
      <c r="Z67" s="31"/>
      <c r="AA67" s="31"/>
      <c r="AB67" s="31"/>
      <c r="AC67" s="31"/>
      <c r="AD67" s="31"/>
      <c r="AE67" s="31"/>
      <c r="AF67" s="31"/>
      <c r="AG67" s="31"/>
      <c r="AH67" s="31"/>
      <c r="AI67" s="31"/>
      <c r="AJ67" s="31"/>
      <c r="AK67" s="31"/>
      <c r="AL67" s="32"/>
      <c r="AM67" s="30"/>
      <c r="AN67" s="31"/>
      <c r="AO67" s="31"/>
      <c r="AP67" s="31"/>
      <c r="AQ67" s="31"/>
      <c r="AR67" s="31"/>
      <c r="AS67" s="31"/>
      <c r="AT67" s="31"/>
      <c r="AU67" s="31"/>
      <c r="AV67" s="31"/>
      <c r="AW67" s="31"/>
      <c r="AX67" s="31"/>
      <c r="AY67" s="31"/>
      <c r="AZ67" s="31"/>
      <c r="BA67" s="31"/>
      <c r="BB67" s="31"/>
      <c r="BC67" s="31"/>
      <c r="BD67" s="31"/>
      <c r="BE67" s="32"/>
      <c r="BF67" s="30"/>
      <c r="BG67" s="31"/>
      <c r="BH67" s="31"/>
      <c r="BI67" s="31"/>
      <c r="BJ67" s="31"/>
      <c r="BK67" s="31"/>
      <c r="BL67" s="31"/>
      <c r="BM67" s="31"/>
      <c r="BN67" s="31"/>
      <c r="BO67" s="31"/>
      <c r="BP67" s="31"/>
      <c r="BQ67" s="31"/>
      <c r="BR67" s="31"/>
      <c r="BS67" s="31"/>
      <c r="BT67" s="31"/>
      <c r="BU67" s="31"/>
      <c r="BV67" s="31"/>
      <c r="BW67" s="31"/>
      <c r="BX67" s="32"/>
      <c r="BY67" s="31"/>
      <c r="BZ67" s="31"/>
      <c r="CA67" s="31"/>
      <c r="CB67" s="31"/>
      <c r="CC67" s="31"/>
      <c r="CD67" s="31"/>
      <c r="CE67" s="31"/>
      <c r="CF67" s="31"/>
      <c r="CG67" s="31"/>
      <c r="CH67" s="31"/>
      <c r="CI67" s="31"/>
      <c r="CJ67" s="31"/>
      <c r="CK67" s="31"/>
      <c r="CL67" s="31"/>
      <c r="CM67" s="31"/>
      <c r="CN67" s="31"/>
      <c r="CO67" s="31"/>
      <c r="CP67" s="31"/>
      <c r="CQ67" s="32"/>
    </row>
    <row r="68" spans="1:95">
      <c r="A68" s="30"/>
      <c r="B68" s="31"/>
      <c r="C68" s="31"/>
      <c r="D68" s="31"/>
      <c r="E68" s="31"/>
      <c r="F68" s="31"/>
      <c r="G68" s="31"/>
      <c r="H68" s="31"/>
      <c r="I68" s="31"/>
      <c r="J68" s="31"/>
      <c r="K68" s="31"/>
      <c r="L68" s="31"/>
      <c r="M68" s="31"/>
      <c r="N68" s="31"/>
      <c r="O68" s="31"/>
      <c r="P68" s="31"/>
      <c r="Q68" s="31"/>
      <c r="R68" s="31"/>
      <c r="S68" s="32"/>
      <c r="T68" s="30"/>
      <c r="U68" s="31"/>
      <c r="V68" s="31"/>
      <c r="W68" s="31"/>
      <c r="X68" s="31"/>
      <c r="Y68" s="31"/>
      <c r="Z68" s="31"/>
      <c r="AA68" s="31"/>
      <c r="AB68" s="31"/>
      <c r="AC68" s="31"/>
      <c r="AD68" s="31"/>
      <c r="AE68" s="31"/>
      <c r="AF68" s="31"/>
      <c r="AG68" s="31"/>
      <c r="AH68" s="31"/>
      <c r="AI68" s="31"/>
      <c r="AJ68" s="31"/>
      <c r="AK68" s="31"/>
      <c r="AL68" s="32"/>
      <c r="AM68" s="30"/>
      <c r="AN68" s="31"/>
      <c r="AO68" s="31"/>
      <c r="AP68" s="31"/>
      <c r="AQ68" s="31"/>
      <c r="AR68" s="31"/>
      <c r="AS68" s="31"/>
      <c r="AT68" s="31"/>
      <c r="AU68" s="31"/>
      <c r="AV68" s="31"/>
      <c r="AW68" s="31"/>
      <c r="AX68" s="31"/>
      <c r="AY68" s="31"/>
      <c r="AZ68" s="31"/>
      <c r="BA68" s="31"/>
      <c r="BB68" s="31"/>
      <c r="BC68" s="31"/>
      <c r="BD68" s="31"/>
      <c r="BE68" s="32"/>
      <c r="BF68" s="30"/>
      <c r="BG68" s="31"/>
      <c r="BH68" s="31"/>
      <c r="BI68" s="31"/>
      <c r="BJ68" s="31"/>
      <c r="BK68" s="31"/>
      <c r="BL68" s="31"/>
      <c r="BM68" s="31"/>
      <c r="BN68" s="31"/>
      <c r="BO68" s="31"/>
      <c r="BP68" s="31"/>
      <c r="BQ68" s="31"/>
      <c r="BR68" s="31"/>
      <c r="BS68" s="31"/>
      <c r="BT68" s="31"/>
      <c r="BU68" s="31"/>
      <c r="BV68" s="31"/>
      <c r="BW68" s="31"/>
      <c r="BX68" s="32"/>
      <c r="BY68" s="31"/>
      <c r="BZ68" s="31"/>
      <c r="CA68" s="31"/>
      <c r="CB68" s="31"/>
      <c r="CC68" s="31"/>
      <c r="CD68" s="31"/>
      <c r="CE68" s="31"/>
      <c r="CF68" s="31"/>
      <c r="CG68" s="31"/>
      <c r="CH68" s="31"/>
      <c r="CI68" s="31"/>
      <c r="CJ68" s="31"/>
      <c r="CK68" s="31"/>
      <c r="CL68" s="31"/>
      <c r="CM68" s="31"/>
      <c r="CN68" s="31"/>
      <c r="CO68" s="31"/>
      <c r="CP68" s="31"/>
      <c r="CQ68" s="32"/>
    </row>
    <row r="69" spans="1:95">
      <c r="A69" s="30"/>
      <c r="B69" s="31"/>
      <c r="C69" s="31"/>
      <c r="D69" s="31"/>
      <c r="E69" s="31"/>
      <c r="F69" s="31"/>
      <c r="G69" s="31"/>
      <c r="H69" s="31"/>
      <c r="I69" s="31"/>
      <c r="J69" s="31"/>
      <c r="K69" s="31"/>
      <c r="L69" s="31"/>
      <c r="M69" s="31"/>
      <c r="N69" s="31"/>
      <c r="O69" s="31"/>
      <c r="P69" s="31"/>
      <c r="Q69" s="31"/>
      <c r="R69" s="31"/>
      <c r="S69" s="32"/>
      <c r="T69" s="30"/>
      <c r="U69" s="31"/>
      <c r="V69" s="31"/>
      <c r="W69" s="31"/>
      <c r="X69" s="31"/>
      <c r="Y69" s="31"/>
      <c r="Z69" s="31"/>
      <c r="AA69" s="31"/>
      <c r="AB69" s="31"/>
      <c r="AC69" s="31"/>
      <c r="AD69" s="31"/>
      <c r="AE69" s="31"/>
      <c r="AF69" s="31"/>
      <c r="AG69" s="31"/>
      <c r="AH69" s="31"/>
      <c r="AI69" s="31"/>
      <c r="AJ69" s="31"/>
      <c r="AK69" s="31"/>
      <c r="AL69" s="32"/>
      <c r="AM69" s="30"/>
      <c r="AN69" s="31"/>
      <c r="AO69" s="31"/>
      <c r="AP69" s="31"/>
      <c r="AQ69" s="31"/>
      <c r="AR69" s="31"/>
      <c r="AS69" s="31"/>
      <c r="AT69" s="31"/>
      <c r="AU69" s="31"/>
      <c r="AV69" s="31"/>
      <c r="AW69" s="31"/>
      <c r="AX69" s="31"/>
      <c r="AY69" s="31"/>
      <c r="AZ69" s="31"/>
      <c r="BA69" s="31"/>
      <c r="BB69" s="31"/>
      <c r="BC69" s="31"/>
      <c r="BD69" s="31"/>
      <c r="BE69" s="32"/>
      <c r="BF69" s="30"/>
      <c r="BG69" s="31"/>
      <c r="BH69" s="31"/>
      <c r="BI69" s="31"/>
      <c r="BJ69" s="31"/>
      <c r="BK69" s="31"/>
      <c r="BL69" s="31"/>
      <c r="BM69" s="31"/>
      <c r="BN69" s="31"/>
      <c r="BO69" s="31"/>
      <c r="BP69" s="31"/>
      <c r="BQ69" s="31"/>
      <c r="BR69" s="31"/>
      <c r="BS69" s="31"/>
      <c r="BT69" s="31"/>
      <c r="BU69" s="31"/>
      <c r="BV69" s="31"/>
      <c r="BW69" s="31"/>
      <c r="BX69" s="32"/>
      <c r="BY69" s="31"/>
      <c r="BZ69" s="31"/>
      <c r="CA69" s="31"/>
      <c r="CB69" s="31"/>
      <c r="CC69" s="31"/>
      <c r="CD69" s="31"/>
      <c r="CE69" s="31"/>
      <c r="CF69" s="31"/>
      <c r="CG69" s="31"/>
      <c r="CH69" s="31"/>
      <c r="CI69" s="31"/>
      <c r="CJ69" s="31"/>
      <c r="CK69" s="31"/>
      <c r="CL69" s="31"/>
      <c r="CM69" s="31"/>
      <c r="CN69" s="31"/>
      <c r="CO69" s="31"/>
      <c r="CP69" s="31"/>
      <c r="CQ69" s="32"/>
    </row>
    <row r="70" spans="1:95">
      <c r="A70" s="30"/>
      <c r="B70" s="31"/>
      <c r="C70" s="31"/>
      <c r="D70" s="31"/>
      <c r="E70" s="31"/>
      <c r="F70" s="31"/>
      <c r="G70" s="31"/>
      <c r="H70" s="31"/>
      <c r="I70" s="31"/>
      <c r="J70" s="31"/>
      <c r="K70" s="31"/>
      <c r="L70" s="31"/>
      <c r="M70" s="31"/>
      <c r="N70" s="31"/>
      <c r="O70" s="31"/>
      <c r="P70" s="31"/>
      <c r="Q70" s="31"/>
      <c r="R70" s="31"/>
      <c r="S70" s="32"/>
      <c r="T70" s="30"/>
      <c r="U70" s="31"/>
      <c r="V70" s="31"/>
      <c r="W70" s="31"/>
      <c r="X70" s="31"/>
      <c r="Y70" s="31"/>
      <c r="Z70" s="31"/>
      <c r="AA70" s="31"/>
      <c r="AB70" s="31"/>
      <c r="AC70" s="31"/>
      <c r="AD70" s="31"/>
      <c r="AE70" s="31"/>
      <c r="AF70" s="31"/>
      <c r="AG70" s="31"/>
      <c r="AH70" s="31"/>
      <c r="AI70" s="31"/>
      <c r="AJ70" s="31"/>
      <c r="AK70" s="31"/>
      <c r="AL70" s="32"/>
      <c r="AM70" s="30"/>
      <c r="AN70" s="31"/>
      <c r="AO70" s="31"/>
      <c r="AP70" s="31"/>
      <c r="AQ70" s="31"/>
      <c r="AR70" s="31"/>
      <c r="AS70" s="31"/>
      <c r="AT70" s="31"/>
      <c r="AU70" s="31"/>
      <c r="AV70" s="31"/>
      <c r="AW70" s="31"/>
      <c r="AX70" s="31"/>
      <c r="AY70" s="31"/>
      <c r="AZ70" s="31"/>
      <c r="BA70" s="31"/>
      <c r="BB70" s="31"/>
      <c r="BC70" s="31"/>
      <c r="BD70" s="31"/>
      <c r="BE70" s="32"/>
      <c r="BF70" s="30"/>
      <c r="BG70" s="31"/>
      <c r="BH70" s="31"/>
      <c r="BI70" s="31"/>
      <c r="BJ70" s="31"/>
      <c r="BK70" s="31"/>
      <c r="BL70" s="31"/>
      <c r="BM70" s="31"/>
      <c r="BN70" s="31"/>
      <c r="BO70" s="31"/>
      <c r="BP70" s="31"/>
      <c r="BQ70" s="31"/>
      <c r="BR70" s="31"/>
      <c r="BS70" s="31"/>
      <c r="BT70" s="31"/>
      <c r="BU70" s="31"/>
      <c r="BV70" s="31"/>
      <c r="BW70" s="31"/>
      <c r="BX70" s="32"/>
      <c r="BY70" s="31"/>
      <c r="BZ70" s="31"/>
      <c r="CA70" s="31"/>
      <c r="CB70" s="31"/>
      <c r="CC70" s="31"/>
      <c r="CD70" s="31"/>
      <c r="CE70" s="31"/>
      <c r="CF70" s="31"/>
      <c r="CG70" s="31"/>
      <c r="CH70" s="31"/>
      <c r="CI70" s="31"/>
      <c r="CJ70" s="31"/>
      <c r="CK70" s="31"/>
      <c r="CL70" s="31"/>
      <c r="CM70" s="31"/>
      <c r="CN70" s="31"/>
      <c r="CO70" s="31"/>
      <c r="CP70" s="31"/>
      <c r="CQ70" s="32"/>
    </row>
    <row r="71" spans="1:95">
      <c r="A71" s="30"/>
      <c r="B71" s="31"/>
      <c r="C71" s="31"/>
      <c r="D71" s="31"/>
      <c r="E71" s="31"/>
      <c r="F71" s="31"/>
      <c r="G71" s="31"/>
      <c r="H71" s="31"/>
      <c r="I71" s="31"/>
      <c r="J71" s="31"/>
      <c r="K71" s="31"/>
      <c r="L71" s="31"/>
      <c r="M71" s="31"/>
      <c r="N71" s="31"/>
      <c r="O71" s="31"/>
      <c r="P71" s="31"/>
      <c r="Q71" s="31"/>
      <c r="R71" s="31"/>
      <c r="S71" s="32"/>
      <c r="T71" s="30"/>
      <c r="U71" s="31"/>
      <c r="V71" s="31"/>
      <c r="W71" s="31"/>
      <c r="X71" s="31"/>
      <c r="Y71" s="31"/>
      <c r="Z71" s="31"/>
      <c r="AA71" s="31"/>
      <c r="AB71" s="31"/>
      <c r="AC71" s="31"/>
      <c r="AD71" s="31"/>
      <c r="AE71" s="31"/>
      <c r="AF71" s="31"/>
      <c r="AG71" s="31"/>
      <c r="AH71" s="31"/>
      <c r="AI71" s="31"/>
      <c r="AJ71" s="31"/>
      <c r="AK71" s="31"/>
      <c r="AL71" s="32"/>
      <c r="AM71" s="30"/>
      <c r="AN71" s="31"/>
      <c r="AO71" s="31"/>
      <c r="AP71" s="31"/>
      <c r="AQ71" s="31"/>
      <c r="AR71" s="31"/>
      <c r="AS71" s="31"/>
      <c r="AT71" s="31"/>
      <c r="AU71" s="31"/>
      <c r="AV71" s="31"/>
      <c r="AW71" s="31"/>
      <c r="AX71" s="31"/>
      <c r="AY71" s="31"/>
      <c r="AZ71" s="31"/>
      <c r="BA71" s="31"/>
      <c r="BB71" s="31"/>
      <c r="BC71" s="31"/>
      <c r="BD71" s="31"/>
      <c r="BE71" s="32"/>
      <c r="BF71" s="30"/>
      <c r="BG71" s="31"/>
      <c r="BH71" s="31"/>
      <c r="BI71" s="31"/>
      <c r="BJ71" s="31"/>
      <c r="BK71" s="31"/>
      <c r="BL71" s="31"/>
      <c r="BM71" s="31"/>
      <c r="BN71" s="31"/>
      <c r="BO71" s="31"/>
      <c r="BP71" s="31"/>
      <c r="BQ71" s="31"/>
      <c r="BR71" s="31"/>
      <c r="BS71" s="31"/>
      <c r="BT71" s="31"/>
      <c r="BU71" s="31"/>
      <c r="BV71" s="31"/>
      <c r="BW71" s="31"/>
      <c r="BX71" s="32"/>
      <c r="BY71" s="31"/>
      <c r="BZ71" s="31"/>
      <c r="CA71" s="31"/>
      <c r="CB71" s="31"/>
      <c r="CC71" s="31"/>
      <c r="CD71" s="31"/>
      <c r="CE71" s="31"/>
      <c r="CF71" s="31"/>
      <c r="CG71" s="31"/>
      <c r="CH71" s="31"/>
      <c r="CI71" s="31"/>
      <c r="CJ71" s="31"/>
      <c r="CK71" s="31"/>
      <c r="CL71" s="31"/>
      <c r="CM71" s="31"/>
      <c r="CN71" s="31"/>
      <c r="CO71" s="31"/>
      <c r="CP71" s="31"/>
      <c r="CQ71" s="32"/>
    </row>
    <row r="72" spans="1:95">
      <c r="A72" s="30"/>
      <c r="B72" s="31"/>
      <c r="C72" s="31"/>
      <c r="D72" s="31"/>
      <c r="E72" s="31"/>
      <c r="F72" s="31"/>
      <c r="G72" s="31"/>
      <c r="H72" s="31"/>
      <c r="I72" s="31"/>
      <c r="J72" s="31"/>
      <c r="K72" s="31"/>
      <c r="L72" s="31"/>
      <c r="M72" s="31"/>
      <c r="N72" s="31"/>
      <c r="O72" s="31"/>
      <c r="P72" s="31"/>
      <c r="Q72" s="31"/>
      <c r="R72" s="31"/>
      <c r="S72" s="32"/>
      <c r="T72" s="30"/>
      <c r="U72" s="31"/>
      <c r="V72" s="31"/>
      <c r="W72" s="31"/>
      <c r="X72" s="31"/>
      <c r="Y72" s="31"/>
      <c r="Z72" s="31"/>
      <c r="AA72" s="31"/>
      <c r="AB72" s="31"/>
      <c r="AC72" s="31"/>
      <c r="AD72" s="31"/>
      <c r="AE72" s="31"/>
      <c r="AF72" s="31"/>
      <c r="AG72" s="31"/>
      <c r="AH72" s="31"/>
      <c r="AI72" s="31"/>
      <c r="AJ72" s="31"/>
      <c r="AK72" s="31"/>
      <c r="AL72" s="32"/>
      <c r="AM72" s="30"/>
      <c r="AN72" s="31"/>
      <c r="AO72" s="31"/>
      <c r="AP72" s="31"/>
      <c r="AQ72" s="31"/>
      <c r="AR72" s="31"/>
      <c r="AS72" s="31"/>
      <c r="AT72" s="31"/>
      <c r="AU72" s="31"/>
      <c r="AV72" s="31"/>
      <c r="AW72" s="31"/>
      <c r="AX72" s="31"/>
      <c r="AY72" s="31"/>
      <c r="AZ72" s="31"/>
      <c r="BA72" s="31"/>
      <c r="BB72" s="31"/>
      <c r="BC72" s="31"/>
      <c r="BD72" s="31"/>
      <c r="BE72" s="32"/>
      <c r="BF72" s="30"/>
      <c r="BG72" s="31"/>
      <c r="BH72" s="31"/>
      <c r="BI72" s="31"/>
      <c r="BJ72" s="31"/>
      <c r="BK72" s="31"/>
      <c r="BL72" s="31"/>
      <c r="BM72" s="31"/>
      <c r="BN72" s="31"/>
      <c r="BO72" s="31"/>
      <c r="BP72" s="31"/>
      <c r="BQ72" s="31"/>
      <c r="BR72" s="31"/>
      <c r="BS72" s="31"/>
      <c r="BT72" s="31"/>
      <c r="BU72" s="31"/>
      <c r="BV72" s="31"/>
      <c r="BW72" s="31"/>
      <c r="BX72" s="32"/>
      <c r="BY72" s="31"/>
      <c r="BZ72" s="31"/>
      <c r="CA72" s="31"/>
      <c r="CB72" s="31"/>
      <c r="CC72" s="31"/>
      <c r="CD72" s="31"/>
      <c r="CE72" s="31"/>
      <c r="CF72" s="31"/>
      <c r="CG72" s="31"/>
      <c r="CH72" s="31"/>
      <c r="CI72" s="31"/>
      <c r="CJ72" s="31"/>
      <c r="CK72" s="31"/>
      <c r="CL72" s="31"/>
      <c r="CM72" s="31"/>
      <c r="CN72" s="31"/>
      <c r="CO72" s="31"/>
      <c r="CP72" s="31"/>
      <c r="CQ72" s="32"/>
    </row>
    <row r="73" spans="1:95">
      <c r="A73" s="30"/>
      <c r="B73" s="31"/>
      <c r="C73" s="31"/>
      <c r="D73" s="31"/>
      <c r="E73" s="31"/>
      <c r="F73" s="31"/>
      <c r="G73" s="31"/>
      <c r="H73" s="31"/>
      <c r="I73" s="31"/>
      <c r="J73" s="31"/>
      <c r="K73" s="31"/>
      <c r="L73" s="31"/>
      <c r="M73" s="31"/>
      <c r="N73" s="31"/>
      <c r="O73" s="31"/>
      <c r="P73" s="31"/>
      <c r="Q73" s="31"/>
      <c r="R73" s="31"/>
      <c r="S73" s="32"/>
      <c r="T73" s="30"/>
      <c r="U73" s="31"/>
      <c r="V73" s="31"/>
      <c r="W73" s="31"/>
      <c r="X73" s="31"/>
      <c r="Y73" s="31"/>
      <c r="Z73" s="31"/>
      <c r="AA73" s="31"/>
      <c r="AB73" s="31"/>
      <c r="AC73" s="31"/>
      <c r="AD73" s="31"/>
      <c r="AE73" s="31"/>
      <c r="AF73" s="31"/>
      <c r="AG73" s="31"/>
      <c r="AH73" s="31"/>
      <c r="AI73" s="31"/>
      <c r="AJ73" s="31"/>
      <c r="AK73" s="31"/>
      <c r="AL73" s="32"/>
      <c r="AM73" s="30"/>
      <c r="AN73" s="31"/>
      <c r="AO73" s="31"/>
      <c r="AP73" s="31"/>
      <c r="AQ73" s="31"/>
      <c r="AR73" s="31"/>
      <c r="AS73" s="31"/>
      <c r="AT73" s="31"/>
      <c r="AU73" s="31"/>
      <c r="AV73" s="31"/>
      <c r="AW73" s="31"/>
      <c r="AX73" s="31"/>
      <c r="AY73" s="31"/>
      <c r="AZ73" s="31"/>
      <c r="BA73" s="31"/>
      <c r="BB73" s="31"/>
      <c r="BC73" s="31"/>
      <c r="BD73" s="31"/>
      <c r="BE73" s="32"/>
      <c r="BF73" s="30"/>
      <c r="BG73" s="31"/>
      <c r="BH73" s="31"/>
      <c r="BI73" s="31"/>
      <c r="BJ73" s="31"/>
      <c r="BK73" s="31"/>
      <c r="BL73" s="31"/>
      <c r="BM73" s="31"/>
      <c r="BN73" s="31"/>
      <c r="BO73" s="31"/>
      <c r="BP73" s="31"/>
      <c r="BQ73" s="31"/>
      <c r="BR73" s="31"/>
      <c r="BS73" s="31"/>
      <c r="BT73" s="31"/>
      <c r="BU73" s="31"/>
      <c r="BV73" s="31"/>
      <c r="BW73" s="31"/>
      <c r="BX73" s="32"/>
      <c r="BY73" s="31"/>
      <c r="BZ73" s="31"/>
      <c r="CA73" s="31"/>
      <c r="CB73" s="31"/>
      <c r="CC73" s="31"/>
      <c r="CD73" s="31"/>
      <c r="CE73" s="31"/>
      <c r="CF73" s="31"/>
      <c r="CG73" s="31"/>
      <c r="CH73" s="31"/>
      <c r="CI73" s="31"/>
      <c r="CJ73" s="31"/>
      <c r="CK73" s="31"/>
      <c r="CL73" s="31"/>
      <c r="CM73" s="31"/>
      <c r="CN73" s="31"/>
      <c r="CO73" s="31"/>
      <c r="CP73" s="31"/>
      <c r="CQ73" s="32"/>
    </row>
    <row r="74" spans="1:95">
      <c r="A74" s="30"/>
      <c r="B74" s="31"/>
      <c r="C74" s="31"/>
      <c r="D74" s="31"/>
      <c r="E74" s="31"/>
      <c r="F74" s="31"/>
      <c r="G74" s="31"/>
      <c r="H74" s="31"/>
      <c r="I74" s="31"/>
      <c r="J74" s="31"/>
      <c r="K74" s="31"/>
      <c r="L74" s="31"/>
      <c r="M74" s="31"/>
      <c r="N74" s="31"/>
      <c r="O74" s="31"/>
      <c r="P74" s="31"/>
      <c r="Q74" s="31"/>
      <c r="R74" s="31"/>
      <c r="S74" s="32"/>
      <c r="T74" s="30"/>
      <c r="U74" s="31"/>
      <c r="V74" s="31"/>
      <c r="W74" s="31"/>
      <c r="X74" s="31"/>
      <c r="Y74" s="31"/>
      <c r="Z74" s="31"/>
      <c r="AA74" s="31"/>
      <c r="AB74" s="31"/>
      <c r="AC74" s="31"/>
      <c r="AD74" s="31"/>
      <c r="AE74" s="31"/>
      <c r="AF74" s="31"/>
      <c r="AG74" s="31"/>
      <c r="AH74" s="31"/>
      <c r="AI74" s="31"/>
      <c r="AJ74" s="31"/>
      <c r="AK74" s="31"/>
      <c r="AL74" s="32"/>
      <c r="AM74" s="30"/>
      <c r="AN74" s="31"/>
      <c r="AO74" s="31"/>
      <c r="AP74" s="31"/>
      <c r="AQ74" s="31"/>
      <c r="AR74" s="31"/>
      <c r="AS74" s="31"/>
      <c r="AT74" s="31"/>
      <c r="AU74" s="31"/>
      <c r="AV74" s="31"/>
      <c r="AW74" s="31"/>
      <c r="AX74" s="31"/>
      <c r="AY74" s="31"/>
      <c r="AZ74" s="31"/>
      <c r="BA74" s="31"/>
      <c r="BB74" s="31"/>
      <c r="BC74" s="31"/>
      <c r="BD74" s="31"/>
      <c r="BE74" s="32"/>
      <c r="BF74" s="30"/>
      <c r="BG74" s="31"/>
      <c r="BH74" s="31"/>
      <c r="BI74" s="31"/>
      <c r="BJ74" s="31"/>
      <c r="BK74" s="31"/>
      <c r="BL74" s="31"/>
      <c r="BM74" s="31"/>
      <c r="BN74" s="31"/>
      <c r="BO74" s="31"/>
      <c r="BP74" s="31"/>
      <c r="BQ74" s="31"/>
      <c r="BR74" s="31"/>
      <c r="BS74" s="31"/>
      <c r="BT74" s="31"/>
      <c r="BU74" s="31"/>
      <c r="BV74" s="31"/>
      <c r="BW74" s="31"/>
      <c r="BX74" s="32"/>
      <c r="BY74" s="31"/>
      <c r="BZ74" s="31"/>
      <c r="CA74" s="31"/>
      <c r="CB74" s="31"/>
      <c r="CC74" s="31"/>
      <c r="CD74" s="31"/>
      <c r="CE74" s="31"/>
      <c r="CF74" s="31"/>
      <c r="CG74" s="31"/>
      <c r="CH74" s="31"/>
      <c r="CI74" s="31"/>
      <c r="CJ74" s="31"/>
      <c r="CK74" s="31"/>
      <c r="CL74" s="31"/>
      <c r="CM74" s="31"/>
      <c r="CN74" s="31"/>
      <c r="CO74" s="31"/>
      <c r="CP74" s="31"/>
      <c r="CQ74" s="32"/>
    </row>
    <row r="75" spans="1:95">
      <c r="A75" s="30"/>
      <c r="B75" s="31"/>
      <c r="C75" s="31"/>
      <c r="D75" s="31"/>
      <c r="E75" s="31"/>
      <c r="F75" s="31"/>
      <c r="G75" s="31"/>
      <c r="H75" s="31"/>
      <c r="I75" s="31"/>
      <c r="J75" s="31"/>
      <c r="K75" s="31"/>
      <c r="L75" s="31"/>
      <c r="M75" s="31"/>
      <c r="N75" s="31"/>
      <c r="O75" s="31"/>
      <c r="P75" s="31"/>
      <c r="Q75" s="31"/>
      <c r="R75" s="31"/>
      <c r="S75" s="32"/>
      <c r="T75" s="30"/>
      <c r="U75" s="31"/>
      <c r="V75" s="31"/>
      <c r="W75" s="31"/>
      <c r="X75" s="31"/>
      <c r="Y75" s="31"/>
      <c r="Z75" s="31"/>
      <c r="AA75" s="31"/>
      <c r="AB75" s="31"/>
      <c r="AC75" s="31"/>
      <c r="AD75" s="31"/>
      <c r="AE75" s="31"/>
      <c r="AF75" s="31"/>
      <c r="AG75" s="31"/>
      <c r="AH75" s="31"/>
      <c r="AI75" s="31"/>
      <c r="AJ75" s="31"/>
      <c r="AK75" s="31"/>
      <c r="AL75" s="32"/>
      <c r="AM75" s="30"/>
      <c r="AN75" s="31"/>
      <c r="AO75" s="31"/>
      <c r="AP75" s="31"/>
      <c r="AQ75" s="31"/>
      <c r="AR75" s="31"/>
      <c r="AS75" s="31"/>
      <c r="AT75" s="31"/>
      <c r="AU75" s="31"/>
      <c r="AV75" s="31"/>
      <c r="AW75" s="31"/>
      <c r="AX75" s="31"/>
      <c r="AY75" s="31"/>
      <c r="AZ75" s="31"/>
      <c r="BA75" s="31"/>
      <c r="BB75" s="31"/>
      <c r="BC75" s="31"/>
      <c r="BD75" s="31"/>
      <c r="BE75" s="32"/>
      <c r="BF75" s="30"/>
      <c r="BG75" s="31"/>
      <c r="BH75" s="31"/>
      <c r="BI75" s="31"/>
      <c r="BJ75" s="31"/>
      <c r="BK75" s="31"/>
      <c r="BL75" s="31"/>
      <c r="BM75" s="31"/>
      <c r="BN75" s="31"/>
      <c r="BO75" s="31"/>
      <c r="BP75" s="31"/>
      <c r="BQ75" s="31"/>
      <c r="BR75" s="31"/>
      <c r="BS75" s="31"/>
      <c r="BT75" s="31"/>
      <c r="BU75" s="31"/>
      <c r="BV75" s="31"/>
      <c r="BW75" s="31"/>
      <c r="BX75" s="32"/>
      <c r="BY75" s="31"/>
      <c r="BZ75" s="31"/>
      <c r="CA75" s="31"/>
      <c r="CB75" s="31"/>
      <c r="CC75" s="31"/>
      <c r="CD75" s="31"/>
      <c r="CE75" s="31"/>
      <c r="CF75" s="31"/>
      <c r="CG75" s="31"/>
      <c r="CH75" s="31"/>
      <c r="CI75" s="31"/>
      <c r="CJ75" s="31"/>
      <c r="CK75" s="31"/>
      <c r="CL75" s="31"/>
      <c r="CM75" s="31"/>
      <c r="CN75" s="31"/>
      <c r="CO75" s="31"/>
      <c r="CP75" s="31"/>
      <c r="CQ75" s="32"/>
    </row>
    <row r="76" spans="1:95">
      <c r="A76" s="30"/>
      <c r="B76" s="31"/>
      <c r="C76" s="31"/>
      <c r="D76" s="31"/>
      <c r="E76" s="31"/>
      <c r="F76" s="31"/>
      <c r="G76" s="31"/>
      <c r="H76" s="31"/>
      <c r="I76" s="31"/>
      <c r="J76" s="31"/>
      <c r="K76" s="31"/>
      <c r="L76" s="31"/>
      <c r="M76" s="31"/>
      <c r="N76" s="31"/>
      <c r="O76" s="31"/>
      <c r="P76" s="31"/>
      <c r="Q76" s="31"/>
      <c r="R76" s="31"/>
      <c r="S76" s="32"/>
      <c r="T76" s="30"/>
      <c r="U76" s="31"/>
      <c r="V76" s="31"/>
      <c r="W76" s="31"/>
      <c r="X76" s="31"/>
      <c r="Y76" s="31"/>
      <c r="Z76" s="31"/>
      <c r="AA76" s="31"/>
      <c r="AB76" s="31"/>
      <c r="AC76" s="31"/>
      <c r="AD76" s="31"/>
      <c r="AE76" s="31"/>
      <c r="AF76" s="31"/>
      <c r="AG76" s="31"/>
      <c r="AH76" s="31"/>
      <c r="AI76" s="31"/>
      <c r="AJ76" s="31"/>
      <c r="AK76" s="31"/>
      <c r="AL76" s="32"/>
      <c r="AM76" s="30"/>
      <c r="AN76" s="31"/>
      <c r="AO76" s="31"/>
      <c r="AP76" s="31"/>
      <c r="AQ76" s="31"/>
      <c r="AR76" s="31"/>
      <c r="AS76" s="31"/>
      <c r="AT76" s="31"/>
      <c r="AU76" s="31"/>
      <c r="AV76" s="31"/>
      <c r="AW76" s="31"/>
      <c r="AX76" s="31"/>
      <c r="AY76" s="31"/>
      <c r="AZ76" s="31"/>
      <c r="BA76" s="31"/>
      <c r="BB76" s="31"/>
      <c r="BC76" s="31"/>
      <c r="BD76" s="31"/>
      <c r="BE76" s="32"/>
      <c r="BF76" s="30"/>
      <c r="BG76" s="31"/>
      <c r="BH76" s="31"/>
      <c r="BI76" s="31"/>
      <c r="BJ76" s="31"/>
      <c r="BK76" s="31"/>
      <c r="BL76" s="31"/>
      <c r="BM76" s="31"/>
      <c r="BN76" s="31"/>
      <c r="BO76" s="31"/>
      <c r="BP76" s="31"/>
      <c r="BQ76" s="31"/>
      <c r="BR76" s="31"/>
      <c r="BS76" s="31"/>
      <c r="BT76" s="31"/>
      <c r="BU76" s="31"/>
      <c r="BV76" s="31"/>
      <c r="BW76" s="31"/>
      <c r="BX76" s="32"/>
      <c r="BY76" s="31"/>
      <c r="BZ76" s="31"/>
      <c r="CA76" s="31"/>
      <c r="CB76" s="31"/>
      <c r="CC76" s="31"/>
      <c r="CD76" s="31"/>
      <c r="CE76" s="31"/>
      <c r="CF76" s="31"/>
      <c r="CG76" s="31"/>
      <c r="CH76" s="31"/>
      <c r="CI76" s="31"/>
      <c r="CJ76" s="31"/>
      <c r="CK76" s="31"/>
      <c r="CL76" s="31"/>
      <c r="CM76" s="31"/>
      <c r="CN76" s="31"/>
      <c r="CO76" s="31"/>
      <c r="CP76" s="31"/>
      <c r="CQ76" s="32"/>
    </row>
    <row r="77" spans="1:95">
      <c r="A77" s="30"/>
      <c r="B77" s="31"/>
      <c r="C77" s="31"/>
      <c r="D77" s="31"/>
      <c r="E77" s="31"/>
      <c r="F77" s="31"/>
      <c r="G77" s="31"/>
      <c r="H77" s="31"/>
      <c r="I77" s="31"/>
      <c r="J77" s="31"/>
      <c r="K77" s="31"/>
      <c r="L77" s="31"/>
      <c r="M77" s="31"/>
      <c r="N77" s="31"/>
      <c r="O77" s="31"/>
      <c r="P77" s="31"/>
      <c r="Q77" s="31"/>
      <c r="R77" s="31"/>
      <c r="S77" s="32"/>
      <c r="T77" s="30"/>
      <c r="U77" s="31"/>
      <c r="V77" s="31"/>
      <c r="W77" s="31"/>
      <c r="X77" s="31"/>
      <c r="Y77" s="31"/>
      <c r="Z77" s="31"/>
      <c r="AA77" s="31"/>
      <c r="AB77" s="31"/>
      <c r="AC77" s="31"/>
      <c r="AD77" s="31"/>
      <c r="AE77" s="31"/>
      <c r="AF77" s="31"/>
      <c r="AG77" s="31"/>
      <c r="AH77" s="31"/>
      <c r="AI77" s="31"/>
      <c r="AJ77" s="31"/>
      <c r="AK77" s="31"/>
      <c r="AL77" s="32"/>
      <c r="AM77" s="30"/>
      <c r="AN77" s="31"/>
      <c r="AO77" s="31"/>
      <c r="AP77" s="31"/>
      <c r="AQ77" s="31"/>
      <c r="AR77" s="31"/>
      <c r="AS77" s="31"/>
      <c r="AT77" s="31"/>
      <c r="AU77" s="31"/>
      <c r="AV77" s="31"/>
      <c r="AW77" s="31"/>
      <c r="AX77" s="31"/>
      <c r="AY77" s="31"/>
      <c r="AZ77" s="31"/>
      <c r="BA77" s="31"/>
      <c r="BB77" s="31"/>
      <c r="BC77" s="31"/>
      <c r="BD77" s="31"/>
      <c r="BE77" s="32"/>
      <c r="BF77" s="30"/>
      <c r="BG77" s="31"/>
      <c r="BH77" s="31"/>
      <c r="BI77" s="31"/>
      <c r="BJ77" s="31"/>
      <c r="BK77" s="31"/>
      <c r="BL77" s="31"/>
      <c r="BM77" s="31"/>
      <c r="BN77" s="31"/>
      <c r="BO77" s="31"/>
      <c r="BP77" s="31"/>
      <c r="BQ77" s="31"/>
      <c r="BR77" s="31"/>
      <c r="BS77" s="31"/>
      <c r="BT77" s="31"/>
      <c r="BU77" s="31"/>
      <c r="BV77" s="31"/>
      <c r="BW77" s="31"/>
      <c r="BX77" s="32"/>
      <c r="BY77" s="31"/>
      <c r="BZ77" s="31"/>
      <c r="CA77" s="31"/>
      <c r="CB77" s="31"/>
      <c r="CC77" s="31"/>
      <c r="CD77" s="31"/>
      <c r="CE77" s="31"/>
      <c r="CF77" s="31"/>
      <c r="CG77" s="31"/>
      <c r="CH77" s="31"/>
      <c r="CI77" s="31"/>
      <c r="CJ77" s="31"/>
      <c r="CK77" s="31"/>
      <c r="CL77" s="31"/>
      <c r="CM77" s="31"/>
      <c r="CN77" s="31"/>
      <c r="CO77" s="31"/>
      <c r="CP77" s="31"/>
      <c r="CQ77" s="32"/>
    </row>
    <row r="78" spans="1:95">
      <c r="A78" s="719" t="s">
        <v>340</v>
      </c>
      <c r="B78" s="444"/>
      <c r="C78" s="444"/>
      <c r="D78" s="444"/>
      <c r="E78" s="444"/>
      <c r="F78" s="444"/>
      <c r="G78" s="444"/>
      <c r="H78" s="444"/>
      <c r="I78" s="444"/>
      <c r="J78" s="444"/>
      <c r="K78" s="444"/>
      <c r="L78" s="444"/>
      <c r="M78" s="444"/>
      <c r="N78" s="444"/>
      <c r="O78" s="444"/>
      <c r="P78" s="444"/>
      <c r="Q78" s="444"/>
      <c r="R78" s="444"/>
      <c r="S78" s="445"/>
      <c r="T78" s="719" t="s">
        <v>340</v>
      </c>
      <c r="U78" s="444"/>
      <c r="V78" s="444"/>
      <c r="W78" s="444"/>
      <c r="X78" s="444"/>
      <c r="Y78" s="444"/>
      <c r="Z78" s="444"/>
      <c r="AA78" s="444"/>
      <c r="AB78" s="444"/>
      <c r="AC78" s="444"/>
      <c r="AD78" s="444"/>
      <c r="AE78" s="444"/>
      <c r="AF78" s="444"/>
      <c r="AG78" s="444"/>
      <c r="AH78" s="444"/>
      <c r="AI78" s="444"/>
      <c r="AJ78" s="444"/>
      <c r="AK78" s="444"/>
      <c r="AL78" s="445"/>
      <c r="AM78" s="719" t="s">
        <v>340</v>
      </c>
      <c r="AN78" s="444"/>
      <c r="AO78" s="444"/>
      <c r="AP78" s="444"/>
      <c r="AQ78" s="444"/>
      <c r="AR78" s="444"/>
      <c r="AS78" s="444"/>
      <c r="AT78" s="444"/>
      <c r="AU78" s="444"/>
      <c r="AV78" s="444"/>
      <c r="AW78" s="444"/>
      <c r="AX78" s="444"/>
      <c r="AY78" s="444"/>
      <c r="AZ78" s="444"/>
      <c r="BA78" s="444"/>
      <c r="BB78" s="444"/>
      <c r="BC78" s="444"/>
      <c r="BD78" s="444"/>
      <c r="BE78" s="445"/>
      <c r="BF78" s="719" t="s">
        <v>340</v>
      </c>
      <c r="BG78" s="444"/>
      <c r="BH78" s="444"/>
      <c r="BI78" s="444"/>
      <c r="BJ78" s="444"/>
      <c r="BK78" s="444"/>
      <c r="BL78" s="444"/>
      <c r="BM78" s="444"/>
      <c r="BN78" s="444"/>
      <c r="BO78" s="444"/>
      <c r="BP78" s="444"/>
      <c r="BQ78" s="444"/>
      <c r="BR78" s="444"/>
      <c r="BS78" s="444"/>
      <c r="BT78" s="444"/>
      <c r="BU78" s="444"/>
      <c r="BV78" s="444"/>
      <c r="BW78" s="444"/>
      <c r="BX78" s="445"/>
      <c r="BY78" s="719" t="s">
        <v>340</v>
      </c>
      <c r="BZ78" s="444"/>
      <c r="CA78" s="444"/>
      <c r="CB78" s="444"/>
      <c r="CC78" s="444"/>
      <c r="CD78" s="444"/>
      <c r="CE78" s="444"/>
      <c r="CF78" s="444"/>
      <c r="CG78" s="444"/>
      <c r="CH78" s="444"/>
      <c r="CI78" s="444"/>
      <c r="CJ78" s="444"/>
      <c r="CK78" s="444"/>
      <c r="CL78" s="444"/>
      <c r="CM78" s="444"/>
      <c r="CN78" s="444"/>
      <c r="CO78" s="444"/>
      <c r="CP78" s="444"/>
      <c r="CQ78" s="445"/>
    </row>
    <row r="79" spans="1:95">
      <c r="A79" s="721" t="s">
        <v>468</v>
      </c>
      <c r="B79" s="444"/>
      <c r="C79" s="444"/>
      <c r="D79" s="444"/>
      <c r="E79" s="444"/>
      <c r="F79" s="444"/>
      <c r="G79" s="444"/>
      <c r="H79" s="444"/>
      <c r="I79" s="444"/>
      <c r="J79" s="444"/>
      <c r="K79" s="444"/>
      <c r="L79" s="444"/>
      <c r="M79" s="444"/>
      <c r="N79" s="444"/>
      <c r="O79" s="444"/>
      <c r="P79" s="444"/>
      <c r="Q79" s="444"/>
      <c r="R79" s="444"/>
      <c r="S79" s="445"/>
      <c r="T79" s="721" t="s">
        <v>468</v>
      </c>
      <c r="U79" s="444"/>
      <c r="V79" s="444"/>
      <c r="W79" s="444"/>
      <c r="X79" s="444"/>
      <c r="Y79" s="444"/>
      <c r="Z79" s="444"/>
      <c r="AA79" s="444"/>
      <c r="AB79" s="444"/>
      <c r="AC79" s="444"/>
      <c r="AD79" s="444"/>
      <c r="AE79" s="444"/>
      <c r="AF79" s="444"/>
      <c r="AG79" s="444"/>
      <c r="AH79" s="444"/>
      <c r="AI79" s="444"/>
      <c r="AJ79" s="444"/>
      <c r="AK79" s="444"/>
      <c r="AL79" s="445"/>
      <c r="AM79" s="721" t="s">
        <v>468</v>
      </c>
      <c r="AN79" s="444"/>
      <c r="AO79" s="444"/>
      <c r="AP79" s="444"/>
      <c r="AQ79" s="444"/>
      <c r="AR79" s="444"/>
      <c r="AS79" s="444"/>
      <c r="AT79" s="444"/>
      <c r="AU79" s="444"/>
      <c r="AV79" s="444"/>
      <c r="AW79" s="444"/>
      <c r="AX79" s="444"/>
      <c r="AY79" s="444"/>
      <c r="AZ79" s="444"/>
      <c r="BA79" s="444"/>
      <c r="BB79" s="444"/>
      <c r="BC79" s="444"/>
      <c r="BD79" s="444"/>
      <c r="BE79" s="445"/>
      <c r="BF79" s="721" t="s">
        <v>468</v>
      </c>
      <c r="BG79" s="444"/>
      <c r="BH79" s="444"/>
      <c r="BI79" s="444"/>
      <c r="BJ79" s="444"/>
      <c r="BK79" s="444"/>
      <c r="BL79" s="444"/>
      <c r="BM79" s="444"/>
      <c r="BN79" s="444"/>
      <c r="BO79" s="444"/>
      <c r="BP79" s="444"/>
      <c r="BQ79" s="444"/>
      <c r="BR79" s="444"/>
      <c r="BS79" s="444"/>
      <c r="BT79" s="444"/>
      <c r="BU79" s="444"/>
      <c r="BV79" s="444"/>
      <c r="BW79" s="444"/>
      <c r="BX79" s="445"/>
      <c r="BY79" s="721" t="s">
        <v>468</v>
      </c>
      <c r="BZ79" s="444"/>
      <c r="CA79" s="444"/>
      <c r="CB79" s="444"/>
      <c r="CC79" s="444"/>
      <c r="CD79" s="444"/>
      <c r="CE79" s="444"/>
      <c r="CF79" s="444"/>
      <c r="CG79" s="444"/>
      <c r="CH79" s="444"/>
      <c r="CI79" s="444"/>
      <c r="CJ79" s="444"/>
      <c r="CK79" s="444"/>
      <c r="CL79" s="444"/>
      <c r="CM79" s="444"/>
      <c r="CN79" s="444"/>
      <c r="CO79" s="444"/>
      <c r="CP79" s="444"/>
      <c r="CQ79" s="445"/>
    </row>
    <row r="80" spans="1:95">
      <c r="A80" s="30"/>
      <c r="B80" s="31"/>
      <c r="C80" s="31"/>
      <c r="D80" s="31"/>
      <c r="E80" s="31"/>
      <c r="F80" s="31"/>
      <c r="G80" s="31"/>
      <c r="H80" s="31"/>
      <c r="I80" s="31"/>
      <c r="J80" s="31"/>
      <c r="K80" s="31"/>
      <c r="L80" s="31"/>
      <c r="M80" s="31"/>
      <c r="N80" s="31"/>
      <c r="O80" s="31"/>
      <c r="P80" s="31"/>
      <c r="Q80" s="31"/>
      <c r="R80" s="31"/>
      <c r="S80" s="32"/>
      <c r="T80" s="30"/>
      <c r="U80" s="31"/>
      <c r="V80" s="31"/>
      <c r="W80" s="31"/>
      <c r="X80" s="31"/>
      <c r="Y80" s="31"/>
      <c r="Z80" s="31"/>
      <c r="AA80" s="31"/>
      <c r="AB80" s="31"/>
      <c r="AC80" s="31"/>
      <c r="AD80" s="31"/>
      <c r="AE80" s="31"/>
      <c r="AF80" s="31"/>
      <c r="AG80" s="31"/>
      <c r="AH80" s="31"/>
      <c r="AI80" s="31"/>
      <c r="AJ80" s="31"/>
      <c r="AK80" s="31"/>
      <c r="AL80" s="32"/>
      <c r="AM80" s="30"/>
      <c r="AN80" s="31"/>
      <c r="AO80" s="31"/>
      <c r="AP80" s="31"/>
      <c r="AQ80" s="31"/>
      <c r="AR80" s="31"/>
      <c r="AS80" s="31"/>
      <c r="AT80" s="31"/>
      <c r="AU80" s="31"/>
      <c r="AV80" s="31"/>
      <c r="AW80" s="31"/>
      <c r="AX80" s="31"/>
      <c r="AY80" s="31"/>
      <c r="AZ80" s="31"/>
      <c r="BA80" s="31"/>
      <c r="BB80" s="31"/>
      <c r="BC80" s="31"/>
      <c r="BD80" s="31"/>
      <c r="BE80" s="32"/>
      <c r="BF80" s="30"/>
      <c r="BG80" s="31"/>
      <c r="BH80" s="31"/>
      <c r="BI80" s="31"/>
      <c r="BJ80" s="31"/>
      <c r="BK80" s="31"/>
      <c r="BL80" s="31"/>
      <c r="BM80" s="31"/>
      <c r="BN80" s="31"/>
      <c r="BO80" s="31"/>
      <c r="BP80" s="31"/>
      <c r="BQ80" s="31"/>
      <c r="BR80" s="31"/>
      <c r="BS80" s="31"/>
      <c r="BT80" s="31"/>
      <c r="BU80" s="31"/>
      <c r="BV80" s="31"/>
      <c r="BW80" s="31"/>
      <c r="BX80" s="32"/>
      <c r="BY80" s="31"/>
      <c r="BZ80" s="31"/>
      <c r="CA80" s="31"/>
      <c r="CB80" s="31"/>
      <c r="CC80" s="31"/>
      <c r="CD80" s="31"/>
      <c r="CE80" s="31"/>
      <c r="CF80" s="31"/>
      <c r="CG80" s="31"/>
      <c r="CH80" s="31"/>
      <c r="CI80" s="31"/>
      <c r="CJ80" s="31"/>
      <c r="CK80" s="31"/>
      <c r="CL80" s="31"/>
      <c r="CM80" s="31"/>
      <c r="CN80" s="31"/>
      <c r="CO80" s="31"/>
      <c r="CP80" s="31"/>
      <c r="CQ80" s="32"/>
    </row>
    <row r="81" spans="1:95">
      <c r="A81" s="30"/>
      <c r="B81" s="31"/>
      <c r="C81" s="31"/>
      <c r="D81" s="31"/>
      <c r="E81" s="31"/>
      <c r="F81" s="31"/>
      <c r="G81" s="31"/>
      <c r="H81" s="31"/>
      <c r="I81" s="31"/>
      <c r="J81" s="31"/>
      <c r="K81" s="31"/>
      <c r="L81" s="31"/>
      <c r="M81" s="31"/>
      <c r="N81" s="31"/>
      <c r="O81" s="31"/>
      <c r="P81" s="31"/>
      <c r="Q81" s="31"/>
      <c r="R81" s="31"/>
      <c r="S81" s="32"/>
      <c r="T81" s="30"/>
      <c r="U81" s="31"/>
      <c r="V81" s="31"/>
      <c r="W81" s="31"/>
      <c r="X81" s="31"/>
      <c r="Y81" s="31"/>
      <c r="Z81" s="31"/>
      <c r="AA81" s="31"/>
      <c r="AB81" s="31"/>
      <c r="AC81" s="31"/>
      <c r="AD81" s="31"/>
      <c r="AE81" s="31"/>
      <c r="AF81" s="31"/>
      <c r="AG81" s="31"/>
      <c r="AH81" s="31"/>
      <c r="AI81" s="31"/>
      <c r="AJ81" s="31"/>
      <c r="AK81" s="31"/>
      <c r="AL81" s="32"/>
      <c r="AM81" s="30"/>
      <c r="AN81" s="31"/>
      <c r="AO81" s="31"/>
      <c r="AP81" s="31"/>
      <c r="AQ81" s="31"/>
      <c r="AR81" s="31"/>
      <c r="AS81" s="31"/>
      <c r="AT81" s="31"/>
      <c r="AU81" s="31"/>
      <c r="AV81" s="31"/>
      <c r="AW81" s="31"/>
      <c r="AX81" s="31"/>
      <c r="AY81" s="31"/>
      <c r="AZ81" s="31"/>
      <c r="BA81" s="31"/>
      <c r="BB81" s="31"/>
      <c r="BC81" s="31"/>
      <c r="BD81" s="31"/>
      <c r="BE81" s="32"/>
      <c r="BF81" s="30"/>
      <c r="BG81" s="31"/>
      <c r="BH81" s="31"/>
      <c r="BI81" s="31"/>
      <c r="BJ81" s="31"/>
      <c r="BK81" s="31"/>
      <c r="BL81" s="31"/>
      <c r="BM81" s="31"/>
      <c r="BN81" s="31"/>
      <c r="BO81" s="31"/>
      <c r="BP81" s="31"/>
      <c r="BQ81" s="31"/>
      <c r="BR81" s="31"/>
      <c r="BS81" s="31"/>
      <c r="BT81" s="31"/>
      <c r="BU81" s="31"/>
      <c r="BV81" s="31"/>
      <c r="BW81" s="31"/>
      <c r="BX81" s="32"/>
      <c r="BY81" s="31"/>
      <c r="BZ81" s="31"/>
      <c r="CA81" s="31"/>
      <c r="CB81" s="31"/>
      <c r="CC81" s="31"/>
      <c r="CD81" s="31"/>
      <c r="CE81" s="31"/>
      <c r="CF81" s="31"/>
      <c r="CG81" s="31"/>
      <c r="CH81" s="31"/>
      <c r="CI81" s="31"/>
      <c r="CJ81" s="31"/>
      <c r="CK81" s="31"/>
      <c r="CL81" s="31"/>
      <c r="CM81" s="31"/>
      <c r="CN81" s="31"/>
      <c r="CO81" s="31"/>
      <c r="CP81" s="31"/>
      <c r="CQ81" s="32"/>
    </row>
    <row r="82" spans="1:95">
      <c r="A82" s="30"/>
      <c r="B82" s="31"/>
      <c r="C82" s="31"/>
      <c r="D82" s="31"/>
      <c r="E82" s="31"/>
      <c r="F82" s="31"/>
      <c r="G82" s="31"/>
      <c r="H82" s="31"/>
      <c r="I82" s="31"/>
      <c r="J82" s="31"/>
      <c r="K82" s="31"/>
      <c r="L82" s="31"/>
      <c r="M82" s="31"/>
      <c r="N82" s="31"/>
      <c r="O82" s="31"/>
      <c r="P82" s="31"/>
      <c r="Q82" s="31"/>
      <c r="R82" s="31"/>
      <c r="S82" s="32"/>
      <c r="T82" s="30"/>
      <c r="U82" s="31"/>
      <c r="V82" s="31"/>
      <c r="W82" s="31"/>
      <c r="X82" s="31"/>
      <c r="Y82" s="31"/>
      <c r="Z82" s="31"/>
      <c r="AA82" s="31"/>
      <c r="AB82" s="31"/>
      <c r="AC82" s="31"/>
      <c r="AD82" s="31"/>
      <c r="AE82" s="31"/>
      <c r="AF82" s="31"/>
      <c r="AG82" s="31"/>
      <c r="AH82" s="31"/>
      <c r="AI82" s="31"/>
      <c r="AJ82" s="31"/>
      <c r="AK82" s="31"/>
      <c r="AL82" s="32"/>
      <c r="AM82" s="30"/>
      <c r="AN82" s="31"/>
      <c r="AO82" s="31"/>
      <c r="AP82" s="31"/>
      <c r="AQ82" s="31"/>
      <c r="AR82" s="31"/>
      <c r="AS82" s="31"/>
      <c r="AT82" s="31"/>
      <c r="AU82" s="31"/>
      <c r="AV82" s="31"/>
      <c r="AW82" s="31"/>
      <c r="AX82" s="31"/>
      <c r="AY82" s="31"/>
      <c r="AZ82" s="31"/>
      <c r="BA82" s="31"/>
      <c r="BB82" s="31"/>
      <c r="BC82" s="31"/>
      <c r="BD82" s="31"/>
      <c r="BE82" s="32"/>
      <c r="BF82" s="30"/>
      <c r="BG82" s="31"/>
      <c r="BH82" s="31"/>
      <c r="BI82" s="31"/>
      <c r="BJ82" s="31"/>
      <c r="BK82" s="31"/>
      <c r="BL82" s="31"/>
      <c r="BM82" s="31"/>
      <c r="BN82" s="31"/>
      <c r="BO82" s="31"/>
      <c r="BP82" s="31"/>
      <c r="BQ82" s="31"/>
      <c r="BR82" s="31"/>
      <c r="BS82" s="31"/>
      <c r="BT82" s="31"/>
      <c r="BU82" s="31"/>
      <c r="BV82" s="31"/>
      <c r="BW82" s="31"/>
      <c r="BX82" s="32"/>
      <c r="BY82" s="31"/>
      <c r="BZ82" s="31"/>
      <c r="CA82" s="31"/>
      <c r="CB82" s="31"/>
      <c r="CC82" s="31"/>
      <c r="CD82" s="31"/>
      <c r="CE82" s="31"/>
      <c r="CF82" s="31"/>
      <c r="CG82" s="31"/>
      <c r="CH82" s="31"/>
      <c r="CI82" s="31"/>
      <c r="CJ82" s="31"/>
      <c r="CK82" s="31"/>
      <c r="CL82" s="31"/>
      <c r="CM82" s="31"/>
      <c r="CN82" s="31"/>
      <c r="CO82" s="31"/>
      <c r="CP82" s="31"/>
      <c r="CQ82" s="32"/>
    </row>
    <row r="83" spans="1:95">
      <c r="A83" s="30"/>
      <c r="B83" s="31"/>
      <c r="C83" s="31"/>
      <c r="D83" s="31"/>
      <c r="E83" s="31"/>
      <c r="F83" s="31"/>
      <c r="G83" s="31"/>
      <c r="H83" s="31"/>
      <c r="I83" s="31"/>
      <c r="J83" s="31"/>
      <c r="K83" s="31"/>
      <c r="L83" s="31"/>
      <c r="M83" s="31"/>
      <c r="N83" s="31"/>
      <c r="O83" s="31"/>
      <c r="P83" s="31"/>
      <c r="Q83" s="31"/>
      <c r="R83" s="31"/>
      <c r="S83" s="32"/>
      <c r="T83" s="30"/>
      <c r="U83" s="31"/>
      <c r="V83" s="31"/>
      <c r="W83" s="31"/>
      <c r="X83" s="31"/>
      <c r="Y83" s="31"/>
      <c r="Z83" s="31"/>
      <c r="AA83" s="31"/>
      <c r="AB83" s="31"/>
      <c r="AC83" s="31"/>
      <c r="AD83" s="31"/>
      <c r="AE83" s="31"/>
      <c r="AF83" s="31"/>
      <c r="AG83" s="31"/>
      <c r="AH83" s="31"/>
      <c r="AI83" s="31"/>
      <c r="AJ83" s="31"/>
      <c r="AK83" s="31"/>
      <c r="AL83" s="32"/>
      <c r="AM83" s="30"/>
      <c r="AN83" s="31"/>
      <c r="AO83" s="31"/>
      <c r="AP83" s="31"/>
      <c r="AQ83" s="31"/>
      <c r="AR83" s="31"/>
      <c r="AS83" s="31"/>
      <c r="AT83" s="31"/>
      <c r="AU83" s="31"/>
      <c r="AV83" s="31"/>
      <c r="AW83" s="31"/>
      <c r="AX83" s="31"/>
      <c r="AY83" s="31"/>
      <c r="AZ83" s="31"/>
      <c r="BA83" s="31"/>
      <c r="BB83" s="31"/>
      <c r="BC83" s="31"/>
      <c r="BD83" s="31"/>
      <c r="BE83" s="32"/>
      <c r="BF83" s="30"/>
      <c r="BG83" s="31"/>
      <c r="BH83" s="31"/>
      <c r="BI83" s="31"/>
      <c r="BJ83" s="31"/>
      <c r="BK83" s="31"/>
      <c r="BL83" s="31"/>
      <c r="BM83" s="31"/>
      <c r="BN83" s="31"/>
      <c r="BO83" s="31"/>
      <c r="BP83" s="31"/>
      <c r="BQ83" s="31"/>
      <c r="BR83" s="31"/>
      <c r="BS83" s="31"/>
      <c r="BT83" s="31"/>
      <c r="BU83" s="31"/>
      <c r="BV83" s="31"/>
      <c r="BW83" s="31"/>
      <c r="BX83" s="32"/>
      <c r="BY83" s="31"/>
      <c r="BZ83" s="31"/>
      <c r="CA83" s="31"/>
      <c r="CB83" s="31"/>
      <c r="CC83" s="31"/>
      <c r="CD83" s="31"/>
      <c r="CE83" s="31"/>
      <c r="CF83" s="31"/>
      <c r="CG83" s="31"/>
      <c r="CH83" s="31"/>
      <c r="CI83" s="31"/>
      <c r="CJ83" s="31"/>
      <c r="CK83" s="31"/>
      <c r="CL83" s="31"/>
      <c r="CM83" s="31"/>
      <c r="CN83" s="31"/>
      <c r="CO83" s="31"/>
      <c r="CP83" s="31"/>
      <c r="CQ83" s="32"/>
    </row>
    <row r="84" spans="1:95">
      <c r="A84" s="30"/>
      <c r="B84" s="31"/>
      <c r="C84" s="31"/>
      <c r="D84" s="31"/>
      <c r="E84" s="31"/>
      <c r="F84" s="31"/>
      <c r="G84" s="31"/>
      <c r="H84" s="31"/>
      <c r="I84" s="31"/>
      <c r="J84" s="31"/>
      <c r="K84" s="31"/>
      <c r="L84" s="31"/>
      <c r="M84" s="31"/>
      <c r="N84" s="31"/>
      <c r="O84" s="31"/>
      <c r="P84" s="31"/>
      <c r="Q84" s="31"/>
      <c r="R84" s="31"/>
      <c r="S84" s="32"/>
      <c r="T84" s="30"/>
      <c r="U84" s="31"/>
      <c r="V84" s="31"/>
      <c r="W84" s="31"/>
      <c r="X84" s="31"/>
      <c r="Y84" s="31"/>
      <c r="Z84" s="31"/>
      <c r="AA84" s="31"/>
      <c r="AB84" s="31"/>
      <c r="AC84" s="31"/>
      <c r="AD84" s="31"/>
      <c r="AE84" s="31"/>
      <c r="AF84" s="31"/>
      <c r="AG84" s="31"/>
      <c r="AH84" s="31"/>
      <c r="AI84" s="31"/>
      <c r="AJ84" s="31"/>
      <c r="AK84" s="31"/>
      <c r="AL84" s="32"/>
      <c r="AM84" s="30"/>
      <c r="AN84" s="31"/>
      <c r="AO84" s="31"/>
      <c r="AP84" s="31"/>
      <c r="AQ84" s="31"/>
      <c r="AR84" s="31"/>
      <c r="AS84" s="31"/>
      <c r="AT84" s="31"/>
      <c r="AU84" s="31"/>
      <c r="AV84" s="31"/>
      <c r="AW84" s="31"/>
      <c r="AX84" s="31"/>
      <c r="AY84" s="31"/>
      <c r="AZ84" s="31"/>
      <c r="BA84" s="31"/>
      <c r="BB84" s="31"/>
      <c r="BC84" s="31"/>
      <c r="BD84" s="31"/>
      <c r="BE84" s="32"/>
      <c r="BF84" s="30"/>
      <c r="BG84" s="31"/>
      <c r="BH84" s="31"/>
      <c r="BI84" s="31"/>
      <c r="BJ84" s="31"/>
      <c r="BK84" s="31"/>
      <c r="BL84" s="31"/>
      <c r="BM84" s="31"/>
      <c r="BN84" s="31"/>
      <c r="BO84" s="31"/>
      <c r="BP84" s="31"/>
      <c r="BQ84" s="31"/>
      <c r="BR84" s="31"/>
      <c r="BS84" s="31"/>
      <c r="BT84" s="31"/>
      <c r="BU84" s="31"/>
      <c r="BV84" s="31"/>
      <c r="BW84" s="31"/>
      <c r="BX84" s="32"/>
      <c r="BY84" s="31"/>
      <c r="BZ84" s="31"/>
      <c r="CA84" s="31"/>
      <c r="CB84" s="31"/>
      <c r="CC84" s="31"/>
      <c r="CD84" s="31"/>
      <c r="CE84" s="31"/>
      <c r="CF84" s="31"/>
      <c r="CG84" s="31"/>
      <c r="CH84" s="31"/>
      <c r="CI84" s="31"/>
      <c r="CJ84" s="31"/>
      <c r="CK84" s="31"/>
      <c r="CL84" s="31"/>
      <c r="CM84" s="31"/>
      <c r="CN84" s="31"/>
      <c r="CO84" s="31"/>
      <c r="CP84" s="31"/>
      <c r="CQ84" s="32"/>
    </row>
    <row r="85" spans="1:95">
      <c r="A85" s="30"/>
      <c r="B85" s="31"/>
      <c r="C85" s="31"/>
      <c r="D85" s="31"/>
      <c r="E85" s="31"/>
      <c r="F85" s="31"/>
      <c r="G85" s="31"/>
      <c r="H85" s="31"/>
      <c r="I85" s="31"/>
      <c r="J85" s="31"/>
      <c r="K85" s="31"/>
      <c r="L85" s="31"/>
      <c r="M85" s="31"/>
      <c r="N85" s="31"/>
      <c r="O85" s="31"/>
      <c r="P85" s="31"/>
      <c r="Q85" s="31"/>
      <c r="R85" s="31"/>
      <c r="S85" s="32"/>
      <c r="T85" s="30"/>
      <c r="U85" s="31"/>
      <c r="V85" s="31"/>
      <c r="W85" s="31"/>
      <c r="X85" s="31"/>
      <c r="Y85" s="31"/>
      <c r="Z85" s="31"/>
      <c r="AA85" s="31"/>
      <c r="AB85" s="31"/>
      <c r="AC85" s="31"/>
      <c r="AD85" s="31"/>
      <c r="AE85" s="31"/>
      <c r="AF85" s="31"/>
      <c r="AG85" s="31"/>
      <c r="AH85" s="31"/>
      <c r="AI85" s="31"/>
      <c r="AJ85" s="31"/>
      <c r="AK85" s="31"/>
      <c r="AL85" s="32"/>
      <c r="AM85" s="30"/>
      <c r="AN85" s="31"/>
      <c r="AO85" s="31"/>
      <c r="AP85" s="31"/>
      <c r="AQ85" s="31"/>
      <c r="AR85" s="31"/>
      <c r="AS85" s="31"/>
      <c r="AT85" s="31"/>
      <c r="AU85" s="31"/>
      <c r="AV85" s="31"/>
      <c r="AW85" s="31"/>
      <c r="AX85" s="31"/>
      <c r="AY85" s="31"/>
      <c r="AZ85" s="31"/>
      <c r="BA85" s="31"/>
      <c r="BB85" s="31"/>
      <c r="BC85" s="31"/>
      <c r="BD85" s="31"/>
      <c r="BE85" s="32"/>
      <c r="BF85" s="30"/>
      <c r="BG85" s="31"/>
      <c r="BH85" s="31"/>
      <c r="BI85" s="31"/>
      <c r="BJ85" s="31"/>
      <c r="BK85" s="31"/>
      <c r="BL85" s="31"/>
      <c r="BM85" s="31"/>
      <c r="BN85" s="31"/>
      <c r="BO85" s="31"/>
      <c r="BP85" s="31"/>
      <c r="BQ85" s="31"/>
      <c r="BR85" s="31"/>
      <c r="BS85" s="31"/>
      <c r="BT85" s="31"/>
      <c r="BU85" s="31"/>
      <c r="BV85" s="31"/>
      <c r="BW85" s="31"/>
      <c r="BX85" s="32"/>
      <c r="BY85" s="31"/>
      <c r="BZ85" s="31"/>
      <c r="CA85" s="31"/>
      <c r="CB85" s="31"/>
      <c r="CC85" s="31"/>
      <c r="CD85" s="31"/>
      <c r="CE85" s="31"/>
      <c r="CF85" s="31"/>
      <c r="CG85" s="31"/>
      <c r="CH85" s="31"/>
      <c r="CI85" s="31"/>
      <c r="CJ85" s="31"/>
      <c r="CK85" s="31"/>
      <c r="CL85" s="31"/>
      <c r="CM85" s="31"/>
      <c r="CN85" s="31"/>
      <c r="CO85" s="31"/>
      <c r="CP85" s="31"/>
      <c r="CQ85" s="32"/>
    </row>
    <row r="86" spans="1:95">
      <c r="A86" s="30"/>
      <c r="B86" s="31"/>
      <c r="C86" s="31"/>
      <c r="D86" s="31"/>
      <c r="E86" s="31"/>
      <c r="F86" s="31"/>
      <c r="G86" s="31"/>
      <c r="H86" s="31"/>
      <c r="I86" s="31"/>
      <c r="J86" s="31"/>
      <c r="K86" s="31"/>
      <c r="L86" s="31"/>
      <c r="M86" s="31"/>
      <c r="N86" s="31"/>
      <c r="O86" s="31"/>
      <c r="P86" s="31"/>
      <c r="Q86" s="31"/>
      <c r="R86" s="31"/>
      <c r="S86" s="32"/>
      <c r="T86" s="30"/>
      <c r="U86" s="31"/>
      <c r="V86" s="31"/>
      <c r="W86" s="31"/>
      <c r="X86" s="31"/>
      <c r="Y86" s="31"/>
      <c r="Z86" s="31"/>
      <c r="AA86" s="31"/>
      <c r="AB86" s="31"/>
      <c r="AC86" s="31"/>
      <c r="AD86" s="31"/>
      <c r="AE86" s="31"/>
      <c r="AF86" s="31"/>
      <c r="AG86" s="31"/>
      <c r="AH86" s="31"/>
      <c r="AI86" s="31"/>
      <c r="AJ86" s="31"/>
      <c r="AK86" s="31"/>
      <c r="AL86" s="32"/>
      <c r="AM86" s="30"/>
      <c r="AN86" s="31"/>
      <c r="AO86" s="31"/>
      <c r="AP86" s="31"/>
      <c r="AQ86" s="31"/>
      <c r="AR86" s="31"/>
      <c r="AS86" s="31"/>
      <c r="AT86" s="31"/>
      <c r="AU86" s="31"/>
      <c r="AV86" s="31"/>
      <c r="AW86" s="31"/>
      <c r="AX86" s="31"/>
      <c r="AY86" s="31"/>
      <c r="AZ86" s="31"/>
      <c r="BA86" s="31"/>
      <c r="BB86" s="31"/>
      <c r="BC86" s="31"/>
      <c r="BD86" s="31"/>
      <c r="BE86" s="32"/>
      <c r="BF86" s="30"/>
      <c r="BG86" s="31"/>
      <c r="BH86" s="31"/>
      <c r="BI86" s="31"/>
      <c r="BJ86" s="31"/>
      <c r="BK86" s="31"/>
      <c r="BL86" s="31"/>
      <c r="BM86" s="31"/>
      <c r="BN86" s="31"/>
      <c r="BO86" s="31"/>
      <c r="BP86" s="31"/>
      <c r="BQ86" s="31"/>
      <c r="BR86" s="31"/>
      <c r="BS86" s="31"/>
      <c r="BT86" s="31"/>
      <c r="BU86" s="31"/>
      <c r="BV86" s="31"/>
      <c r="BW86" s="31"/>
      <c r="BX86" s="32"/>
      <c r="BY86" s="31"/>
      <c r="BZ86" s="31"/>
      <c r="CA86" s="31"/>
      <c r="CB86" s="31"/>
      <c r="CC86" s="31"/>
      <c r="CD86" s="31"/>
      <c r="CE86" s="31"/>
      <c r="CF86" s="31"/>
      <c r="CG86" s="31"/>
      <c r="CH86" s="31"/>
      <c r="CI86" s="31"/>
      <c r="CJ86" s="31"/>
      <c r="CK86" s="31"/>
      <c r="CL86" s="31"/>
      <c r="CM86" s="31"/>
      <c r="CN86" s="31"/>
      <c r="CO86" s="31"/>
      <c r="CP86" s="31"/>
      <c r="CQ86" s="32"/>
    </row>
    <row r="87" spans="1:95">
      <c r="A87" s="30"/>
      <c r="B87" s="31"/>
      <c r="C87" s="31"/>
      <c r="D87" s="31"/>
      <c r="E87" s="31"/>
      <c r="F87" s="31"/>
      <c r="G87" s="31"/>
      <c r="H87" s="31"/>
      <c r="I87" s="31"/>
      <c r="J87" s="31"/>
      <c r="K87" s="31"/>
      <c r="L87" s="31"/>
      <c r="M87" s="31"/>
      <c r="N87" s="31"/>
      <c r="O87" s="31"/>
      <c r="P87" s="31"/>
      <c r="Q87" s="31"/>
      <c r="R87" s="31"/>
      <c r="S87" s="32"/>
      <c r="T87" s="30"/>
      <c r="U87" s="31"/>
      <c r="V87" s="31"/>
      <c r="W87" s="31"/>
      <c r="X87" s="31"/>
      <c r="Y87" s="31"/>
      <c r="Z87" s="31"/>
      <c r="AA87" s="31"/>
      <c r="AB87" s="31"/>
      <c r="AC87" s="31"/>
      <c r="AD87" s="31"/>
      <c r="AE87" s="31"/>
      <c r="AF87" s="31"/>
      <c r="AG87" s="31"/>
      <c r="AH87" s="31"/>
      <c r="AI87" s="31"/>
      <c r="AJ87" s="31"/>
      <c r="AK87" s="31"/>
      <c r="AL87" s="32"/>
      <c r="AM87" s="30"/>
      <c r="AN87" s="31"/>
      <c r="AO87" s="31"/>
      <c r="AP87" s="31"/>
      <c r="AQ87" s="31"/>
      <c r="AR87" s="31"/>
      <c r="AS87" s="31"/>
      <c r="AT87" s="31"/>
      <c r="AU87" s="31"/>
      <c r="AV87" s="31"/>
      <c r="AW87" s="31"/>
      <c r="AX87" s="31"/>
      <c r="AY87" s="31"/>
      <c r="AZ87" s="31"/>
      <c r="BA87" s="31"/>
      <c r="BB87" s="31"/>
      <c r="BC87" s="31"/>
      <c r="BD87" s="31"/>
      <c r="BE87" s="32"/>
      <c r="BF87" s="30"/>
      <c r="BG87" s="31"/>
      <c r="BH87" s="31"/>
      <c r="BI87" s="31"/>
      <c r="BJ87" s="31"/>
      <c r="BK87" s="31"/>
      <c r="BL87" s="31"/>
      <c r="BM87" s="31"/>
      <c r="BN87" s="31"/>
      <c r="BO87" s="31"/>
      <c r="BP87" s="31"/>
      <c r="BQ87" s="31"/>
      <c r="BR87" s="31"/>
      <c r="BS87" s="31"/>
      <c r="BT87" s="31"/>
      <c r="BU87" s="31"/>
      <c r="BV87" s="31"/>
      <c r="BW87" s="31"/>
      <c r="BX87" s="32"/>
      <c r="BY87" s="31"/>
      <c r="BZ87" s="31"/>
      <c r="CA87" s="31"/>
      <c r="CB87" s="31"/>
      <c r="CC87" s="31"/>
      <c r="CD87" s="31"/>
      <c r="CE87" s="31"/>
      <c r="CF87" s="31"/>
      <c r="CG87" s="31"/>
      <c r="CH87" s="31"/>
      <c r="CI87" s="31"/>
      <c r="CJ87" s="31"/>
      <c r="CK87" s="31"/>
      <c r="CL87" s="31"/>
      <c r="CM87" s="31"/>
      <c r="CN87" s="31"/>
      <c r="CO87" s="31"/>
      <c r="CP87" s="31"/>
      <c r="CQ87" s="32"/>
    </row>
    <row r="88" spans="1:95">
      <c r="A88" s="30"/>
      <c r="B88" s="31"/>
      <c r="C88" s="31"/>
      <c r="D88" s="31"/>
      <c r="E88" s="31"/>
      <c r="F88" s="31"/>
      <c r="G88" s="31"/>
      <c r="H88" s="31"/>
      <c r="I88" s="31"/>
      <c r="J88" s="31"/>
      <c r="K88" s="31"/>
      <c r="L88" s="31"/>
      <c r="M88" s="31"/>
      <c r="N88" s="31"/>
      <c r="O88" s="31"/>
      <c r="P88" s="31"/>
      <c r="Q88" s="31"/>
      <c r="R88" s="31"/>
      <c r="S88" s="32"/>
      <c r="T88" s="30"/>
      <c r="U88" s="31"/>
      <c r="V88" s="31"/>
      <c r="W88" s="31"/>
      <c r="X88" s="31"/>
      <c r="Y88" s="31"/>
      <c r="Z88" s="31"/>
      <c r="AA88" s="31"/>
      <c r="AB88" s="31"/>
      <c r="AC88" s="31"/>
      <c r="AD88" s="31"/>
      <c r="AE88" s="31"/>
      <c r="AF88" s="31"/>
      <c r="AG88" s="31"/>
      <c r="AH88" s="31"/>
      <c r="AI88" s="31"/>
      <c r="AJ88" s="31"/>
      <c r="AK88" s="31"/>
      <c r="AL88" s="32"/>
      <c r="AM88" s="30"/>
      <c r="AN88" s="31"/>
      <c r="AO88" s="31"/>
      <c r="AP88" s="31"/>
      <c r="AQ88" s="31"/>
      <c r="AR88" s="31"/>
      <c r="AS88" s="31"/>
      <c r="AT88" s="31"/>
      <c r="AU88" s="31"/>
      <c r="AV88" s="31"/>
      <c r="AW88" s="31"/>
      <c r="AX88" s="31"/>
      <c r="AY88" s="31"/>
      <c r="AZ88" s="31"/>
      <c r="BA88" s="31"/>
      <c r="BB88" s="31"/>
      <c r="BC88" s="31"/>
      <c r="BD88" s="31"/>
      <c r="BE88" s="32"/>
      <c r="BF88" s="30"/>
      <c r="BG88" s="31"/>
      <c r="BH88" s="31"/>
      <c r="BI88" s="31"/>
      <c r="BJ88" s="31"/>
      <c r="BK88" s="31"/>
      <c r="BL88" s="31"/>
      <c r="BM88" s="31"/>
      <c r="BN88" s="31"/>
      <c r="BO88" s="31"/>
      <c r="BP88" s="31"/>
      <c r="BQ88" s="31"/>
      <c r="BR88" s="31"/>
      <c r="BS88" s="31"/>
      <c r="BT88" s="31"/>
      <c r="BU88" s="31"/>
      <c r="BV88" s="31"/>
      <c r="BW88" s="31"/>
      <c r="BX88" s="32"/>
      <c r="BY88" s="31"/>
      <c r="BZ88" s="31"/>
      <c r="CA88" s="31"/>
      <c r="CB88" s="31"/>
      <c r="CC88" s="31"/>
      <c r="CD88" s="31"/>
      <c r="CE88" s="31"/>
      <c r="CF88" s="31"/>
      <c r="CG88" s="31"/>
      <c r="CH88" s="31"/>
      <c r="CI88" s="31"/>
      <c r="CJ88" s="31"/>
      <c r="CK88" s="31"/>
      <c r="CL88" s="31"/>
      <c r="CM88" s="31"/>
      <c r="CN88" s="31"/>
      <c r="CO88" s="31"/>
      <c r="CP88" s="31"/>
      <c r="CQ88" s="32"/>
    </row>
    <row r="89" spans="1:95">
      <c r="A89" s="30"/>
      <c r="B89" s="31"/>
      <c r="C89" s="31"/>
      <c r="D89" s="31"/>
      <c r="E89" s="31"/>
      <c r="F89" s="31"/>
      <c r="G89" s="31"/>
      <c r="H89" s="31"/>
      <c r="I89" s="31"/>
      <c r="J89" s="31"/>
      <c r="K89" s="31"/>
      <c r="L89" s="31"/>
      <c r="M89" s="31"/>
      <c r="N89" s="31"/>
      <c r="O89" s="31"/>
      <c r="P89" s="31"/>
      <c r="Q89" s="31"/>
      <c r="R89" s="31"/>
      <c r="S89" s="32"/>
      <c r="T89" s="30"/>
      <c r="U89" s="31"/>
      <c r="V89" s="31"/>
      <c r="W89" s="31"/>
      <c r="X89" s="31"/>
      <c r="Y89" s="31"/>
      <c r="Z89" s="31"/>
      <c r="AA89" s="31"/>
      <c r="AB89" s="31"/>
      <c r="AC89" s="31"/>
      <c r="AD89" s="31"/>
      <c r="AE89" s="31"/>
      <c r="AF89" s="31"/>
      <c r="AG89" s="31"/>
      <c r="AH89" s="31"/>
      <c r="AI89" s="31"/>
      <c r="AJ89" s="31"/>
      <c r="AK89" s="31"/>
      <c r="AL89" s="32"/>
      <c r="AM89" s="30"/>
      <c r="AN89" s="31"/>
      <c r="AO89" s="31"/>
      <c r="AP89" s="31"/>
      <c r="AQ89" s="31"/>
      <c r="AR89" s="31"/>
      <c r="AS89" s="31"/>
      <c r="AT89" s="31"/>
      <c r="AU89" s="31"/>
      <c r="AV89" s="31"/>
      <c r="AW89" s="31"/>
      <c r="AX89" s="31"/>
      <c r="AY89" s="31"/>
      <c r="AZ89" s="31"/>
      <c r="BA89" s="31"/>
      <c r="BB89" s="31"/>
      <c r="BC89" s="31"/>
      <c r="BD89" s="31"/>
      <c r="BE89" s="32"/>
      <c r="BF89" s="30"/>
      <c r="BG89" s="31"/>
      <c r="BH89" s="31"/>
      <c r="BI89" s="31"/>
      <c r="BJ89" s="31"/>
      <c r="BK89" s="31"/>
      <c r="BL89" s="31"/>
      <c r="BM89" s="31"/>
      <c r="BN89" s="31"/>
      <c r="BO89" s="31"/>
      <c r="BP89" s="31"/>
      <c r="BQ89" s="31"/>
      <c r="BR89" s="31"/>
      <c r="BS89" s="31"/>
      <c r="BT89" s="31"/>
      <c r="BU89" s="31"/>
      <c r="BV89" s="31"/>
      <c r="BW89" s="31"/>
      <c r="BX89" s="32"/>
      <c r="BY89" s="31"/>
      <c r="BZ89" s="31"/>
      <c r="CA89" s="31"/>
      <c r="CB89" s="31"/>
      <c r="CC89" s="31"/>
      <c r="CD89" s="31"/>
      <c r="CE89" s="31"/>
      <c r="CF89" s="31"/>
      <c r="CG89" s="31"/>
      <c r="CH89" s="31"/>
      <c r="CI89" s="31"/>
      <c r="CJ89" s="31"/>
      <c r="CK89" s="31"/>
      <c r="CL89" s="31"/>
      <c r="CM89" s="31"/>
      <c r="CN89" s="31"/>
      <c r="CO89" s="31"/>
      <c r="CP89" s="31"/>
      <c r="CQ89" s="32"/>
    </row>
    <row r="90" spans="1:95">
      <c r="A90" s="30"/>
      <c r="B90" s="31"/>
      <c r="C90" s="31"/>
      <c r="D90" s="31"/>
      <c r="E90" s="31"/>
      <c r="F90" s="31"/>
      <c r="G90" s="31"/>
      <c r="H90" s="31"/>
      <c r="I90" s="31"/>
      <c r="J90" s="31"/>
      <c r="K90" s="31"/>
      <c r="L90" s="31"/>
      <c r="M90" s="31"/>
      <c r="N90" s="31"/>
      <c r="O90" s="31"/>
      <c r="P90" s="31"/>
      <c r="Q90" s="31"/>
      <c r="R90" s="31"/>
      <c r="S90" s="32"/>
      <c r="T90" s="30"/>
      <c r="U90" s="31"/>
      <c r="V90" s="31"/>
      <c r="W90" s="31"/>
      <c r="X90" s="31"/>
      <c r="Y90" s="31"/>
      <c r="Z90" s="31"/>
      <c r="AA90" s="31"/>
      <c r="AB90" s="31"/>
      <c r="AC90" s="31"/>
      <c r="AD90" s="31"/>
      <c r="AE90" s="31"/>
      <c r="AF90" s="31"/>
      <c r="AG90" s="31"/>
      <c r="AH90" s="31"/>
      <c r="AI90" s="31"/>
      <c r="AJ90" s="31"/>
      <c r="AK90" s="31"/>
      <c r="AL90" s="32"/>
      <c r="AM90" s="30"/>
      <c r="AN90" s="31"/>
      <c r="AO90" s="31"/>
      <c r="AP90" s="31"/>
      <c r="AQ90" s="31"/>
      <c r="AR90" s="31"/>
      <c r="AS90" s="31"/>
      <c r="AT90" s="31"/>
      <c r="AU90" s="31"/>
      <c r="AV90" s="31"/>
      <c r="AW90" s="31"/>
      <c r="AX90" s="31"/>
      <c r="AY90" s="31"/>
      <c r="AZ90" s="31"/>
      <c r="BA90" s="31"/>
      <c r="BB90" s="31"/>
      <c r="BC90" s="31"/>
      <c r="BD90" s="31"/>
      <c r="BE90" s="32"/>
      <c r="BF90" s="30"/>
      <c r="BG90" s="31"/>
      <c r="BH90" s="31"/>
      <c r="BI90" s="31"/>
      <c r="BJ90" s="31"/>
      <c r="BK90" s="31"/>
      <c r="BL90" s="31"/>
      <c r="BM90" s="31"/>
      <c r="BN90" s="31"/>
      <c r="BO90" s="31"/>
      <c r="BP90" s="31"/>
      <c r="BQ90" s="31"/>
      <c r="BR90" s="31"/>
      <c r="BS90" s="31"/>
      <c r="BT90" s="31"/>
      <c r="BU90" s="31"/>
      <c r="BV90" s="31"/>
      <c r="BW90" s="31"/>
      <c r="BX90" s="32"/>
      <c r="BY90" s="31"/>
      <c r="BZ90" s="31"/>
      <c r="CA90" s="31"/>
      <c r="CB90" s="31"/>
      <c r="CC90" s="31"/>
      <c r="CD90" s="31"/>
      <c r="CE90" s="31"/>
      <c r="CF90" s="31"/>
      <c r="CG90" s="31"/>
      <c r="CH90" s="31"/>
      <c r="CI90" s="31"/>
      <c r="CJ90" s="31"/>
      <c r="CK90" s="31"/>
      <c r="CL90" s="31"/>
      <c r="CM90" s="31"/>
      <c r="CN90" s="31"/>
      <c r="CO90" s="31"/>
      <c r="CP90" s="31"/>
      <c r="CQ90" s="32"/>
    </row>
    <row r="91" spans="1:95">
      <c r="A91" s="30"/>
      <c r="B91" s="31"/>
      <c r="C91" s="31"/>
      <c r="D91" s="31"/>
      <c r="E91" s="31"/>
      <c r="F91" s="31"/>
      <c r="G91" s="31"/>
      <c r="H91" s="31"/>
      <c r="I91" s="31"/>
      <c r="J91" s="31"/>
      <c r="K91" s="31"/>
      <c r="L91" s="31"/>
      <c r="M91" s="31"/>
      <c r="N91" s="31"/>
      <c r="O91" s="31"/>
      <c r="P91" s="31"/>
      <c r="Q91" s="31"/>
      <c r="R91" s="31"/>
      <c r="S91" s="32"/>
      <c r="T91" s="30"/>
      <c r="U91" s="31"/>
      <c r="V91" s="31"/>
      <c r="W91" s="31"/>
      <c r="X91" s="31"/>
      <c r="Y91" s="31"/>
      <c r="Z91" s="31"/>
      <c r="AA91" s="31"/>
      <c r="AB91" s="31"/>
      <c r="AC91" s="31"/>
      <c r="AD91" s="31"/>
      <c r="AE91" s="31"/>
      <c r="AF91" s="31"/>
      <c r="AG91" s="31"/>
      <c r="AH91" s="31"/>
      <c r="AI91" s="31"/>
      <c r="AJ91" s="31"/>
      <c r="AK91" s="31"/>
      <c r="AL91" s="32"/>
      <c r="AM91" s="30"/>
      <c r="AN91" s="31"/>
      <c r="AO91" s="31"/>
      <c r="AP91" s="31"/>
      <c r="AQ91" s="31"/>
      <c r="AR91" s="31"/>
      <c r="AS91" s="31"/>
      <c r="AT91" s="31"/>
      <c r="AU91" s="31"/>
      <c r="AV91" s="31"/>
      <c r="AW91" s="31"/>
      <c r="AX91" s="31"/>
      <c r="AY91" s="31"/>
      <c r="AZ91" s="31"/>
      <c r="BA91" s="31"/>
      <c r="BB91" s="31"/>
      <c r="BC91" s="31"/>
      <c r="BD91" s="31"/>
      <c r="BE91" s="32"/>
      <c r="BF91" s="30"/>
      <c r="BG91" s="31"/>
      <c r="BH91" s="31"/>
      <c r="BI91" s="31"/>
      <c r="BJ91" s="31"/>
      <c r="BK91" s="31"/>
      <c r="BL91" s="31"/>
      <c r="BM91" s="31"/>
      <c r="BN91" s="31"/>
      <c r="BO91" s="31"/>
      <c r="BP91" s="31"/>
      <c r="BQ91" s="31"/>
      <c r="BR91" s="31"/>
      <c r="BS91" s="31"/>
      <c r="BT91" s="31"/>
      <c r="BU91" s="31"/>
      <c r="BV91" s="31"/>
      <c r="BW91" s="31"/>
      <c r="BX91" s="32"/>
      <c r="BY91" s="31"/>
      <c r="BZ91" s="31"/>
      <c r="CA91" s="31"/>
      <c r="CB91" s="31"/>
      <c r="CC91" s="31"/>
      <c r="CD91" s="31"/>
      <c r="CE91" s="31"/>
      <c r="CF91" s="31"/>
      <c r="CG91" s="31"/>
      <c r="CH91" s="31"/>
      <c r="CI91" s="31"/>
      <c r="CJ91" s="31"/>
      <c r="CK91" s="31"/>
      <c r="CL91" s="31"/>
      <c r="CM91" s="31"/>
      <c r="CN91" s="31"/>
      <c r="CO91" s="31"/>
      <c r="CP91" s="31"/>
      <c r="CQ91" s="32"/>
    </row>
    <row r="92" spans="1:95">
      <c r="A92" s="30"/>
      <c r="B92" s="31"/>
      <c r="C92" s="31"/>
      <c r="D92" s="31"/>
      <c r="E92" s="31"/>
      <c r="F92" s="31"/>
      <c r="G92" s="31"/>
      <c r="H92" s="31"/>
      <c r="I92" s="31"/>
      <c r="J92" s="31"/>
      <c r="K92" s="31"/>
      <c r="L92" s="31"/>
      <c r="M92" s="31"/>
      <c r="N92" s="31"/>
      <c r="O92" s="31"/>
      <c r="P92" s="31"/>
      <c r="Q92" s="31"/>
      <c r="R92" s="31"/>
      <c r="S92" s="32"/>
      <c r="T92" s="30"/>
      <c r="U92" s="31"/>
      <c r="V92" s="31"/>
      <c r="W92" s="31"/>
      <c r="X92" s="31"/>
      <c r="Y92" s="31"/>
      <c r="Z92" s="31"/>
      <c r="AA92" s="31"/>
      <c r="AB92" s="31"/>
      <c r="AC92" s="31"/>
      <c r="AD92" s="31"/>
      <c r="AE92" s="31"/>
      <c r="AF92" s="31"/>
      <c r="AG92" s="31"/>
      <c r="AH92" s="31"/>
      <c r="AI92" s="31"/>
      <c r="AJ92" s="31"/>
      <c r="AK92" s="31"/>
      <c r="AL92" s="32"/>
      <c r="AM92" s="30"/>
      <c r="AN92" s="31"/>
      <c r="AO92" s="31"/>
      <c r="AP92" s="31"/>
      <c r="AQ92" s="31"/>
      <c r="AR92" s="31"/>
      <c r="AS92" s="31"/>
      <c r="AT92" s="31"/>
      <c r="AU92" s="31"/>
      <c r="AV92" s="31"/>
      <c r="AW92" s="31"/>
      <c r="AX92" s="31"/>
      <c r="AY92" s="31"/>
      <c r="AZ92" s="31"/>
      <c r="BA92" s="31"/>
      <c r="BB92" s="31"/>
      <c r="BC92" s="31"/>
      <c r="BD92" s="31"/>
      <c r="BE92" s="32"/>
      <c r="BF92" s="30"/>
      <c r="BG92" s="31"/>
      <c r="BH92" s="31"/>
      <c r="BI92" s="31"/>
      <c r="BJ92" s="31"/>
      <c r="BK92" s="31"/>
      <c r="BL92" s="31"/>
      <c r="BM92" s="31"/>
      <c r="BN92" s="31"/>
      <c r="BO92" s="31"/>
      <c r="BP92" s="31"/>
      <c r="BQ92" s="31"/>
      <c r="BR92" s="31"/>
      <c r="BS92" s="31"/>
      <c r="BT92" s="31"/>
      <c r="BU92" s="31"/>
      <c r="BV92" s="31"/>
      <c r="BW92" s="31"/>
      <c r="BX92" s="32"/>
      <c r="BY92" s="31"/>
      <c r="BZ92" s="31"/>
      <c r="CA92" s="31"/>
      <c r="CB92" s="31"/>
      <c r="CC92" s="31"/>
      <c r="CD92" s="31"/>
      <c r="CE92" s="31"/>
      <c r="CF92" s="31"/>
      <c r="CG92" s="31"/>
      <c r="CH92" s="31"/>
      <c r="CI92" s="31"/>
      <c r="CJ92" s="31"/>
      <c r="CK92" s="31"/>
      <c r="CL92" s="31"/>
      <c r="CM92" s="31"/>
      <c r="CN92" s="31"/>
      <c r="CO92" s="31"/>
      <c r="CP92" s="31"/>
      <c r="CQ92" s="32"/>
    </row>
    <row r="93" spans="1:95">
      <c r="A93" s="30"/>
      <c r="B93" s="31"/>
      <c r="C93" s="31"/>
      <c r="D93" s="31"/>
      <c r="E93" s="31"/>
      <c r="F93" s="31"/>
      <c r="G93" s="31"/>
      <c r="H93" s="31"/>
      <c r="I93" s="31"/>
      <c r="J93" s="31"/>
      <c r="K93" s="31"/>
      <c r="L93" s="31"/>
      <c r="M93" s="31"/>
      <c r="N93" s="31"/>
      <c r="O93" s="31"/>
      <c r="P93" s="31"/>
      <c r="Q93" s="31"/>
      <c r="R93" s="31"/>
      <c r="S93" s="32"/>
      <c r="T93" s="30"/>
      <c r="U93" s="31"/>
      <c r="V93" s="31"/>
      <c r="W93" s="31"/>
      <c r="X93" s="31"/>
      <c r="Y93" s="31"/>
      <c r="Z93" s="31"/>
      <c r="AA93" s="31"/>
      <c r="AB93" s="31"/>
      <c r="AC93" s="31"/>
      <c r="AD93" s="31"/>
      <c r="AE93" s="31"/>
      <c r="AF93" s="31"/>
      <c r="AG93" s="31"/>
      <c r="AH93" s="31"/>
      <c r="AI93" s="31"/>
      <c r="AJ93" s="31"/>
      <c r="AK93" s="31"/>
      <c r="AL93" s="32"/>
      <c r="AM93" s="30"/>
      <c r="AN93" s="31"/>
      <c r="AO93" s="31"/>
      <c r="AP93" s="31"/>
      <c r="AQ93" s="31"/>
      <c r="AR93" s="31"/>
      <c r="AS93" s="31"/>
      <c r="AT93" s="31"/>
      <c r="AU93" s="31"/>
      <c r="AV93" s="31"/>
      <c r="AW93" s="31"/>
      <c r="AX93" s="31"/>
      <c r="AY93" s="31"/>
      <c r="AZ93" s="31"/>
      <c r="BA93" s="31"/>
      <c r="BB93" s="31"/>
      <c r="BC93" s="31"/>
      <c r="BD93" s="31"/>
      <c r="BE93" s="32"/>
      <c r="BF93" s="30"/>
      <c r="BG93" s="31"/>
      <c r="BH93" s="31"/>
      <c r="BI93" s="31"/>
      <c r="BJ93" s="31"/>
      <c r="BK93" s="31"/>
      <c r="BL93" s="31"/>
      <c r="BM93" s="31"/>
      <c r="BN93" s="31"/>
      <c r="BO93" s="31"/>
      <c r="BP93" s="31"/>
      <c r="BQ93" s="31"/>
      <c r="BR93" s="31"/>
      <c r="BS93" s="31"/>
      <c r="BT93" s="31"/>
      <c r="BU93" s="31"/>
      <c r="BV93" s="31"/>
      <c r="BW93" s="31"/>
      <c r="BX93" s="32"/>
      <c r="BY93" s="31"/>
      <c r="BZ93" s="31"/>
      <c r="CA93" s="31"/>
      <c r="CB93" s="31"/>
      <c r="CC93" s="31"/>
      <c r="CD93" s="31"/>
      <c r="CE93" s="31"/>
      <c r="CF93" s="31"/>
      <c r="CG93" s="31"/>
      <c r="CH93" s="31"/>
      <c r="CI93" s="31"/>
      <c r="CJ93" s="31"/>
      <c r="CK93" s="31"/>
      <c r="CL93" s="31"/>
      <c r="CM93" s="31"/>
      <c r="CN93" s="31"/>
      <c r="CO93" s="31"/>
      <c r="CP93" s="31"/>
      <c r="CQ93" s="32"/>
    </row>
    <row r="94" spans="1:95">
      <c r="A94" s="30"/>
      <c r="B94" s="31"/>
      <c r="C94" s="31"/>
      <c r="D94" s="31"/>
      <c r="E94" s="31"/>
      <c r="F94" s="31"/>
      <c r="G94" s="31"/>
      <c r="H94" s="31"/>
      <c r="I94" s="31"/>
      <c r="J94" s="31"/>
      <c r="K94" s="31"/>
      <c r="L94" s="31"/>
      <c r="M94" s="31"/>
      <c r="N94" s="31"/>
      <c r="O94" s="31"/>
      <c r="P94" s="31"/>
      <c r="Q94" s="31"/>
      <c r="R94" s="31"/>
      <c r="S94" s="32"/>
      <c r="T94" s="30"/>
      <c r="U94" s="31"/>
      <c r="V94" s="31"/>
      <c r="W94" s="31"/>
      <c r="X94" s="31"/>
      <c r="Y94" s="31"/>
      <c r="Z94" s="31"/>
      <c r="AA94" s="31"/>
      <c r="AB94" s="31"/>
      <c r="AC94" s="31"/>
      <c r="AD94" s="31"/>
      <c r="AE94" s="31"/>
      <c r="AF94" s="31"/>
      <c r="AG94" s="31"/>
      <c r="AH94" s="31"/>
      <c r="AI94" s="31"/>
      <c r="AJ94" s="31"/>
      <c r="AK94" s="31"/>
      <c r="AL94" s="32"/>
      <c r="AM94" s="30"/>
      <c r="AN94" s="31"/>
      <c r="AO94" s="31"/>
      <c r="AP94" s="31"/>
      <c r="AQ94" s="31"/>
      <c r="AR94" s="31"/>
      <c r="AS94" s="31"/>
      <c r="AT94" s="31"/>
      <c r="AU94" s="31"/>
      <c r="AV94" s="31"/>
      <c r="AW94" s="31"/>
      <c r="AX94" s="31"/>
      <c r="AY94" s="31"/>
      <c r="AZ94" s="31"/>
      <c r="BA94" s="31"/>
      <c r="BB94" s="31"/>
      <c r="BC94" s="31"/>
      <c r="BD94" s="31"/>
      <c r="BE94" s="32"/>
      <c r="BF94" s="30"/>
      <c r="BG94" s="31"/>
      <c r="BH94" s="31"/>
      <c r="BI94" s="31"/>
      <c r="BJ94" s="31"/>
      <c r="BK94" s="31"/>
      <c r="BL94" s="31"/>
      <c r="BM94" s="31"/>
      <c r="BN94" s="31"/>
      <c r="BO94" s="31"/>
      <c r="BP94" s="31"/>
      <c r="BQ94" s="31"/>
      <c r="BR94" s="31"/>
      <c r="BS94" s="31"/>
      <c r="BT94" s="31"/>
      <c r="BU94" s="31"/>
      <c r="BV94" s="31"/>
      <c r="BW94" s="31"/>
      <c r="BX94" s="32"/>
      <c r="BY94" s="31"/>
      <c r="BZ94" s="31"/>
      <c r="CA94" s="31"/>
      <c r="CB94" s="31"/>
      <c r="CC94" s="31"/>
      <c r="CD94" s="31"/>
      <c r="CE94" s="31"/>
      <c r="CF94" s="31"/>
      <c r="CG94" s="31"/>
      <c r="CH94" s="31"/>
      <c r="CI94" s="31"/>
      <c r="CJ94" s="31"/>
      <c r="CK94" s="31"/>
      <c r="CL94" s="31"/>
      <c r="CM94" s="31"/>
      <c r="CN94" s="31"/>
      <c r="CO94" s="31"/>
      <c r="CP94" s="31"/>
      <c r="CQ94" s="32"/>
    </row>
    <row r="95" spans="1:95">
      <c r="A95" s="30"/>
      <c r="B95" s="31"/>
      <c r="C95" s="31"/>
      <c r="D95" s="31"/>
      <c r="E95" s="31"/>
      <c r="F95" s="31"/>
      <c r="G95" s="31"/>
      <c r="H95" s="31"/>
      <c r="I95" s="31"/>
      <c r="J95" s="31"/>
      <c r="K95" s="31"/>
      <c r="L95" s="31"/>
      <c r="M95" s="31"/>
      <c r="N95" s="31"/>
      <c r="O95" s="31"/>
      <c r="P95" s="31"/>
      <c r="Q95" s="31"/>
      <c r="R95" s="31"/>
      <c r="S95" s="32"/>
      <c r="T95" s="30"/>
      <c r="U95" s="31"/>
      <c r="V95" s="31"/>
      <c r="W95" s="31"/>
      <c r="X95" s="31"/>
      <c r="Y95" s="31"/>
      <c r="Z95" s="31"/>
      <c r="AA95" s="31"/>
      <c r="AB95" s="31"/>
      <c r="AC95" s="31"/>
      <c r="AD95" s="31"/>
      <c r="AE95" s="31"/>
      <c r="AF95" s="31"/>
      <c r="AG95" s="31"/>
      <c r="AH95" s="31"/>
      <c r="AI95" s="31"/>
      <c r="AJ95" s="31"/>
      <c r="AK95" s="31"/>
      <c r="AL95" s="32"/>
      <c r="AM95" s="30"/>
      <c r="AN95" s="31"/>
      <c r="AO95" s="31"/>
      <c r="AP95" s="31"/>
      <c r="AQ95" s="31"/>
      <c r="AR95" s="31"/>
      <c r="AS95" s="31"/>
      <c r="AT95" s="31"/>
      <c r="AU95" s="31"/>
      <c r="AV95" s="31"/>
      <c r="AW95" s="31"/>
      <c r="AX95" s="31"/>
      <c r="AY95" s="31"/>
      <c r="AZ95" s="31"/>
      <c r="BA95" s="31"/>
      <c r="BB95" s="31"/>
      <c r="BC95" s="31"/>
      <c r="BD95" s="31"/>
      <c r="BE95" s="32"/>
      <c r="BF95" s="30"/>
      <c r="BG95" s="31"/>
      <c r="BH95" s="31"/>
      <c r="BI95" s="31"/>
      <c r="BJ95" s="31"/>
      <c r="BK95" s="31"/>
      <c r="BL95" s="31"/>
      <c r="BM95" s="31"/>
      <c r="BN95" s="31"/>
      <c r="BO95" s="31"/>
      <c r="BP95" s="31"/>
      <c r="BQ95" s="31"/>
      <c r="BR95" s="31"/>
      <c r="BS95" s="31"/>
      <c r="BT95" s="31"/>
      <c r="BU95" s="31"/>
      <c r="BV95" s="31"/>
      <c r="BW95" s="31"/>
      <c r="BX95" s="32"/>
      <c r="BY95" s="31"/>
      <c r="BZ95" s="31"/>
      <c r="CA95" s="31"/>
      <c r="CB95" s="31"/>
      <c r="CC95" s="31"/>
      <c r="CD95" s="31"/>
      <c r="CE95" s="31"/>
      <c r="CF95" s="31"/>
      <c r="CG95" s="31"/>
      <c r="CH95" s="31"/>
      <c r="CI95" s="31"/>
      <c r="CJ95" s="31"/>
      <c r="CK95" s="31"/>
      <c r="CL95" s="31"/>
      <c r="CM95" s="31"/>
      <c r="CN95" s="31"/>
      <c r="CO95" s="31"/>
      <c r="CP95" s="31"/>
      <c r="CQ95" s="32"/>
    </row>
    <row r="96" spans="1:95">
      <c r="A96" s="30"/>
      <c r="B96" s="31"/>
      <c r="C96" s="31"/>
      <c r="D96" s="31"/>
      <c r="E96" s="31"/>
      <c r="F96" s="31"/>
      <c r="G96" s="31"/>
      <c r="H96" s="31"/>
      <c r="I96" s="31"/>
      <c r="J96" s="31"/>
      <c r="K96" s="31"/>
      <c r="L96" s="31"/>
      <c r="M96" s="31"/>
      <c r="N96" s="31"/>
      <c r="O96" s="31"/>
      <c r="P96" s="31"/>
      <c r="Q96" s="31"/>
      <c r="R96" s="31"/>
      <c r="S96" s="32"/>
      <c r="T96" s="30"/>
      <c r="U96" s="31"/>
      <c r="V96" s="31"/>
      <c r="W96" s="31"/>
      <c r="X96" s="31"/>
      <c r="Y96" s="31"/>
      <c r="Z96" s="31"/>
      <c r="AA96" s="31"/>
      <c r="AB96" s="31"/>
      <c r="AC96" s="31"/>
      <c r="AD96" s="31"/>
      <c r="AE96" s="31"/>
      <c r="AF96" s="31"/>
      <c r="AG96" s="31"/>
      <c r="AH96" s="31"/>
      <c r="AI96" s="31"/>
      <c r="AJ96" s="31"/>
      <c r="AK96" s="31"/>
      <c r="AL96" s="32"/>
      <c r="AM96" s="30"/>
      <c r="AN96" s="31"/>
      <c r="AO96" s="31"/>
      <c r="AP96" s="31"/>
      <c r="AQ96" s="31"/>
      <c r="AR96" s="31"/>
      <c r="AS96" s="31"/>
      <c r="AT96" s="31"/>
      <c r="AU96" s="31"/>
      <c r="AV96" s="31"/>
      <c r="AW96" s="31"/>
      <c r="AX96" s="31"/>
      <c r="AY96" s="31"/>
      <c r="AZ96" s="31"/>
      <c r="BA96" s="31"/>
      <c r="BB96" s="31"/>
      <c r="BC96" s="31"/>
      <c r="BD96" s="31"/>
      <c r="BE96" s="32"/>
      <c r="BF96" s="30"/>
      <c r="BG96" s="31"/>
      <c r="BH96" s="31"/>
      <c r="BI96" s="31"/>
      <c r="BJ96" s="31"/>
      <c r="BK96" s="31"/>
      <c r="BL96" s="31"/>
      <c r="BM96" s="31"/>
      <c r="BN96" s="31"/>
      <c r="BO96" s="31"/>
      <c r="BP96" s="31"/>
      <c r="BQ96" s="31"/>
      <c r="BR96" s="31"/>
      <c r="BS96" s="31"/>
      <c r="BT96" s="31"/>
      <c r="BU96" s="31"/>
      <c r="BV96" s="31"/>
      <c r="BW96" s="31"/>
      <c r="BX96" s="32"/>
      <c r="BY96" s="31"/>
      <c r="BZ96" s="31"/>
      <c r="CA96" s="31"/>
      <c r="CB96" s="31"/>
      <c r="CC96" s="31"/>
      <c r="CD96" s="31"/>
      <c r="CE96" s="31"/>
      <c r="CF96" s="31"/>
      <c r="CG96" s="31"/>
      <c r="CH96" s="31"/>
      <c r="CI96" s="31"/>
      <c r="CJ96" s="31"/>
      <c r="CK96" s="31"/>
      <c r="CL96" s="31"/>
      <c r="CM96" s="31"/>
      <c r="CN96" s="31"/>
      <c r="CO96" s="31"/>
      <c r="CP96" s="31"/>
      <c r="CQ96" s="32"/>
    </row>
    <row r="97" spans="1:95">
      <c r="A97" s="30"/>
      <c r="B97" s="31"/>
      <c r="C97" s="31"/>
      <c r="D97" s="31"/>
      <c r="E97" s="31"/>
      <c r="F97" s="31"/>
      <c r="G97" s="31"/>
      <c r="H97" s="31"/>
      <c r="I97" s="31"/>
      <c r="J97" s="31"/>
      <c r="K97" s="31"/>
      <c r="L97" s="31"/>
      <c r="M97" s="31"/>
      <c r="N97" s="31"/>
      <c r="O97" s="31"/>
      <c r="P97" s="31"/>
      <c r="Q97" s="31"/>
      <c r="R97" s="31"/>
      <c r="S97" s="32"/>
      <c r="T97" s="30"/>
      <c r="U97" s="31"/>
      <c r="V97" s="31"/>
      <c r="W97" s="31"/>
      <c r="X97" s="31"/>
      <c r="Y97" s="31"/>
      <c r="Z97" s="31"/>
      <c r="AA97" s="31"/>
      <c r="AB97" s="31"/>
      <c r="AC97" s="31"/>
      <c r="AD97" s="31"/>
      <c r="AE97" s="31"/>
      <c r="AF97" s="31"/>
      <c r="AG97" s="31"/>
      <c r="AH97" s="31"/>
      <c r="AI97" s="31"/>
      <c r="AJ97" s="31"/>
      <c r="AK97" s="31"/>
      <c r="AL97" s="32"/>
      <c r="AM97" s="30"/>
      <c r="AN97" s="31"/>
      <c r="AO97" s="31"/>
      <c r="AP97" s="31"/>
      <c r="AQ97" s="31"/>
      <c r="AR97" s="31"/>
      <c r="AS97" s="31"/>
      <c r="AT97" s="31"/>
      <c r="AU97" s="31"/>
      <c r="AV97" s="31"/>
      <c r="AW97" s="31"/>
      <c r="AX97" s="31"/>
      <c r="AY97" s="31"/>
      <c r="AZ97" s="31"/>
      <c r="BA97" s="31"/>
      <c r="BB97" s="31"/>
      <c r="BC97" s="31"/>
      <c r="BD97" s="31"/>
      <c r="BE97" s="32"/>
      <c r="BF97" s="30"/>
      <c r="BG97" s="31"/>
      <c r="BH97" s="31"/>
      <c r="BI97" s="31"/>
      <c r="BJ97" s="31"/>
      <c r="BK97" s="31"/>
      <c r="BL97" s="31"/>
      <c r="BM97" s="31"/>
      <c r="BN97" s="31"/>
      <c r="BO97" s="31"/>
      <c r="BP97" s="31"/>
      <c r="BQ97" s="31"/>
      <c r="BR97" s="31"/>
      <c r="BS97" s="31"/>
      <c r="BT97" s="31"/>
      <c r="BU97" s="31"/>
      <c r="BV97" s="31"/>
      <c r="BW97" s="31"/>
      <c r="BX97" s="32"/>
      <c r="BY97" s="31"/>
      <c r="BZ97" s="31"/>
      <c r="CA97" s="31"/>
      <c r="CB97" s="31"/>
      <c r="CC97" s="31"/>
      <c r="CD97" s="31"/>
      <c r="CE97" s="31"/>
      <c r="CF97" s="31"/>
      <c r="CG97" s="31"/>
      <c r="CH97" s="31"/>
      <c r="CI97" s="31"/>
      <c r="CJ97" s="31"/>
      <c r="CK97" s="31"/>
      <c r="CL97" s="31"/>
      <c r="CM97" s="31"/>
      <c r="CN97" s="31"/>
      <c r="CO97" s="31"/>
      <c r="CP97" s="31"/>
      <c r="CQ97" s="32"/>
    </row>
    <row r="98" spans="1:95">
      <c r="A98" s="30"/>
      <c r="B98" s="31"/>
      <c r="C98" s="31"/>
      <c r="D98" s="31"/>
      <c r="E98" s="31"/>
      <c r="F98" s="31"/>
      <c r="G98" s="31"/>
      <c r="H98" s="31"/>
      <c r="I98" s="31"/>
      <c r="J98" s="31"/>
      <c r="K98" s="31"/>
      <c r="L98" s="31"/>
      <c r="M98" s="31"/>
      <c r="N98" s="31"/>
      <c r="O98" s="31"/>
      <c r="P98" s="31"/>
      <c r="Q98" s="31"/>
      <c r="R98" s="31"/>
      <c r="S98" s="32"/>
      <c r="T98" s="30"/>
      <c r="U98" s="31"/>
      <c r="V98" s="31"/>
      <c r="W98" s="31"/>
      <c r="X98" s="31"/>
      <c r="Y98" s="31"/>
      <c r="Z98" s="31"/>
      <c r="AA98" s="31"/>
      <c r="AB98" s="31"/>
      <c r="AC98" s="31"/>
      <c r="AD98" s="31"/>
      <c r="AE98" s="31"/>
      <c r="AF98" s="31"/>
      <c r="AG98" s="31"/>
      <c r="AH98" s="31"/>
      <c r="AI98" s="31"/>
      <c r="AJ98" s="31"/>
      <c r="AK98" s="31"/>
      <c r="AL98" s="32"/>
      <c r="AM98" s="30"/>
      <c r="AN98" s="31"/>
      <c r="AO98" s="31"/>
      <c r="AP98" s="31"/>
      <c r="AQ98" s="31"/>
      <c r="AR98" s="31"/>
      <c r="AS98" s="31"/>
      <c r="AT98" s="31"/>
      <c r="AU98" s="31"/>
      <c r="AV98" s="31"/>
      <c r="AW98" s="31"/>
      <c r="AX98" s="31"/>
      <c r="AY98" s="31"/>
      <c r="AZ98" s="31"/>
      <c r="BA98" s="31"/>
      <c r="BB98" s="31"/>
      <c r="BC98" s="31"/>
      <c r="BD98" s="31"/>
      <c r="BE98" s="32"/>
      <c r="BF98" s="30"/>
      <c r="BG98" s="31"/>
      <c r="BH98" s="31"/>
      <c r="BI98" s="31"/>
      <c r="BJ98" s="31"/>
      <c r="BK98" s="31"/>
      <c r="BL98" s="31"/>
      <c r="BM98" s="31"/>
      <c r="BN98" s="31"/>
      <c r="BO98" s="31"/>
      <c r="BP98" s="31"/>
      <c r="BQ98" s="31"/>
      <c r="BR98" s="31"/>
      <c r="BS98" s="31"/>
      <c r="BT98" s="31"/>
      <c r="BU98" s="31"/>
      <c r="BV98" s="31"/>
      <c r="BW98" s="31"/>
      <c r="BX98" s="32"/>
      <c r="BY98" s="31"/>
      <c r="BZ98" s="31"/>
      <c r="CA98" s="31"/>
      <c r="CB98" s="31"/>
      <c r="CC98" s="31"/>
      <c r="CD98" s="31"/>
      <c r="CE98" s="31"/>
      <c r="CF98" s="31"/>
      <c r="CG98" s="31"/>
      <c r="CH98" s="31"/>
      <c r="CI98" s="31"/>
      <c r="CJ98" s="31"/>
      <c r="CK98" s="31"/>
      <c r="CL98" s="31"/>
      <c r="CM98" s="31"/>
      <c r="CN98" s="31"/>
      <c r="CO98" s="31"/>
      <c r="CP98" s="31"/>
      <c r="CQ98" s="32"/>
    </row>
    <row r="99" spans="1:95">
      <c r="A99" s="30"/>
      <c r="B99" s="31"/>
      <c r="C99" s="31"/>
      <c r="D99" s="31"/>
      <c r="E99" s="31"/>
      <c r="F99" s="31"/>
      <c r="G99" s="31"/>
      <c r="H99" s="31"/>
      <c r="I99" s="31"/>
      <c r="J99" s="31"/>
      <c r="K99" s="31"/>
      <c r="L99" s="31"/>
      <c r="M99" s="31"/>
      <c r="N99" s="31"/>
      <c r="O99" s="31"/>
      <c r="P99" s="31"/>
      <c r="Q99" s="31"/>
      <c r="R99" s="31"/>
      <c r="S99" s="32"/>
      <c r="T99" s="30"/>
      <c r="U99" s="31"/>
      <c r="V99" s="31"/>
      <c r="W99" s="31"/>
      <c r="X99" s="31"/>
      <c r="Y99" s="31"/>
      <c r="Z99" s="31"/>
      <c r="AA99" s="31"/>
      <c r="AB99" s="31"/>
      <c r="AC99" s="31"/>
      <c r="AD99" s="31"/>
      <c r="AE99" s="31"/>
      <c r="AF99" s="31"/>
      <c r="AG99" s="31"/>
      <c r="AH99" s="31"/>
      <c r="AI99" s="31"/>
      <c r="AJ99" s="31"/>
      <c r="AK99" s="31"/>
      <c r="AL99" s="32"/>
      <c r="AM99" s="30"/>
      <c r="AN99" s="31"/>
      <c r="AO99" s="31"/>
      <c r="AP99" s="31"/>
      <c r="AQ99" s="31"/>
      <c r="AR99" s="31"/>
      <c r="AS99" s="31"/>
      <c r="AT99" s="31"/>
      <c r="AU99" s="31"/>
      <c r="AV99" s="31"/>
      <c r="AW99" s="31"/>
      <c r="AX99" s="31"/>
      <c r="AY99" s="31"/>
      <c r="AZ99" s="31"/>
      <c r="BA99" s="31"/>
      <c r="BB99" s="31"/>
      <c r="BC99" s="31"/>
      <c r="BD99" s="31"/>
      <c r="BE99" s="32"/>
      <c r="BF99" s="30"/>
      <c r="BG99" s="31"/>
      <c r="BH99" s="31"/>
      <c r="BI99" s="31"/>
      <c r="BJ99" s="31"/>
      <c r="BK99" s="31"/>
      <c r="BL99" s="31"/>
      <c r="BM99" s="31"/>
      <c r="BN99" s="31"/>
      <c r="BO99" s="31"/>
      <c r="BP99" s="31"/>
      <c r="BQ99" s="31"/>
      <c r="BR99" s="31"/>
      <c r="BS99" s="31"/>
      <c r="BT99" s="31"/>
      <c r="BU99" s="31"/>
      <c r="BV99" s="31"/>
      <c r="BW99" s="31"/>
      <c r="BX99" s="32"/>
      <c r="BY99" s="31"/>
      <c r="BZ99" s="31"/>
      <c r="CA99" s="31"/>
      <c r="CB99" s="31"/>
      <c r="CC99" s="31"/>
      <c r="CD99" s="31"/>
      <c r="CE99" s="31"/>
      <c r="CF99" s="31"/>
      <c r="CG99" s="31"/>
      <c r="CH99" s="31"/>
      <c r="CI99" s="31"/>
      <c r="CJ99" s="31"/>
      <c r="CK99" s="31"/>
      <c r="CL99" s="31"/>
      <c r="CM99" s="31"/>
      <c r="CN99" s="31"/>
      <c r="CO99" s="31"/>
      <c r="CP99" s="31"/>
      <c r="CQ99" s="32"/>
    </row>
    <row r="100" spans="1:95">
      <c r="A100" s="30"/>
      <c r="B100" s="31"/>
      <c r="C100" s="31"/>
      <c r="D100" s="31"/>
      <c r="E100" s="31"/>
      <c r="F100" s="31"/>
      <c r="G100" s="31"/>
      <c r="H100" s="31"/>
      <c r="I100" s="31"/>
      <c r="J100" s="31"/>
      <c r="K100" s="31"/>
      <c r="L100" s="31"/>
      <c r="M100" s="31"/>
      <c r="N100" s="31"/>
      <c r="O100" s="31"/>
      <c r="P100" s="31"/>
      <c r="Q100" s="31"/>
      <c r="R100" s="31"/>
      <c r="S100" s="32"/>
      <c r="T100" s="30"/>
      <c r="U100" s="31"/>
      <c r="V100" s="31"/>
      <c r="W100" s="31"/>
      <c r="X100" s="31"/>
      <c r="Y100" s="31"/>
      <c r="Z100" s="31"/>
      <c r="AA100" s="31"/>
      <c r="AB100" s="31"/>
      <c r="AC100" s="31"/>
      <c r="AD100" s="31"/>
      <c r="AE100" s="31"/>
      <c r="AF100" s="31"/>
      <c r="AG100" s="31"/>
      <c r="AH100" s="31"/>
      <c r="AI100" s="31"/>
      <c r="AJ100" s="31"/>
      <c r="AK100" s="31"/>
      <c r="AL100" s="32"/>
      <c r="AM100" s="30"/>
      <c r="AN100" s="31"/>
      <c r="AO100" s="31"/>
      <c r="AP100" s="31"/>
      <c r="AQ100" s="31"/>
      <c r="AR100" s="31"/>
      <c r="AS100" s="31"/>
      <c r="AT100" s="31"/>
      <c r="AU100" s="31"/>
      <c r="AV100" s="31"/>
      <c r="AW100" s="31"/>
      <c r="AX100" s="31"/>
      <c r="AY100" s="31"/>
      <c r="AZ100" s="31"/>
      <c r="BA100" s="31"/>
      <c r="BB100" s="31"/>
      <c r="BC100" s="31"/>
      <c r="BD100" s="31"/>
      <c r="BE100" s="32"/>
      <c r="BF100" s="30"/>
      <c r="BG100" s="31"/>
      <c r="BH100" s="31"/>
      <c r="BI100" s="31"/>
      <c r="BJ100" s="31"/>
      <c r="BK100" s="31"/>
      <c r="BL100" s="31"/>
      <c r="BM100" s="31"/>
      <c r="BN100" s="31"/>
      <c r="BO100" s="31"/>
      <c r="BP100" s="31"/>
      <c r="BQ100" s="31"/>
      <c r="BR100" s="31"/>
      <c r="BS100" s="31"/>
      <c r="BT100" s="31"/>
      <c r="BU100" s="31"/>
      <c r="BV100" s="31"/>
      <c r="BW100" s="31"/>
      <c r="BX100" s="32"/>
      <c r="BY100" s="31"/>
      <c r="BZ100" s="31"/>
      <c r="CA100" s="31"/>
      <c r="CB100" s="31"/>
      <c r="CC100" s="31"/>
      <c r="CD100" s="31"/>
      <c r="CE100" s="31"/>
      <c r="CF100" s="31"/>
      <c r="CG100" s="31"/>
      <c r="CH100" s="31"/>
      <c r="CI100" s="31"/>
      <c r="CJ100" s="31"/>
      <c r="CK100" s="31"/>
      <c r="CL100" s="31"/>
      <c r="CM100" s="31"/>
      <c r="CN100" s="31"/>
      <c r="CO100" s="31"/>
      <c r="CP100" s="31"/>
      <c r="CQ100" s="32"/>
    </row>
    <row r="101" spans="1:95">
      <c r="A101" s="30"/>
      <c r="B101" s="31"/>
      <c r="C101" s="31"/>
      <c r="D101" s="31"/>
      <c r="E101" s="31"/>
      <c r="F101" s="31"/>
      <c r="G101" s="31"/>
      <c r="H101" s="31"/>
      <c r="I101" s="31"/>
      <c r="J101" s="31"/>
      <c r="K101" s="31"/>
      <c r="L101" s="31"/>
      <c r="M101" s="31"/>
      <c r="N101" s="31"/>
      <c r="O101" s="31"/>
      <c r="P101" s="31"/>
      <c r="Q101" s="31"/>
      <c r="R101" s="31"/>
      <c r="S101" s="32"/>
      <c r="T101" s="30"/>
      <c r="U101" s="31"/>
      <c r="V101" s="31"/>
      <c r="W101" s="31"/>
      <c r="X101" s="31"/>
      <c r="Y101" s="31"/>
      <c r="Z101" s="31"/>
      <c r="AA101" s="31"/>
      <c r="AB101" s="31"/>
      <c r="AC101" s="31"/>
      <c r="AD101" s="31"/>
      <c r="AE101" s="31"/>
      <c r="AF101" s="31"/>
      <c r="AG101" s="31"/>
      <c r="AH101" s="31"/>
      <c r="AI101" s="31"/>
      <c r="AJ101" s="31"/>
      <c r="AK101" s="31"/>
      <c r="AL101" s="32"/>
      <c r="AM101" s="30"/>
      <c r="AN101" s="31"/>
      <c r="AO101" s="31"/>
      <c r="AP101" s="31"/>
      <c r="AQ101" s="31"/>
      <c r="AR101" s="31"/>
      <c r="AS101" s="31"/>
      <c r="AT101" s="31"/>
      <c r="AU101" s="31"/>
      <c r="AV101" s="31"/>
      <c r="AW101" s="31"/>
      <c r="AX101" s="31"/>
      <c r="AY101" s="31"/>
      <c r="AZ101" s="31"/>
      <c r="BA101" s="31"/>
      <c r="BB101" s="31"/>
      <c r="BC101" s="31"/>
      <c r="BD101" s="31"/>
      <c r="BE101" s="32"/>
      <c r="BF101" s="30"/>
      <c r="BG101" s="31"/>
      <c r="BH101" s="31"/>
      <c r="BI101" s="31"/>
      <c r="BJ101" s="31"/>
      <c r="BK101" s="31"/>
      <c r="BL101" s="31"/>
      <c r="BM101" s="31"/>
      <c r="BN101" s="31"/>
      <c r="BO101" s="31"/>
      <c r="BP101" s="31"/>
      <c r="BQ101" s="31"/>
      <c r="BR101" s="31"/>
      <c r="BS101" s="31"/>
      <c r="BT101" s="31"/>
      <c r="BU101" s="31"/>
      <c r="BV101" s="31"/>
      <c r="BW101" s="31"/>
      <c r="BX101" s="32"/>
      <c r="BY101" s="31"/>
      <c r="BZ101" s="31"/>
      <c r="CA101" s="31"/>
      <c r="CB101" s="31"/>
      <c r="CC101" s="31"/>
      <c r="CD101" s="31"/>
      <c r="CE101" s="31"/>
      <c r="CF101" s="31"/>
      <c r="CG101" s="31"/>
      <c r="CH101" s="31"/>
      <c r="CI101" s="31"/>
      <c r="CJ101" s="31"/>
      <c r="CK101" s="31"/>
      <c r="CL101" s="31"/>
      <c r="CM101" s="31"/>
      <c r="CN101" s="31"/>
      <c r="CO101" s="31"/>
      <c r="CP101" s="31"/>
      <c r="CQ101" s="32"/>
    </row>
    <row r="102" spans="1:95">
      <c r="A102" s="30"/>
      <c r="B102" s="31"/>
      <c r="C102" s="31"/>
      <c r="D102" s="31"/>
      <c r="E102" s="31"/>
      <c r="F102" s="31"/>
      <c r="G102" s="31"/>
      <c r="H102" s="31"/>
      <c r="I102" s="31"/>
      <c r="J102" s="31"/>
      <c r="K102" s="31"/>
      <c r="L102" s="31"/>
      <c r="M102" s="31"/>
      <c r="N102" s="31"/>
      <c r="O102" s="31"/>
      <c r="P102" s="31"/>
      <c r="Q102" s="31"/>
      <c r="R102" s="31"/>
      <c r="S102" s="32"/>
      <c r="T102" s="30"/>
      <c r="U102" s="31"/>
      <c r="V102" s="31"/>
      <c r="W102" s="31"/>
      <c r="X102" s="31"/>
      <c r="Y102" s="31"/>
      <c r="Z102" s="31"/>
      <c r="AA102" s="31"/>
      <c r="AB102" s="31"/>
      <c r="AC102" s="31"/>
      <c r="AD102" s="31"/>
      <c r="AE102" s="31"/>
      <c r="AF102" s="31"/>
      <c r="AG102" s="31"/>
      <c r="AH102" s="31"/>
      <c r="AI102" s="31"/>
      <c r="AJ102" s="31"/>
      <c r="AK102" s="31"/>
      <c r="AL102" s="32"/>
      <c r="AM102" s="30"/>
      <c r="AN102" s="31"/>
      <c r="AO102" s="31"/>
      <c r="AP102" s="31"/>
      <c r="AQ102" s="31"/>
      <c r="AR102" s="31"/>
      <c r="AS102" s="31"/>
      <c r="AT102" s="31"/>
      <c r="AU102" s="31"/>
      <c r="AV102" s="31"/>
      <c r="AW102" s="31"/>
      <c r="AX102" s="31"/>
      <c r="AY102" s="31"/>
      <c r="AZ102" s="31"/>
      <c r="BA102" s="31"/>
      <c r="BB102" s="31"/>
      <c r="BC102" s="31"/>
      <c r="BD102" s="31"/>
      <c r="BE102" s="32"/>
      <c r="BF102" s="30"/>
      <c r="BG102" s="31"/>
      <c r="BH102" s="31"/>
      <c r="BI102" s="31"/>
      <c r="BJ102" s="31"/>
      <c r="BK102" s="31"/>
      <c r="BL102" s="31"/>
      <c r="BM102" s="31"/>
      <c r="BN102" s="31"/>
      <c r="BO102" s="31"/>
      <c r="BP102" s="31"/>
      <c r="BQ102" s="31"/>
      <c r="BR102" s="31"/>
      <c r="BS102" s="31"/>
      <c r="BT102" s="31"/>
      <c r="BU102" s="31"/>
      <c r="BV102" s="31"/>
      <c r="BW102" s="31"/>
      <c r="BX102" s="32"/>
      <c r="BY102" s="31"/>
      <c r="BZ102" s="31"/>
      <c r="CA102" s="31"/>
      <c r="CB102" s="31"/>
      <c r="CC102" s="31"/>
      <c r="CD102" s="31"/>
      <c r="CE102" s="31"/>
      <c r="CF102" s="31"/>
      <c r="CG102" s="31"/>
      <c r="CH102" s="31"/>
      <c r="CI102" s="31"/>
      <c r="CJ102" s="31"/>
      <c r="CK102" s="31"/>
      <c r="CL102" s="31"/>
      <c r="CM102" s="31"/>
      <c r="CN102" s="31"/>
      <c r="CO102" s="31"/>
      <c r="CP102" s="31"/>
      <c r="CQ102" s="32"/>
    </row>
    <row r="103" spans="1:95">
      <c r="A103" s="30"/>
      <c r="B103" s="31"/>
      <c r="C103" s="31"/>
      <c r="D103" s="31"/>
      <c r="E103" s="31"/>
      <c r="F103" s="31"/>
      <c r="G103" s="31"/>
      <c r="H103" s="31"/>
      <c r="I103" s="31"/>
      <c r="J103" s="31"/>
      <c r="K103" s="31"/>
      <c r="L103" s="31"/>
      <c r="M103" s="31"/>
      <c r="N103" s="31"/>
      <c r="O103" s="31"/>
      <c r="P103" s="31"/>
      <c r="Q103" s="31"/>
      <c r="R103" s="31"/>
      <c r="S103" s="32"/>
      <c r="T103" s="30"/>
      <c r="U103" s="31"/>
      <c r="V103" s="31"/>
      <c r="W103" s="31"/>
      <c r="X103" s="31"/>
      <c r="Y103" s="31"/>
      <c r="Z103" s="31"/>
      <c r="AA103" s="31"/>
      <c r="AB103" s="31"/>
      <c r="AC103" s="31"/>
      <c r="AD103" s="31"/>
      <c r="AE103" s="31"/>
      <c r="AF103" s="31"/>
      <c r="AG103" s="31"/>
      <c r="AH103" s="31"/>
      <c r="AI103" s="31"/>
      <c r="AJ103" s="31"/>
      <c r="AK103" s="31"/>
      <c r="AL103" s="32"/>
      <c r="AM103" s="30"/>
      <c r="AN103" s="31"/>
      <c r="AO103" s="31"/>
      <c r="AP103" s="31"/>
      <c r="AQ103" s="31"/>
      <c r="AR103" s="31"/>
      <c r="AS103" s="31"/>
      <c r="AT103" s="31"/>
      <c r="AU103" s="31"/>
      <c r="AV103" s="31"/>
      <c r="AW103" s="31"/>
      <c r="AX103" s="31"/>
      <c r="AY103" s="31"/>
      <c r="AZ103" s="31"/>
      <c r="BA103" s="31"/>
      <c r="BB103" s="31"/>
      <c r="BC103" s="31"/>
      <c r="BD103" s="31"/>
      <c r="BE103" s="32"/>
      <c r="BF103" s="30"/>
      <c r="BG103" s="31"/>
      <c r="BH103" s="31"/>
      <c r="BI103" s="31"/>
      <c r="BJ103" s="31"/>
      <c r="BK103" s="31"/>
      <c r="BL103" s="31"/>
      <c r="BM103" s="31"/>
      <c r="BN103" s="31"/>
      <c r="BO103" s="31"/>
      <c r="BP103" s="31"/>
      <c r="BQ103" s="31"/>
      <c r="BR103" s="31"/>
      <c r="BS103" s="31"/>
      <c r="BT103" s="31"/>
      <c r="BU103" s="31"/>
      <c r="BV103" s="31"/>
      <c r="BW103" s="31"/>
      <c r="BX103" s="32"/>
      <c r="BY103" s="31"/>
      <c r="BZ103" s="31"/>
      <c r="CA103" s="31"/>
      <c r="CB103" s="31"/>
      <c r="CC103" s="31"/>
      <c r="CD103" s="31"/>
      <c r="CE103" s="31"/>
      <c r="CF103" s="31"/>
      <c r="CG103" s="31"/>
      <c r="CH103" s="31"/>
      <c r="CI103" s="31"/>
      <c r="CJ103" s="31"/>
      <c r="CK103" s="31"/>
      <c r="CL103" s="31"/>
      <c r="CM103" s="31"/>
      <c r="CN103" s="31"/>
      <c r="CO103" s="31"/>
      <c r="CP103" s="31"/>
      <c r="CQ103" s="32"/>
    </row>
    <row r="104" spans="1:95">
      <c r="A104" s="30"/>
      <c r="B104" s="31"/>
      <c r="C104" s="31"/>
      <c r="D104" s="31"/>
      <c r="E104" s="31"/>
      <c r="F104" s="31"/>
      <c r="G104" s="31"/>
      <c r="H104" s="31"/>
      <c r="I104" s="31"/>
      <c r="J104" s="31"/>
      <c r="K104" s="31"/>
      <c r="L104" s="31"/>
      <c r="M104" s="31"/>
      <c r="N104" s="31"/>
      <c r="O104" s="31"/>
      <c r="P104" s="31"/>
      <c r="Q104" s="31"/>
      <c r="R104" s="31"/>
      <c r="S104" s="32"/>
      <c r="T104" s="30"/>
      <c r="U104" s="31"/>
      <c r="V104" s="31"/>
      <c r="W104" s="31"/>
      <c r="X104" s="31"/>
      <c r="Y104" s="31"/>
      <c r="Z104" s="31"/>
      <c r="AA104" s="31"/>
      <c r="AB104" s="31"/>
      <c r="AC104" s="31"/>
      <c r="AD104" s="31"/>
      <c r="AE104" s="31"/>
      <c r="AF104" s="31"/>
      <c r="AG104" s="31"/>
      <c r="AH104" s="31"/>
      <c r="AI104" s="31"/>
      <c r="AJ104" s="31"/>
      <c r="AK104" s="31"/>
      <c r="AL104" s="32"/>
      <c r="AM104" s="30"/>
      <c r="AN104" s="31"/>
      <c r="AO104" s="31"/>
      <c r="AP104" s="31"/>
      <c r="AQ104" s="31"/>
      <c r="AR104" s="31"/>
      <c r="AS104" s="31"/>
      <c r="AT104" s="31"/>
      <c r="AU104" s="31"/>
      <c r="AV104" s="31"/>
      <c r="AW104" s="31"/>
      <c r="AX104" s="31"/>
      <c r="AY104" s="31"/>
      <c r="AZ104" s="31"/>
      <c r="BA104" s="31"/>
      <c r="BB104" s="31"/>
      <c r="BC104" s="31"/>
      <c r="BD104" s="31"/>
      <c r="BE104" s="32"/>
      <c r="BF104" s="30"/>
      <c r="BG104" s="31"/>
      <c r="BH104" s="31"/>
      <c r="BI104" s="31"/>
      <c r="BJ104" s="31"/>
      <c r="BK104" s="31"/>
      <c r="BL104" s="31"/>
      <c r="BM104" s="31"/>
      <c r="BN104" s="31"/>
      <c r="BO104" s="31"/>
      <c r="BP104" s="31"/>
      <c r="BQ104" s="31"/>
      <c r="BR104" s="31"/>
      <c r="BS104" s="31"/>
      <c r="BT104" s="31"/>
      <c r="BU104" s="31"/>
      <c r="BV104" s="31"/>
      <c r="BW104" s="31"/>
      <c r="BX104" s="32"/>
      <c r="BY104" s="31"/>
      <c r="BZ104" s="31"/>
      <c r="CA104" s="31"/>
      <c r="CB104" s="31"/>
      <c r="CC104" s="31"/>
      <c r="CD104" s="31"/>
      <c r="CE104" s="31"/>
      <c r="CF104" s="31"/>
      <c r="CG104" s="31"/>
      <c r="CH104" s="31"/>
      <c r="CI104" s="31"/>
      <c r="CJ104" s="31"/>
      <c r="CK104" s="31"/>
      <c r="CL104" s="31"/>
      <c r="CM104" s="31"/>
      <c r="CN104" s="31"/>
      <c r="CO104" s="31"/>
      <c r="CP104" s="31"/>
      <c r="CQ104" s="32"/>
    </row>
    <row r="105" spans="1:95">
      <c r="A105" s="30"/>
      <c r="B105" s="31"/>
      <c r="C105" s="31"/>
      <c r="D105" s="31"/>
      <c r="E105" s="31"/>
      <c r="F105" s="31"/>
      <c r="G105" s="31"/>
      <c r="H105" s="31"/>
      <c r="I105" s="31"/>
      <c r="J105" s="31"/>
      <c r="K105" s="31"/>
      <c r="L105" s="31"/>
      <c r="M105" s="31"/>
      <c r="N105" s="31"/>
      <c r="O105" s="31"/>
      <c r="P105" s="31"/>
      <c r="Q105" s="31"/>
      <c r="R105" s="31"/>
      <c r="S105" s="32"/>
      <c r="T105" s="30"/>
      <c r="U105" s="31"/>
      <c r="V105" s="31"/>
      <c r="W105" s="31"/>
      <c r="X105" s="31"/>
      <c r="Y105" s="31"/>
      <c r="Z105" s="31"/>
      <c r="AA105" s="31"/>
      <c r="AB105" s="31"/>
      <c r="AC105" s="31"/>
      <c r="AD105" s="31"/>
      <c r="AE105" s="31"/>
      <c r="AF105" s="31"/>
      <c r="AG105" s="31"/>
      <c r="AH105" s="31"/>
      <c r="AI105" s="31"/>
      <c r="AJ105" s="31"/>
      <c r="AK105" s="31"/>
      <c r="AL105" s="32"/>
      <c r="AM105" s="30"/>
      <c r="AN105" s="31"/>
      <c r="AO105" s="31"/>
      <c r="AP105" s="31"/>
      <c r="AQ105" s="31"/>
      <c r="AR105" s="31"/>
      <c r="AS105" s="31"/>
      <c r="AT105" s="31"/>
      <c r="AU105" s="31"/>
      <c r="AV105" s="31"/>
      <c r="AW105" s="31"/>
      <c r="AX105" s="31"/>
      <c r="AY105" s="31"/>
      <c r="AZ105" s="31"/>
      <c r="BA105" s="31"/>
      <c r="BB105" s="31"/>
      <c r="BC105" s="31"/>
      <c r="BD105" s="31"/>
      <c r="BE105" s="32"/>
      <c r="BF105" s="30"/>
      <c r="BG105" s="31"/>
      <c r="BH105" s="31"/>
      <c r="BI105" s="31"/>
      <c r="BJ105" s="31"/>
      <c r="BK105" s="31"/>
      <c r="BL105" s="31"/>
      <c r="BM105" s="31"/>
      <c r="BN105" s="31"/>
      <c r="BO105" s="31"/>
      <c r="BP105" s="31"/>
      <c r="BQ105" s="31"/>
      <c r="BR105" s="31"/>
      <c r="BS105" s="31"/>
      <c r="BT105" s="31"/>
      <c r="BU105" s="31"/>
      <c r="BV105" s="31"/>
      <c r="BW105" s="31"/>
      <c r="BX105" s="32"/>
      <c r="BY105" s="31"/>
      <c r="BZ105" s="31"/>
      <c r="CA105" s="31"/>
      <c r="CB105" s="31"/>
      <c r="CC105" s="31"/>
      <c r="CD105" s="31"/>
      <c r="CE105" s="31"/>
      <c r="CF105" s="31"/>
      <c r="CG105" s="31"/>
      <c r="CH105" s="31"/>
      <c r="CI105" s="31"/>
      <c r="CJ105" s="31"/>
      <c r="CK105" s="31"/>
      <c r="CL105" s="31"/>
      <c r="CM105" s="31"/>
      <c r="CN105" s="31"/>
      <c r="CO105" s="31"/>
      <c r="CP105" s="31"/>
      <c r="CQ105" s="32"/>
    </row>
    <row r="106" spans="1:95">
      <c r="A106" s="30"/>
      <c r="B106" s="31"/>
      <c r="C106" s="31"/>
      <c r="D106" s="31"/>
      <c r="E106" s="31"/>
      <c r="F106" s="31"/>
      <c r="G106" s="31"/>
      <c r="H106" s="31"/>
      <c r="I106" s="31"/>
      <c r="J106" s="31"/>
      <c r="K106" s="31"/>
      <c r="L106" s="31"/>
      <c r="M106" s="31"/>
      <c r="N106" s="31"/>
      <c r="O106" s="31"/>
      <c r="P106" s="31"/>
      <c r="Q106" s="31"/>
      <c r="R106" s="31"/>
      <c r="S106" s="32"/>
      <c r="T106" s="30"/>
      <c r="U106" s="31"/>
      <c r="V106" s="31"/>
      <c r="W106" s="31"/>
      <c r="X106" s="31"/>
      <c r="Y106" s="31"/>
      <c r="Z106" s="31"/>
      <c r="AA106" s="31"/>
      <c r="AB106" s="31"/>
      <c r="AC106" s="31"/>
      <c r="AD106" s="31"/>
      <c r="AE106" s="31"/>
      <c r="AF106" s="31"/>
      <c r="AG106" s="31"/>
      <c r="AH106" s="31"/>
      <c r="AI106" s="31"/>
      <c r="AJ106" s="31"/>
      <c r="AK106" s="31"/>
      <c r="AL106" s="32"/>
      <c r="AM106" s="30"/>
      <c r="AN106" s="31"/>
      <c r="AO106" s="31"/>
      <c r="AP106" s="31"/>
      <c r="AQ106" s="31"/>
      <c r="AR106" s="31"/>
      <c r="AS106" s="31"/>
      <c r="AT106" s="31"/>
      <c r="AU106" s="31"/>
      <c r="AV106" s="31"/>
      <c r="AW106" s="31"/>
      <c r="AX106" s="31"/>
      <c r="AY106" s="31"/>
      <c r="AZ106" s="31"/>
      <c r="BA106" s="31"/>
      <c r="BB106" s="31"/>
      <c r="BC106" s="31"/>
      <c r="BD106" s="31"/>
      <c r="BE106" s="32"/>
      <c r="BF106" s="30"/>
      <c r="BG106" s="31"/>
      <c r="BH106" s="31"/>
      <c r="BI106" s="31"/>
      <c r="BJ106" s="31"/>
      <c r="BK106" s="31"/>
      <c r="BL106" s="31"/>
      <c r="BM106" s="31"/>
      <c r="BN106" s="31"/>
      <c r="BO106" s="31"/>
      <c r="BP106" s="31"/>
      <c r="BQ106" s="31"/>
      <c r="BR106" s="31"/>
      <c r="BS106" s="31"/>
      <c r="BT106" s="31"/>
      <c r="BU106" s="31"/>
      <c r="BV106" s="31"/>
      <c r="BW106" s="31"/>
      <c r="BX106" s="32"/>
      <c r="BY106" s="31"/>
      <c r="BZ106" s="31"/>
      <c r="CA106" s="31"/>
      <c r="CB106" s="31"/>
      <c r="CC106" s="31"/>
      <c r="CD106" s="31"/>
      <c r="CE106" s="31"/>
      <c r="CF106" s="31"/>
      <c r="CG106" s="31"/>
      <c r="CH106" s="31"/>
      <c r="CI106" s="31"/>
      <c r="CJ106" s="31"/>
      <c r="CK106" s="31"/>
      <c r="CL106" s="31"/>
      <c r="CM106" s="31"/>
      <c r="CN106" s="31"/>
      <c r="CO106" s="31"/>
      <c r="CP106" s="31"/>
      <c r="CQ106" s="32"/>
    </row>
    <row r="107" spans="1:95">
      <c r="A107" s="30"/>
      <c r="B107" s="31"/>
      <c r="C107" s="31"/>
      <c r="D107" s="31"/>
      <c r="E107" s="31"/>
      <c r="F107" s="31"/>
      <c r="G107" s="31"/>
      <c r="H107" s="31"/>
      <c r="I107" s="31"/>
      <c r="J107" s="31"/>
      <c r="K107" s="31"/>
      <c r="L107" s="31"/>
      <c r="M107" s="31"/>
      <c r="N107" s="31"/>
      <c r="O107" s="31"/>
      <c r="P107" s="31"/>
      <c r="Q107" s="31"/>
      <c r="R107" s="31"/>
      <c r="S107" s="32"/>
      <c r="T107" s="30"/>
      <c r="U107" s="31"/>
      <c r="V107" s="31"/>
      <c r="W107" s="31"/>
      <c r="X107" s="31"/>
      <c r="Y107" s="31"/>
      <c r="Z107" s="31"/>
      <c r="AA107" s="31"/>
      <c r="AB107" s="31"/>
      <c r="AC107" s="31"/>
      <c r="AD107" s="31"/>
      <c r="AE107" s="31"/>
      <c r="AF107" s="31"/>
      <c r="AG107" s="31"/>
      <c r="AH107" s="31"/>
      <c r="AI107" s="31"/>
      <c r="AJ107" s="31"/>
      <c r="AK107" s="31"/>
      <c r="AL107" s="32"/>
      <c r="AM107" s="30"/>
      <c r="AN107" s="31"/>
      <c r="AO107" s="31"/>
      <c r="AP107" s="31"/>
      <c r="AQ107" s="31"/>
      <c r="AR107" s="31"/>
      <c r="AS107" s="31"/>
      <c r="AT107" s="31"/>
      <c r="AU107" s="31"/>
      <c r="AV107" s="31"/>
      <c r="AW107" s="31"/>
      <c r="AX107" s="31"/>
      <c r="AY107" s="31"/>
      <c r="AZ107" s="31"/>
      <c r="BA107" s="31"/>
      <c r="BB107" s="31"/>
      <c r="BC107" s="31"/>
      <c r="BD107" s="31"/>
      <c r="BE107" s="32"/>
      <c r="BF107" s="30"/>
      <c r="BG107" s="31"/>
      <c r="BH107" s="31"/>
      <c r="BI107" s="31"/>
      <c r="BJ107" s="31"/>
      <c r="BK107" s="31"/>
      <c r="BL107" s="31"/>
      <c r="BM107" s="31"/>
      <c r="BN107" s="31"/>
      <c r="BO107" s="31"/>
      <c r="BP107" s="31"/>
      <c r="BQ107" s="31"/>
      <c r="BR107" s="31"/>
      <c r="BS107" s="31"/>
      <c r="BT107" s="31"/>
      <c r="BU107" s="31"/>
      <c r="BV107" s="31"/>
      <c r="BW107" s="31"/>
      <c r="BX107" s="32"/>
      <c r="BY107" s="31"/>
      <c r="BZ107" s="31"/>
      <c r="CA107" s="31"/>
      <c r="CB107" s="31"/>
      <c r="CC107" s="31"/>
      <c r="CD107" s="31"/>
      <c r="CE107" s="31"/>
      <c r="CF107" s="31"/>
      <c r="CG107" s="31"/>
      <c r="CH107" s="31"/>
      <c r="CI107" s="31"/>
      <c r="CJ107" s="31"/>
      <c r="CK107" s="31"/>
      <c r="CL107" s="31"/>
      <c r="CM107" s="31"/>
      <c r="CN107" s="31"/>
      <c r="CO107" s="31"/>
      <c r="CP107" s="31"/>
      <c r="CQ107" s="32"/>
    </row>
    <row r="108" spans="1:95">
      <c r="A108" s="30"/>
      <c r="B108" s="31"/>
      <c r="C108" s="31"/>
      <c r="D108" s="31"/>
      <c r="E108" s="31"/>
      <c r="F108" s="31"/>
      <c r="G108" s="31"/>
      <c r="H108" s="31"/>
      <c r="I108" s="31"/>
      <c r="J108" s="31"/>
      <c r="K108" s="31"/>
      <c r="L108" s="31"/>
      <c r="M108" s="31"/>
      <c r="N108" s="31"/>
      <c r="O108" s="31"/>
      <c r="P108" s="31"/>
      <c r="Q108" s="31"/>
      <c r="R108" s="31"/>
      <c r="S108" s="32"/>
      <c r="T108" s="30"/>
      <c r="U108" s="31"/>
      <c r="V108" s="31"/>
      <c r="W108" s="31"/>
      <c r="X108" s="31"/>
      <c r="Y108" s="31"/>
      <c r="Z108" s="31"/>
      <c r="AA108" s="31"/>
      <c r="AB108" s="31"/>
      <c r="AC108" s="31"/>
      <c r="AD108" s="31"/>
      <c r="AE108" s="31"/>
      <c r="AF108" s="31"/>
      <c r="AG108" s="31"/>
      <c r="AH108" s="31"/>
      <c r="AI108" s="31"/>
      <c r="AJ108" s="31"/>
      <c r="AK108" s="31"/>
      <c r="AL108" s="32"/>
      <c r="AM108" s="30"/>
      <c r="AN108" s="31"/>
      <c r="AO108" s="31"/>
      <c r="AP108" s="31"/>
      <c r="AQ108" s="31"/>
      <c r="AR108" s="31"/>
      <c r="AS108" s="31"/>
      <c r="AT108" s="31"/>
      <c r="AU108" s="31"/>
      <c r="AV108" s="31"/>
      <c r="AW108" s="31"/>
      <c r="AX108" s="31"/>
      <c r="AY108" s="31"/>
      <c r="AZ108" s="31"/>
      <c r="BA108" s="31"/>
      <c r="BB108" s="31"/>
      <c r="BC108" s="31"/>
      <c r="BD108" s="31"/>
      <c r="BE108" s="32"/>
      <c r="BF108" s="30"/>
      <c r="BG108" s="31"/>
      <c r="BH108" s="31"/>
      <c r="BI108" s="31"/>
      <c r="BJ108" s="31"/>
      <c r="BK108" s="31"/>
      <c r="BL108" s="31"/>
      <c r="BM108" s="31"/>
      <c r="BN108" s="31"/>
      <c r="BO108" s="31"/>
      <c r="BP108" s="31"/>
      <c r="BQ108" s="31"/>
      <c r="BR108" s="31"/>
      <c r="BS108" s="31"/>
      <c r="BT108" s="31"/>
      <c r="BU108" s="31"/>
      <c r="BV108" s="31"/>
      <c r="BW108" s="31"/>
      <c r="BX108" s="32"/>
      <c r="BY108" s="31"/>
      <c r="BZ108" s="31"/>
      <c r="CA108" s="31"/>
      <c r="CB108" s="31"/>
      <c r="CC108" s="31"/>
      <c r="CD108" s="31"/>
      <c r="CE108" s="31"/>
      <c r="CF108" s="31"/>
      <c r="CG108" s="31"/>
      <c r="CH108" s="31"/>
      <c r="CI108" s="31"/>
      <c r="CJ108" s="31"/>
      <c r="CK108" s="31"/>
      <c r="CL108" s="31"/>
      <c r="CM108" s="31"/>
      <c r="CN108" s="31"/>
      <c r="CO108" s="31"/>
      <c r="CP108" s="31"/>
      <c r="CQ108" s="32"/>
    </row>
    <row r="109" spans="1:95">
      <c r="A109" s="30"/>
      <c r="B109" s="31"/>
      <c r="C109" s="31"/>
      <c r="D109" s="31"/>
      <c r="E109" s="31"/>
      <c r="F109" s="31"/>
      <c r="G109" s="31"/>
      <c r="H109" s="31"/>
      <c r="I109" s="31"/>
      <c r="J109" s="31"/>
      <c r="K109" s="31"/>
      <c r="L109" s="31"/>
      <c r="M109" s="31"/>
      <c r="N109" s="31"/>
      <c r="O109" s="31"/>
      <c r="P109" s="31"/>
      <c r="Q109" s="31"/>
      <c r="R109" s="31"/>
      <c r="S109" s="32"/>
      <c r="T109" s="30"/>
      <c r="U109" s="31"/>
      <c r="V109" s="31"/>
      <c r="W109" s="31"/>
      <c r="X109" s="31"/>
      <c r="Y109" s="31"/>
      <c r="Z109" s="31"/>
      <c r="AA109" s="31"/>
      <c r="AB109" s="31"/>
      <c r="AC109" s="31"/>
      <c r="AD109" s="31"/>
      <c r="AE109" s="31"/>
      <c r="AF109" s="31"/>
      <c r="AG109" s="31"/>
      <c r="AH109" s="31"/>
      <c r="AI109" s="31"/>
      <c r="AJ109" s="31"/>
      <c r="AK109" s="31"/>
      <c r="AL109" s="32"/>
      <c r="AM109" s="30"/>
      <c r="AN109" s="31"/>
      <c r="AO109" s="31"/>
      <c r="AP109" s="31"/>
      <c r="AQ109" s="31"/>
      <c r="AR109" s="31"/>
      <c r="AS109" s="31"/>
      <c r="AT109" s="31"/>
      <c r="AU109" s="31"/>
      <c r="AV109" s="31"/>
      <c r="AW109" s="31"/>
      <c r="AX109" s="31"/>
      <c r="AY109" s="31"/>
      <c r="AZ109" s="31"/>
      <c r="BA109" s="31"/>
      <c r="BB109" s="31"/>
      <c r="BC109" s="31"/>
      <c r="BD109" s="31"/>
      <c r="BE109" s="32"/>
      <c r="BF109" s="30"/>
      <c r="BG109" s="31"/>
      <c r="BH109" s="31"/>
      <c r="BI109" s="31"/>
      <c r="BJ109" s="31"/>
      <c r="BK109" s="31"/>
      <c r="BL109" s="31"/>
      <c r="BM109" s="31"/>
      <c r="BN109" s="31"/>
      <c r="BO109" s="31"/>
      <c r="BP109" s="31"/>
      <c r="BQ109" s="31"/>
      <c r="BR109" s="31"/>
      <c r="BS109" s="31"/>
      <c r="BT109" s="31"/>
      <c r="BU109" s="31"/>
      <c r="BV109" s="31"/>
      <c r="BW109" s="31"/>
      <c r="BX109" s="32"/>
      <c r="BY109" s="31"/>
      <c r="BZ109" s="31"/>
      <c r="CA109" s="31"/>
      <c r="CB109" s="31"/>
      <c r="CC109" s="31"/>
      <c r="CD109" s="31"/>
      <c r="CE109" s="31"/>
      <c r="CF109" s="31"/>
      <c r="CG109" s="31"/>
      <c r="CH109" s="31"/>
      <c r="CI109" s="31"/>
      <c r="CJ109" s="31"/>
      <c r="CK109" s="31"/>
      <c r="CL109" s="31"/>
      <c r="CM109" s="31"/>
      <c r="CN109" s="31"/>
      <c r="CO109" s="31"/>
      <c r="CP109" s="31"/>
      <c r="CQ109" s="32"/>
    </row>
    <row r="110" spans="1:95">
      <c r="A110" s="30"/>
      <c r="B110" s="31"/>
      <c r="C110" s="31"/>
      <c r="D110" s="31"/>
      <c r="E110" s="31"/>
      <c r="F110" s="31"/>
      <c r="G110" s="31"/>
      <c r="H110" s="31"/>
      <c r="I110" s="31"/>
      <c r="J110" s="31"/>
      <c r="K110" s="31"/>
      <c r="L110" s="31"/>
      <c r="M110" s="31"/>
      <c r="N110" s="31"/>
      <c r="O110" s="31"/>
      <c r="P110" s="31"/>
      <c r="Q110" s="31"/>
      <c r="R110" s="31"/>
      <c r="S110" s="32"/>
      <c r="T110" s="30"/>
      <c r="U110" s="31"/>
      <c r="V110" s="31"/>
      <c r="W110" s="31"/>
      <c r="X110" s="31"/>
      <c r="Y110" s="31"/>
      <c r="Z110" s="31"/>
      <c r="AA110" s="31"/>
      <c r="AB110" s="31"/>
      <c r="AC110" s="31"/>
      <c r="AD110" s="31"/>
      <c r="AE110" s="31"/>
      <c r="AF110" s="31"/>
      <c r="AG110" s="31"/>
      <c r="AH110" s="31"/>
      <c r="AI110" s="31"/>
      <c r="AJ110" s="31"/>
      <c r="AK110" s="31"/>
      <c r="AL110" s="32"/>
      <c r="AM110" s="30"/>
      <c r="AN110" s="31"/>
      <c r="AO110" s="31"/>
      <c r="AP110" s="31"/>
      <c r="AQ110" s="31"/>
      <c r="AR110" s="31"/>
      <c r="AS110" s="31"/>
      <c r="AT110" s="31"/>
      <c r="AU110" s="31"/>
      <c r="AV110" s="31"/>
      <c r="AW110" s="31"/>
      <c r="AX110" s="31"/>
      <c r="AY110" s="31"/>
      <c r="AZ110" s="31"/>
      <c r="BA110" s="31"/>
      <c r="BB110" s="31"/>
      <c r="BC110" s="31"/>
      <c r="BD110" s="31"/>
      <c r="BE110" s="32"/>
      <c r="BF110" s="30"/>
      <c r="BG110" s="31"/>
      <c r="BH110" s="31"/>
      <c r="BI110" s="31"/>
      <c r="BJ110" s="31"/>
      <c r="BK110" s="31"/>
      <c r="BL110" s="31"/>
      <c r="BM110" s="31"/>
      <c r="BN110" s="31"/>
      <c r="BO110" s="31"/>
      <c r="BP110" s="31"/>
      <c r="BQ110" s="31"/>
      <c r="BR110" s="31"/>
      <c r="BS110" s="31"/>
      <c r="BT110" s="31"/>
      <c r="BU110" s="31"/>
      <c r="BV110" s="31"/>
      <c r="BW110" s="31"/>
      <c r="BX110" s="32"/>
      <c r="BY110" s="31"/>
      <c r="BZ110" s="31"/>
      <c r="CA110" s="31"/>
      <c r="CB110" s="31"/>
      <c r="CC110" s="31"/>
      <c r="CD110" s="31"/>
      <c r="CE110" s="31"/>
      <c r="CF110" s="31"/>
      <c r="CG110" s="31"/>
      <c r="CH110" s="31"/>
      <c r="CI110" s="31"/>
      <c r="CJ110" s="31"/>
      <c r="CK110" s="31"/>
      <c r="CL110" s="31"/>
      <c r="CM110" s="31"/>
      <c r="CN110" s="31"/>
      <c r="CO110" s="31"/>
      <c r="CP110" s="31"/>
      <c r="CQ110" s="32"/>
    </row>
    <row r="111" spans="1:95">
      <c r="A111" s="30"/>
      <c r="B111" s="31"/>
      <c r="C111" s="31"/>
      <c r="D111" s="31"/>
      <c r="E111" s="31"/>
      <c r="F111" s="31"/>
      <c r="G111" s="31"/>
      <c r="H111" s="31"/>
      <c r="I111" s="31"/>
      <c r="J111" s="31"/>
      <c r="K111" s="31"/>
      <c r="L111" s="31"/>
      <c r="M111" s="31"/>
      <c r="N111" s="31"/>
      <c r="O111" s="31"/>
      <c r="P111" s="31"/>
      <c r="Q111" s="31"/>
      <c r="R111" s="31"/>
      <c r="S111" s="32"/>
      <c r="T111" s="30"/>
      <c r="U111" s="31"/>
      <c r="V111" s="31"/>
      <c r="W111" s="31"/>
      <c r="X111" s="31"/>
      <c r="Y111" s="31"/>
      <c r="Z111" s="31"/>
      <c r="AA111" s="31"/>
      <c r="AB111" s="31"/>
      <c r="AC111" s="31"/>
      <c r="AD111" s="31"/>
      <c r="AE111" s="31"/>
      <c r="AF111" s="31"/>
      <c r="AG111" s="31"/>
      <c r="AH111" s="31"/>
      <c r="AI111" s="31"/>
      <c r="AJ111" s="31"/>
      <c r="AK111" s="31"/>
      <c r="AL111" s="32"/>
      <c r="AM111" s="30"/>
      <c r="AN111" s="31"/>
      <c r="AO111" s="31"/>
      <c r="AP111" s="31"/>
      <c r="AQ111" s="31"/>
      <c r="AR111" s="31"/>
      <c r="AS111" s="31"/>
      <c r="AT111" s="31"/>
      <c r="AU111" s="31"/>
      <c r="AV111" s="31"/>
      <c r="AW111" s="31"/>
      <c r="AX111" s="31"/>
      <c r="AY111" s="31"/>
      <c r="AZ111" s="31"/>
      <c r="BA111" s="31"/>
      <c r="BB111" s="31"/>
      <c r="BC111" s="31"/>
      <c r="BD111" s="31"/>
      <c r="BE111" s="32"/>
      <c r="BF111" s="30"/>
      <c r="BG111" s="31"/>
      <c r="BH111" s="31"/>
      <c r="BI111" s="31"/>
      <c r="BJ111" s="31"/>
      <c r="BK111" s="31"/>
      <c r="BL111" s="31"/>
      <c r="BM111" s="31"/>
      <c r="BN111" s="31"/>
      <c r="BO111" s="31"/>
      <c r="BP111" s="31"/>
      <c r="BQ111" s="31"/>
      <c r="BR111" s="31"/>
      <c r="BS111" s="31"/>
      <c r="BT111" s="31"/>
      <c r="BU111" s="31"/>
      <c r="BV111" s="31"/>
      <c r="BW111" s="31"/>
      <c r="BX111" s="32"/>
      <c r="BY111" s="31"/>
      <c r="BZ111" s="31"/>
      <c r="CA111" s="31"/>
      <c r="CB111" s="31"/>
      <c r="CC111" s="31"/>
      <c r="CD111" s="31"/>
      <c r="CE111" s="31"/>
      <c r="CF111" s="31"/>
      <c r="CG111" s="31"/>
      <c r="CH111" s="31"/>
      <c r="CI111" s="31"/>
      <c r="CJ111" s="31"/>
      <c r="CK111" s="31"/>
      <c r="CL111" s="31"/>
      <c r="CM111" s="31"/>
      <c r="CN111" s="31"/>
      <c r="CO111" s="31"/>
      <c r="CP111" s="31"/>
      <c r="CQ111" s="32"/>
    </row>
    <row r="112" spans="1:95">
      <c r="A112" s="30"/>
      <c r="B112" s="31"/>
      <c r="C112" s="31"/>
      <c r="D112" s="31"/>
      <c r="E112" s="31"/>
      <c r="F112" s="31"/>
      <c r="G112" s="31"/>
      <c r="H112" s="31"/>
      <c r="I112" s="31"/>
      <c r="J112" s="31"/>
      <c r="K112" s="31"/>
      <c r="L112" s="31"/>
      <c r="M112" s="31"/>
      <c r="N112" s="31"/>
      <c r="O112" s="31"/>
      <c r="P112" s="31"/>
      <c r="Q112" s="31"/>
      <c r="R112" s="31"/>
      <c r="S112" s="32"/>
      <c r="T112" s="30"/>
      <c r="U112" s="31"/>
      <c r="V112" s="31"/>
      <c r="W112" s="31"/>
      <c r="X112" s="31"/>
      <c r="Y112" s="31"/>
      <c r="Z112" s="31"/>
      <c r="AA112" s="31"/>
      <c r="AB112" s="31"/>
      <c r="AC112" s="31"/>
      <c r="AD112" s="31"/>
      <c r="AE112" s="31"/>
      <c r="AF112" s="31"/>
      <c r="AG112" s="31"/>
      <c r="AH112" s="31"/>
      <c r="AI112" s="31"/>
      <c r="AJ112" s="31"/>
      <c r="AK112" s="31"/>
      <c r="AL112" s="32"/>
      <c r="AM112" s="30"/>
      <c r="AN112" s="31"/>
      <c r="AO112" s="31"/>
      <c r="AP112" s="31"/>
      <c r="AQ112" s="31"/>
      <c r="AR112" s="31"/>
      <c r="AS112" s="31"/>
      <c r="AT112" s="31"/>
      <c r="AU112" s="31"/>
      <c r="AV112" s="31"/>
      <c r="AW112" s="31"/>
      <c r="AX112" s="31"/>
      <c r="AY112" s="31"/>
      <c r="AZ112" s="31"/>
      <c r="BA112" s="31"/>
      <c r="BB112" s="31"/>
      <c r="BC112" s="31"/>
      <c r="BD112" s="31"/>
      <c r="BE112" s="32"/>
      <c r="BF112" s="30"/>
      <c r="BG112" s="31"/>
      <c r="BH112" s="31"/>
      <c r="BI112" s="31"/>
      <c r="BJ112" s="31"/>
      <c r="BK112" s="31"/>
      <c r="BL112" s="31"/>
      <c r="BM112" s="31"/>
      <c r="BN112" s="31"/>
      <c r="BO112" s="31"/>
      <c r="BP112" s="31"/>
      <c r="BQ112" s="31"/>
      <c r="BR112" s="31"/>
      <c r="BS112" s="31"/>
      <c r="BT112" s="31"/>
      <c r="BU112" s="31"/>
      <c r="BV112" s="31"/>
      <c r="BW112" s="31"/>
      <c r="BX112" s="32"/>
      <c r="BY112" s="31"/>
      <c r="BZ112" s="31"/>
      <c r="CA112" s="31"/>
      <c r="CB112" s="31"/>
      <c r="CC112" s="31"/>
      <c r="CD112" s="31"/>
      <c r="CE112" s="31"/>
      <c r="CF112" s="31"/>
      <c r="CG112" s="31"/>
      <c r="CH112" s="31"/>
      <c r="CI112" s="31"/>
      <c r="CJ112" s="31"/>
      <c r="CK112" s="31"/>
      <c r="CL112" s="31"/>
      <c r="CM112" s="31"/>
      <c r="CN112" s="31"/>
      <c r="CO112" s="31"/>
      <c r="CP112" s="31"/>
      <c r="CQ112" s="32"/>
    </row>
    <row r="113" spans="1:95">
      <c r="A113" s="30"/>
      <c r="B113" s="31"/>
      <c r="C113" s="31"/>
      <c r="D113" s="31"/>
      <c r="E113" s="31"/>
      <c r="F113" s="31"/>
      <c r="G113" s="31"/>
      <c r="H113" s="31"/>
      <c r="I113" s="31"/>
      <c r="J113" s="31"/>
      <c r="K113" s="31"/>
      <c r="L113" s="31"/>
      <c r="M113" s="31"/>
      <c r="N113" s="31"/>
      <c r="O113" s="31"/>
      <c r="P113" s="31"/>
      <c r="Q113" s="31"/>
      <c r="R113" s="31"/>
      <c r="S113" s="32"/>
      <c r="T113" s="30"/>
      <c r="U113" s="31"/>
      <c r="V113" s="31"/>
      <c r="W113" s="31"/>
      <c r="X113" s="31"/>
      <c r="Y113" s="31"/>
      <c r="Z113" s="31"/>
      <c r="AA113" s="31"/>
      <c r="AB113" s="31"/>
      <c r="AC113" s="31"/>
      <c r="AD113" s="31"/>
      <c r="AE113" s="31"/>
      <c r="AF113" s="31"/>
      <c r="AG113" s="31"/>
      <c r="AH113" s="31"/>
      <c r="AI113" s="31"/>
      <c r="AJ113" s="31"/>
      <c r="AK113" s="31"/>
      <c r="AL113" s="32"/>
      <c r="AM113" s="30"/>
      <c r="AN113" s="31"/>
      <c r="AO113" s="31"/>
      <c r="AP113" s="31"/>
      <c r="AQ113" s="31"/>
      <c r="AR113" s="31"/>
      <c r="AS113" s="31"/>
      <c r="AT113" s="31"/>
      <c r="AU113" s="31"/>
      <c r="AV113" s="31"/>
      <c r="AW113" s="31"/>
      <c r="AX113" s="31"/>
      <c r="AY113" s="31"/>
      <c r="AZ113" s="31"/>
      <c r="BA113" s="31"/>
      <c r="BB113" s="31"/>
      <c r="BC113" s="31"/>
      <c r="BD113" s="31"/>
      <c r="BE113" s="32"/>
      <c r="BF113" s="30"/>
      <c r="BG113" s="31"/>
      <c r="BH113" s="31"/>
      <c r="BI113" s="31"/>
      <c r="BJ113" s="31"/>
      <c r="BK113" s="31"/>
      <c r="BL113" s="31"/>
      <c r="BM113" s="31"/>
      <c r="BN113" s="31"/>
      <c r="BO113" s="31"/>
      <c r="BP113" s="31"/>
      <c r="BQ113" s="31"/>
      <c r="BR113" s="31"/>
      <c r="BS113" s="31"/>
      <c r="BT113" s="31"/>
      <c r="BU113" s="31"/>
      <c r="BV113" s="31"/>
      <c r="BW113" s="31"/>
      <c r="BX113" s="32"/>
      <c r="BY113" s="31"/>
      <c r="BZ113" s="31"/>
      <c r="CA113" s="31"/>
      <c r="CB113" s="31"/>
      <c r="CC113" s="31"/>
      <c r="CD113" s="31"/>
      <c r="CE113" s="31"/>
      <c r="CF113" s="31"/>
      <c r="CG113" s="31"/>
      <c r="CH113" s="31"/>
      <c r="CI113" s="31"/>
      <c r="CJ113" s="31"/>
      <c r="CK113" s="31"/>
      <c r="CL113" s="31"/>
      <c r="CM113" s="31"/>
      <c r="CN113" s="31"/>
      <c r="CO113" s="31"/>
      <c r="CP113" s="31"/>
      <c r="CQ113" s="32"/>
    </row>
    <row r="114" spans="1:95">
      <c r="A114" s="30"/>
      <c r="B114" s="31"/>
      <c r="C114" s="31"/>
      <c r="D114" s="31"/>
      <c r="E114" s="31"/>
      <c r="F114" s="31"/>
      <c r="G114" s="31"/>
      <c r="H114" s="31"/>
      <c r="I114" s="31"/>
      <c r="J114" s="31"/>
      <c r="K114" s="31"/>
      <c r="L114" s="31"/>
      <c r="M114" s="31"/>
      <c r="N114" s="31"/>
      <c r="O114" s="31"/>
      <c r="P114" s="31"/>
      <c r="Q114" s="31"/>
      <c r="R114" s="31"/>
      <c r="S114" s="32"/>
      <c r="T114" s="30"/>
      <c r="U114" s="31"/>
      <c r="V114" s="31"/>
      <c r="W114" s="31"/>
      <c r="X114" s="31"/>
      <c r="Y114" s="31"/>
      <c r="Z114" s="31"/>
      <c r="AA114" s="31"/>
      <c r="AB114" s="31"/>
      <c r="AC114" s="31"/>
      <c r="AD114" s="31"/>
      <c r="AE114" s="31"/>
      <c r="AF114" s="31"/>
      <c r="AG114" s="31"/>
      <c r="AH114" s="31"/>
      <c r="AI114" s="31"/>
      <c r="AJ114" s="31"/>
      <c r="AK114" s="31"/>
      <c r="AL114" s="32"/>
      <c r="AM114" s="30"/>
      <c r="AN114" s="31"/>
      <c r="AO114" s="31"/>
      <c r="AP114" s="31"/>
      <c r="AQ114" s="31"/>
      <c r="AR114" s="31"/>
      <c r="AS114" s="31"/>
      <c r="AT114" s="31"/>
      <c r="AU114" s="31"/>
      <c r="AV114" s="31"/>
      <c r="AW114" s="31"/>
      <c r="AX114" s="31"/>
      <c r="AY114" s="31"/>
      <c r="AZ114" s="31"/>
      <c r="BA114" s="31"/>
      <c r="BB114" s="31"/>
      <c r="BC114" s="31"/>
      <c r="BD114" s="31"/>
      <c r="BE114" s="32"/>
      <c r="BF114" s="30"/>
      <c r="BG114" s="31"/>
      <c r="BH114" s="31"/>
      <c r="BI114" s="31"/>
      <c r="BJ114" s="31"/>
      <c r="BK114" s="31"/>
      <c r="BL114" s="31"/>
      <c r="BM114" s="31"/>
      <c r="BN114" s="31"/>
      <c r="BO114" s="31"/>
      <c r="BP114" s="31"/>
      <c r="BQ114" s="31"/>
      <c r="BR114" s="31"/>
      <c r="BS114" s="31"/>
      <c r="BT114" s="31"/>
      <c r="BU114" s="31"/>
      <c r="BV114" s="31"/>
      <c r="BW114" s="31"/>
      <c r="BX114" s="32"/>
      <c r="BY114" s="31"/>
      <c r="BZ114" s="31"/>
      <c r="CA114" s="31"/>
      <c r="CB114" s="31"/>
      <c r="CC114" s="31"/>
      <c r="CD114" s="31"/>
      <c r="CE114" s="31"/>
      <c r="CF114" s="31"/>
      <c r="CG114" s="31"/>
      <c r="CH114" s="31"/>
      <c r="CI114" s="31"/>
      <c r="CJ114" s="31"/>
      <c r="CK114" s="31"/>
      <c r="CL114" s="31"/>
      <c r="CM114" s="31"/>
      <c r="CN114" s="31"/>
      <c r="CO114" s="31"/>
      <c r="CP114" s="31"/>
      <c r="CQ114" s="32"/>
    </row>
    <row r="115" spans="1:95">
      <c r="A115" s="30"/>
      <c r="B115" s="31"/>
      <c r="C115" s="31"/>
      <c r="D115" s="31"/>
      <c r="E115" s="31"/>
      <c r="F115" s="31"/>
      <c r="G115" s="31"/>
      <c r="H115" s="31"/>
      <c r="I115" s="31"/>
      <c r="J115" s="31"/>
      <c r="K115" s="31"/>
      <c r="L115" s="31"/>
      <c r="M115" s="31"/>
      <c r="N115" s="31"/>
      <c r="O115" s="31"/>
      <c r="P115" s="31"/>
      <c r="Q115" s="31"/>
      <c r="R115" s="31"/>
      <c r="S115" s="32"/>
      <c r="T115" s="30"/>
      <c r="U115" s="31"/>
      <c r="V115" s="31"/>
      <c r="W115" s="31"/>
      <c r="X115" s="31"/>
      <c r="Y115" s="31"/>
      <c r="Z115" s="31"/>
      <c r="AA115" s="31"/>
      <c r="AB115" s="31"/>
      <c r="AC115" s="31"/>
      <c r="AD115" s="31"/>
      <c r="AE115" s="31"/>
      <c r="AF115" s="31"/>
      <c r="AG115" s="31"/>
      <c r="AH115" s="31"/>
      <c r="AI115" s="31"/>
      <c r="AJ115" s="31"/>
      <c r="AK115" s="31"/>
      <c r="AL115" s="32"/>
      <c r="AM115" s="30"/>
      <c r="AN115" s="31"/>
      <c r="AO115" s="31"/>
      <c r="AP115" s="31"/>
      <c r="AQ115" s="31"/>
      <c r="AR115" s="31"/>
      <c r="AS115" s="31"/>
      <c r="AT115" s="31"/>
      <c r="AU115" s="31"/>
      <c r="AV115" s="31"/>
      <c r="AW115" s="31"/>
      <c r="AX115" s="31"/>
      <c r="AY115" s="31"/>
      <c r="AZ115" s="31"/>
      <c r="BA115" s="31"/>
      <c r="BB115" s="31"/>
      <c r="BC115" s="31"/>
      <c r="BD115" s="31"/>
      <c r="BE115" s="32"/>
      <c r="BF115" s="30"/>
      <c r="BG115" s="31"/>
      <c r="BH115" s="31"/>
      <c r="BI115" s="31"/>
      <c r="BJ115" s="31"/>
      <c r="BK115" s="31"/>
      <c r="BL115" s="31"/>
      <c r="BM115" s="31"/>
      <c r="BN115" s="31"/>
      <c r="BO115" s="31"/>
      <c r="BP115" s="31"/>
      <c r="BQ115" s="31"/>
      <c r="BR115" s="31"/>
      <c r="BS115" s="31"/>
      <c r="BT115" s="31"/>
      <c r="BU115" s="31"/>
      <c r="BV115" s="31"/>
      <c r="BW115" s="31"/>
      <c r="BX115" s="32"/>
      <c r="BY115" s="31"/>
      <c r="BZ115" s="31"/>
      <c r="CA115" s="31"/>
      <c r="CB115" s="31"/>
      <c r="CC115" s="31"/>
      <c r="CD115" s="31"/>
      <c r="CE115" s="31"/>
      <c r="CF115" s="31"/>
      <c r="CG115" s="31"/>
      <c r="CH115" s="31"/>
      <c r="CI115" s="31"/>
      <c r="CJ115" s="31"/>
      <c r="CK115" s="31"/>
      <c r="CL115" s="31"/>
      <c r="CM115" s="31"/>
      <c r="CN115" s="31"/>
      <c r="CO115" s="31"/>
      <c r="CP115" s="31"/>
      <c r="CQ115" s="32"/>
    </row>
    <row r="116" spans="1:95">
      <c r="A116" s="30"/>
      <c r="B116" s="31"/>
      <c r="C116" s="31"/>
      <c r="D116" s="31"/>
      <c r="E116" s="31"/>
      <c r="F116" s="31"/>
      <c r="G116" s="31"/>
      <c r="H116" s="31"/>
      <c r="I116" s="31"/>
      <c r="J116" s="31"/>
      <c r="K116" s="31"/>
      <c r="L116" s="31"/>
      <c r="M116" s="31"/>
      <c r="N116" s="31"/>
      <c r="O116" s="31"/>
      <c r="P116" s="31"/>
      <c r="Q116" s="31"/>
      <c r="R116" s="31"/>
      <c r="S116" s="32"/>
      <c r="T116" s="30"/>
      <c r="U116" s="31"/>
      <c r="V116" s="31"/>
      <c r="W116" s="31"/>
      <c r="X116" s="31"/>
      <c r="Y116" s="31"/>
      <c r="Z116" s="31"/>
      <c r="AA116" s="31"/>
      <c r="AB116" s="31"/>
      <c r="AC116" s="31"/>
      <c r="AD116" s="31"/>
      <c r="AE116" s="31"/>
      <c r="AF116" s="31"/>
      <c r="AG116" s="31"/>
      <c r="AH116" s="31"/>
      <c r="AI116" s="31"/>
      <c r="AJ116" s="31"/>
      <c r="AK116" s="31"/>
      <c r="AL116" s="32"/>
      <c r="AM116" s="30"/>
      <c r="AN116" s="31"/>
      <c r="AO116" s="31"/>
      <c r="AP116" s="31"/>
      <c r="AQ116" s="31"/>
      <c r="AR116" s="31"/>
      <c r="AS116" s="31"/>
      <c r="AT116" s="31"/>
      <c r="AU116" s="31"/>
      <c r="AV116" s="31"/>
      <c r="AW116" s="31"/>
      <c r="AX116" s="31"/>
      <c r="AY116" s="31"/>
      <c r="AZ116" s="31"/>
      <c r="BA116" s="31"/>
      <c r="BB116" s="31"/>
      <c r="BC116" s="31"/>
      <c r="BD116" s="31"/>
      <c r="BE116" s="32"/>
      <c r="BF116" s="30"/>
      <c r="BG116" s="31"/>
      <c r="BH116" s="31"/>
      <c r="BI116" s="31"/>
      <c r="BJ116" s="31"/>
      <c r="BK116" s="31"/>
      <c r="BL116" s="31"/>
      <c r="BM116" s="31"/>
      <c r="BN116" s="31"/>
      <c r="BO116" s="31"/>
      <c r="BP116" s="31"/>
      <c r="BQ116" s="31"/>
      <c r="BR116" s="31"/>
      <c r="BS116" s="31"/>
      <c r="BT116" s="31"/>
      <c r="BU116" s="31"/>
      <c r="BV116" s="31"/>
      <c r="BW116" s="31"/>
      <c r="BX116" s="32"/>
      <c r="BY116" s="31"/>
      <c r="BZ116" s="31"/>
      <c r="CA116" s="31"/>
      <c r="CB116" s="31"/>
      <c r="CC116" s="31"/>
      <c r="CD116" s="31"/>
      <c r="CE116" s="31"/>
      <c r="CF116" s="31"/>
      <c r="CG116" s="31"/>
      <c r="CH116" s="31"/>
      <c r="CI116" s="31"/>
      <c r="CJ116" s="31"/>
      <c r="CK116" s="31"/>
      <c r="CL116" s="31"/>
      <c r="CM116" s="31"/>
      <c r="CN116" s="31"/>
      <c r="CO116" s="31"/>
      <c r="CP116" s="31"/>
      <c r="CQ116" s="32"/>
    </row>
    <row r="117" spans="1:95">
      <c r="A117" s="30"/>
      <c r="B117" s="31"/>
      <c r="C117" s="31"/>
      <c r="D117" s="31"/>
      <c r="E117" s="31"/>
      <c r="F117" s="31"/>
      <c r="G117" s="31"/>
      <c r="H117" s="31"/>
      <c r="I117" s="31"/>
      <c r="J117" s="31"/>
      <c r="K117" s="31"/>
      <c r="L117" s="31"/>
      <c r="M117" s="31"/>
      <c r="N117" s="31"/>
      <c r="O117" s="31"/>
      <c r="P117" s="31"/>
      <c r="Q117" s="31"/>
      <c r="R117" s="31"/>
      <c r="S117" s="32"/>
      <c r="T117" s="30"/>
      <c r="U117" s="31"/>
      <c r="V117" s="31"/>
      <c r="W117" s="31"/>
      <c r="X117" s="31"/>
      <c r="Y117" s="31"/>
      <c r="Z117" s="31"/>
      <c r="AA117" s="31"/>
      <c r="AB117" s="31"/>
      <c r="AC117" s="31"/>
      <c r="AD117" s="31"/>
      <c r="AE117" s="31"/>
      <c r="AF117" s="31"/>
      <c r="AG117" s="31"/>
      <c r="AH117" s="31"/>
      <c r="AI117" s="31"/>
      <c r="AJ117" s="31"/>
      <c r="AK117" s="31"/>
      <c r="AL117" s="32"/>
      <c r="AM117" s="30"/>
      <c r="AN117" s="31"/>
      <c r="AO117" s="31"/>
      <c r="AP117" s="31"/>
      <c r="AQ117" s="31"/>
      <c r="AR117" s="31"/>
      <c r="AS117" s="31"/>
      <c r="AT117" s="31"/>
      <c r="AU117" s="31"/>
      <c r="AV117" s="31"/>
      <c r="AW117" s="31"/>
      <c r="AX117" s="31"/>
      <c r="AY117" s="31"/>
      <c r="AZ117" s="31"/>
      <c r="BA117" s="31"/>
      <c r="BB117" s="31"/>
      <c r="BC117" s="31"/>
      <c r="BD117" s="31"/>
      <c r="BE117" s="32"/>
      <c r="BF117" s="30"/>
      <c r="BG117" s="31"/>
      <c r="BH117" s="31"/>
      <c r="BI117" s="31"/>
      <c r="BJ117" s="31"/>
      <c r="BK117" s="31"/>
      <c r="BL117" s="31"/>
      <c r="BM117" s="31"/>
      <c r="BN117" s="31"/>
      <c r="BO117" s="31"/>
      <c r="BP117" s="31"/>
      <c r="BQ117" s="31"/>
      <c r="BR117" s="31"/>
      <c r="BS117" s="31"/>
      <c r="BT117" s="31"/>
      <c r="BU117" s="31"/>
      <c r="BV117" s="31"/>
      <c r="BW117" s="31"/>
      <c r="BX117" s="32"/>
      <c r="BY117" s="31"/>
      <c r="BZ117" s="31"/>
      <c r="CA117" s="31"/>
      <c r="CB117" s="31"/>
      <c r="CC117" s="31"/>
      <c r="CD117" s="31"/>
      <c r="CE117" s="31"/>
      <c r="CF117" s="31"/>
      <c r="CG117" s="31"/>
      <c r="CH117" s="31"/>
      <c r="CI117" s="31"/>
      <c r="CJ117" s="31"/>
      <c r="CK117" s="31"/>
      <c r="CL117" s="31"/>
      <c r="CM117" s="31"/>
      <c r="CN117" s="31"/>
      <c r="CO117" s="31"/>
      <c r="CP117" s="31"/>
      <c r="CQ117" s="32"/>
    </row>
    <row r="118" spans="1:95">
      <c r="A118" s="30"/>
      <c r="B118" s="31"/>
      <c r="C118" s="31"/>
      <c r="D118" s="31"/>
      <c r="E118" s="31"/>
      <c r="F118" s="31"/>
      <c r="G118" s="31"/>
      <c r="H118" s="31"/>
      <c r="I118" s="31"/>
      <c r="J118" s="31"/>
      <c r="K118" s="31"/>
      <c r="L118" s="31"/>
      <c r="M118" s="31"/>
      <c r="N118" s="31"/>
      <c r="O118" s="31"/>
      <c r="P118" s="31"/>
      <c r="Q118" s="31"/>
      <c r="R118" s="31"/>
      <c r="S118" s="32"/>
      <c r="T118" s="30"/>
      <c r="U118" s="31"/>
      <c r="V118" s="31"/>
      <c r="W118" s="31"/>
      <c r="X118" s="31"/>
      <c r="Y118" s="31"/>
      <c r="Z118" s="31"/>
      <c r="AA118" s="31"/>
      <c r="AB118" s="31"/>
      <c r="AC118" s="31"/>
      <c r="AD118" s="31"/>
      <c r="AE118" s="31"/>
      <c r="AF118" s="31"/>
      <c r="AG118" s="31"/>
      <c r="AH118" s="31"/>
      <c r="AI118" s="31"/>
      <c r="AJ118" s="31"/>
      <c r="AK118" s="31"/>
      <c r="AL118" s="32"/>
      <c r="AM118" s="30"/>
      <c r="AN118" s="31"/>
      <c r="AO118" s="31"/>
      <c r="AP118" s="31"/>
      <c r="AQ118" s="31"/>
      <c r="AR118" s="31"/>
      <c r="AS118" s="31"/>
      <c r="AT118" s="31"/>
      <c r="AU118" s="31"/>
      <c r="AV118" s="31"/>
      <c r="AW118" s="31"/>
      <c r="AX118" s="31"/>
      <c r="AY118" s="31"/>
      <c r="AZ118" s="31"/>
      <c r="BA118" s="31"/>
      <c r="BB118" s="31"/>
      <c r="BC118" s="31"/>
      <c r="BD118" s="31"/>
      <c r="BE118" s="32"/>
      <c r="BF118" s="30"/>
      <c r="BG118" s="31"/>
      <c r="BH118" s="31"/>
      <c r="BI118" s="31"/>
      <c r="BJ118" s="31"/>
      <c r="BK118" s="31"/>
      <c r="BL118" s="31"/>
      <c r="BM118" s="31"/>
      <c r="BN118" s="31"/>
      <c r="BO118" s="31"/>
      <c r="BP118" s="31"/>
      <c r="BQ118" s="31"/>
      <c r="BR118" s="31"/>
      <c r="BS118" s="31"/>
      <c r="BT118" s="31"/>
      <c r="BU118" s="31"/>
      <c r="BV118" s="31"/>
      <c r="BW118" s="31"/>
      <c r="BX118" s="32"/>
      <c r="BY118" s="31"/>
      <c r="BZ118" s="31"/>
      <c r="CA118" s="31"/>
      <c r="CB118" s="31"/>
      <c r="CC118" s="31"/>
      <c r="CD118" s="31"/>
      <c r="CE118" s="31"/>
      <c r="CF118" s="31"/>
      <c r="CG118" s="31"/>
      <c r="CH118" s="31"/>
      <c r="CI118" s="31"/>
      <c r="CJ118" s="31"/>
      <c r="CK118" s="31"/>
      <c r="CL118" s="31"/>
      <c r="CM118" s="31"/>
      <c r="CN118" s="31"/>
      <c r="CO118" s="31"/>
      <c r="CP118" s="31"/>
      <c r="CQ118" s="32"/>
    </row>
    <row r="119" spans="1:95">
      <c r="A119" s="30"/>
      <c r="B119" s="31"/>
      <c r="C119" s="31"/>
      <c r="D119" s="31"/>
      <c r="E119" s="31"/>
      <c r="F119" s="31"/>
      <c r="G119" s="31"/>
      <c r="H119" s="31"/>
      <c r="I119" s="31"/>
      <c r="J119" s="31"/>
      <c r="K119" s="31"/>
      <c r="L119" s="31"/>
      <c r="M119" s="31"/>
      <c r="N119" s="31"/>
      <c r="O119" s="31"/>
      <c r="P119" s="31"/>
      <c r="Q119" s="31"/>
      <c r="R119" s="31"/>
      <c r="S119" s="32"/>
      <c r="T119" s="30"/>
      <c r="U119" s="31"/>
      <c r="V119" s="31"/>
      <c r="W119" s="31"/>
      <c r="X119" s="31"/>
      <c r="Y119" s="31"/>
      <c r="Z119" s="31"/>
      <c r="AA119" s="31"/>
      <c r="AB119" s="31"/>
      <c r="AC119" s="31"/>
      <c r="AD119" s="31"/>
      <c r="AE119" s="31"/>
      <c r="AF119" s="31"/>
      <c r="AG119" s="31"/>
      <c r="AH119" s="31"/>
      <c r="AI119" s="31"/>
      <c r="AJ119" s="31"/>
      <c r="AK119" s="31"/>
      <c r="AL119" s="32"/>
      <c r="AM119" s="30"/>
      <c r="AN119" s="31"/>
      <c r="AO119" s="31"/>
      <c r="AP119" s="31"/>
      <c r="AQ119" s="31"/>
      <c r="AR119" s="31"/>
      <c r="AS119" s="31"/>
      <c r="AT119" s="31"/>
      <c r="AU119" s="31"/>
      <c r="AV119" s="31"/>
      <c r="AW119" s="31"/>
      <c r="AX119" s="31"/>
      <c r="AY119" s="31"/>
      <c r="AZ119" s="31"/>
      <c r="BA119" s="31"/>
      <c r="BB119" s="31"/>
      <c r="BC119" s="31"/>
      <c r="BD119" s="31"/>
      <c r="BE119" s="32"/>
      <c r="BF119" s="30"/>
      <c r="BG119" s="31"/>
      <c r="BH119" s="31"/>
      <c r="BI119" s="31"/>
      <c r="BJ119" s="31"/>
      <c r="BK119" s="31"/>
      <c r="BL119" s="31"/>
      <c r="BM119" s="31"/>
      <c r="BN119" s="31"/>
      <c r="BO119" s="31"/>
      <c r="BP119" s="31"/>
      <c r="BQ119" s="31"/>
      <c r="BR119" s="31"/>
      <c r="BS119" s="31"/>
      <c r="BT119" s="31"/>
      <c r="BU119" s="31"/>
      <c r="BV119" s="31"/>
      <c r="BW119" s="31"/>
      <c r="BX119" s="32"/>
      <c r="BY119" s="31"/>
      <c r="BZ119" s="31"/>
      <c r="CA119" s="31"/>
      <c r="CB119" s="31"/>
      <c r="CC119" s="31"/>
      <c r="CD119" s="31"/>
      <c r="CE119" s="31"/>
      <c r="CF119" s="31"/>
      <c r="CG119" s="31"/>
      <c r="CH119" s="31"/>
      <c r="CI119" s="31"/>
      <c r="CJ119" s="31"/>
      <c r="CK119" s="31"/>
      <c r="CL119" s="31"/>
      <c r="CM119" s="31"/>
      <c r="CN119" s="31"/>
      <c r="CO119" s="31"/>
      <c r="CP119" s="31"/>
      <c r="CQ119" s="32"/>
    </row>
    <row r="120" spans="1:95">
      <c r="A120" s="30"/>
      <c r="B120" s="31"/>
      <c r="C120" s="31"/>
      <c r="D120" s="31"/>
      <c r="E120" s="31"/>
      <c r="F120" s="31"/>
      <c r="G120" s="31"/>
      <c r="H120" s="31"/>
      <c r="I120" s="31"/>
      <c r="J120" s="31"/>
      <c r="K120" s="31"/>
      <c r="L120" s="31"/>
      <c r="M120" s="31"/>
      <c r="N120" s="31"/>
      <c r="O120" s="31"/>
      <c r="P120" s="31"/>
      <c r="Q120" s="31"/>
      <c r="R120" s="31"/>
      <c r="S120" s="32"/>
      <c r="T120" s="30"/>
      <c r="U120" s="31"/>
      <c r="V120" s="31"/>
      <c r="W120" s="31"/>
      <c r="X120" s="31"/>
      <c r="Y120" s="31"/>
      <c r="Z120" s="31"/>
      <c r="AA120" s="31"/>
      <c r="AB120" s="31"/>
      <c r="AC120" s="31"/>
      <c r="AD120" s="31"/>
      <c r="AE120" s="31"/>
      <c r="AF120" s="31"/>
      <c r="AG120" s="31"/>
      <c r="AH120" s="31"/>
      <c r="AI120" s="31"/>
      <c r="AJ120" s="31"/>
      <c r="AK120" s="31"/>
      <c r="AL120" s="32"/>
      <c r="AM120" s="30"/>
      <c r="AN120" s="31"/>
      <c r="AO120" s="31"/>
      <c r="AP120" s="31"/>
      <c r="AQ120" s="31"/>
      <c r="AR120" s="31"/>
      <c r="AS120" s="31"/>
      <c r="AT120" s="31"/>
      <c r="AU120" s="31"/>
      <c r="AV120" s="31"/>
      <c r="AW120" s="31"/>
      <c r="AX120" s="31"/>
      <c r="AY120" s="31"/>
      <c r="AZ120" s="31"/>
      <c r="BA120" s="31"/>
      <c r="BB120" s="31"/>
      <c r="BC120" s="31"/>
      <c r="BD120" s="31"/>
      <c r="BE120" s="32"/>
      <c r="BF120" s="30"/>
      <c r="BG120" s="31"/>
      <c r="BH120" s="31"/>
      <c r="BI120" s="31"/>
      <c r="BJ120" s="31"/>
      <c r="BK120" s="31"/>
      <c r="BL120" s="31"/>
      <c r="BM120" s="31"/>
      <c r="BN120" s="31"/>
      <c r="BO120" s="31"/>
      <c r="BP120" s="31"/>
      <c r="BQ120" s="31"/>
      <c r="BR120" s="31"/>
      <c r="BS120" s="31"/>
      <c r="BT120" s="31"/>
      <c r="BU120" s="31"/>
      <c r="BV120" s="31"/>
      <c r="BW120" s="31"/>
      <c r="BX120" s="32"/>
      <c r="BY120" s="31"/>
      <c r="BZ120" s="31"/>
      <c r="CA120" s="31"/>
      <c r="CB120" s="31"/>
      <c r="CC120" s="31"/>
      <c r="CD120" s="31"/>
      <c r="CE120" s="31"/>
      <c r="CF120" s="31"/>
      <c r="CG120" s="31"/>
      <c r="CH120" s="31"/>
      <c r="CI120" s="31"/>
      <c r="CJ120" s="31"/>
      <c r="CK120" s="31"/>
      <c r="CL120" s="31"/>
      <c r="CM120" s="31"/>
      <c r="CN120" s="31"/>
      <c r="CO120" s="31"/>
      <c r="CP120" s="31"/>
      <c r="CQ120" s="32"/>
    </row>
    <row r="121" spans="1:95">
      <c r="A121" s="30"/>
      <c r="B121" s="31"/>
      <c r="C121" s="31"/>
      <c r="D121" s="31"/>
      <c r="E121" s="31"/>
      <c r="F121" s="31"/>
      <c r="G121" s="31"/>
      <c r="H121" s="31"/>
      <c r="I121" s="31"/>
      <c r="J121" s="31"/>
      <c r="K121" s="31"/>
      <c r="L121" s="31"/>
      <c r="M121" s="31"/>
      <c r="N121" s="31"/>
      <c r="O121" s="31"/>
      <c r="P121" s="31"/>
      <c r="Q121" s="31"/>
      <c r="R121" s="31"/>
      <c r="S121" s="32"/>
      <c r="T121" s="30"/>
      <c r="U121" s="31"/>
      <c r="V121" s="31"/>
      <c r="W121" s="31"/>
      <c r="X121" s="31"/>
      <c r="Y121" s="31"/>
      <c r="Z121" s="31"/>
      <c r="AA121" s="31"/>
      <c r="AB121" s="31"/>
      <c r="AC121" s="31"/>
      <c r="AD121" s="31"/>
      <c r="AE121" s="31"/>
      <c r="AF121" s="31"/>
      <c r="AG121" s="31"/>
      <c r="AH121" s="31"/>
      <c r="AI121" s="31"/>
      <c r="AJ121" s="31"/>
      <c r="AK121" s="31"/>
      <c r="AL121" s="32"/>
      <c r="AM121" s="30"/>
      <c r="AN121" s="31"/>
      <c r="AO121" s="31"/>
      <c r="AP121" s="31"/>
      <c r="AQ121" s="31"/>
      <c r="AR121" s="31"/>
      <c r="AS121" s="31"/>
      <c r="AT121" s="31"/>
      <c r="AU121" s="31"/>
      <c r="AV121" s="31"/>
      <c r="AW121" s="31"/>
      <c r="AX121" s="31"/>
      <c r="AY121" s="31"/>
      <c r="AZ121" s="31"/>
      <c r="BA121" s="31"/>
      <c r="BB121" s="31"/>
      <c r="BC121" s="31"/>
      <c r="BD121" s="31"/>
      <c r="BE121" s="32"/>
      <c r="BF121" s="30"/>
      <c r="BG121" s="31"/>
      <c r="BH121" s="31"/>
      <c r="BI121" s="31"/>
      <c r="BJ121" s="31"/>
      <c r="BK121" s="31"/>
      <c r="BL121" s="31"/>
      <c r="BM121" s="31"/>
      <c r="BN121" s="31"/>
      <c r="BO121" s="31"/>
      <c r="BP121" s="31"/>
      <c r="BQ121" s="31"/>
      <c r="BR121" s="31"/>
      <c r="BS121" s="31"/>
      <c r="BT121" s="31"/>
      <c r="BU121" s="31"/>
      <c r="BV121" s="31"/>
      <c r="BW121" s="31"/>
      <c r="BX121" s="32"/>
      <c r="BY121" s="31"/>
      <c r="BZ121" s="31"/>
      <c r="CA121" s="31"/>
      <c r="CB121" s="31"/>
      <c r="CC121" s="31"/>
      <c r="CD121" s="31"/>
      <c r="CE121" s="31"/>
      <c r="CF121" s="31"/>
      <c r="CG121" s="31"/>
      <c r="CH121" s="31"/>
      <c r="CI121" s="31"/>
      <c r="CJ121" s="31"/>
      <c r="CK121" s="31"/>
      <c r="CL121" s="31"/>
      <c r="CM121" s="31"/>
      <c r="CN121" s="31"/>
      <c r="CO121" s="31"/>
      <c r="CP121" s="31"/>
      <c r="CQ121" s="32"/>
    </row>
    <row r="122" spans="1:95">
      <c r="A122" s="30"/>
      <c r="B122" s="31"/>
      <c r="C122" s="31"/>
      <c r="D122" s="31"/>
      <c r="E122" s="31"/>
      <c r="F122" s="31"/>
      <c r="G122" s="31"/>
      <c r="H122" s="31"/>
      <c r="I122" s="31"/>
      <c r="J122" s="31"/>
      <c r="K122" s="31"/>
      <c r="L122" s="31"/>
      <c r="M122" s="31"/>
      <c r="N122" s="31"/>
      <c r="O122" s="31"/>
      <c r="P122" s="31"/>
      <c r="Q122" s="31"/>
      <c r="R122" s="31"/>
      <c r="S122" s="32"/>
      <c r="T122" s="30"/>
      <c r="U122" s="31"/>
      <c r="V122" s="31"/>
      <c r="W122" s="31"/>
      <c r="X122" s="31"/>
      <c r="Y122" s="31"/>
      <c r="Z122" s="31"/>
      <c r="AA122" s="31"/>
      <c r="AB122" s="31"/>
      <c r="AC122" s="31"/>
      <c r="AD122" s="31"/>
      <c r="AE122" s="31"/>
      <c r="AF122" s="31"/>
      <c r="AG122" s="31"/>
      <c r="AH122" s="31"/>
      <c r="AI122" s="31"/>
      <c r="AJ122" s="31"/>
      <c r="AK122" s="31"/>
      <c r="AL122" s="32"/>
      <c r="AM122" s="30"/>
      <c r="AN122" s="31"/>
      <c r="AO122" s="31"/>
      <c r="AP122" s="31"/>
      <c r="AQ122" s="31"/>
      <c r="AR122" s="31"/>
      <c r="AS122" s="31"/>
      <c r="AT122" s="31"/>
      <c r="AU122" s="31"/>
      <c r="AV122" s="31"/>
      <c r="AW122" s="31"/>
      <c r="AX122" s="31"/>
      <c r="AY122" s="31"/>
      <c r="AZ122" s="31"/>
      <c r="BA122" s="31"/>
      <c r="BB122" s="31"/>
      <c r="BC122" s="31"/>
      <c r="BD122" s="31"/>
      <c r="BE122" s="32"/>
      <c r="BF122" s="30"/>
      <c r="BG122" s="31"/>
      <c r="BH122" s="31"/>
      <c r="BI122" s="31"/>
      <c r="BJ122" s="31"/>
      <c r="BK122" s="31"/>
      <c r="BL122" s="31"/>
      <c r="BM122" s="31"/>
      <c r="BN122" s="31"/>
      <c r="BO122" s="31"/>
      <c r="BP122" s="31"/>
      <c r="BQ122" s="31"/>
      <c r="BR122" s="31"/>
      <c r="BS122" s="31"/>
      <c r="BT122" s="31"/>
      <c r="BU122" s="31"/>
      <c r="BV122" s="31"/>
      <c r="BW122" s="31"/>
      <c r="BX122" s="32"/>
      <c r="BY122" s="31"/>
      <c r="BZ122" s="31"/>
      <c r="CA122" s="31"/>
      <c r="CB122" s="31"/>
      <c r="CC122" s="31"/>
      <c r="CD122" s="31"/>
      <c r="CE122" s="31"/>
      <c r="CF122" s="31"/>
      <c r="CG122" s="31"/>
      <c r="CH122" s="31"/>
      <c r="CI122" s="31"/>
      <c r="CJ122" s="31"/>
      <c r="CK122" s="31"/>
      <c r="CL122" s="31"/>
      <c r="CM122" s="31"/>
      <c r="CN122" s="31"/>
      <c r="CO122" s="31"/>
      <c r="CP122" s="31"/>
      <c r="CQ122" s="32"/>
    </row>
    <row r="123" spans="1:95">
      <c r="A123" s="30"/>
      <c r="B123" s="31"/>
      <c r="C123" s="31"/>
      <c r="D123" s="31"/>
      <c r="E123" s="31"/>
      <c r="F123" s="31"/>
      <c r="G123" s="31"/>
      <c r="H123" s="31"/>
      <c r="I123" s="31"/>
      <c r="J123" s="31"/>
      <c r="K123" s="31"/>
      <c r="L123" s="31"/>
      <c r="M123" s="31"/>
      <c r="N123" s="31"/>
      <c r="O123" s="31"/>
      <c r="P123" s="31"/>
      <c r="Q123" s="31"/>
      <c r="R123" s="31"/>
      <c r="S123" s="32"/>
      <c r="T123" s="30"/>
      <c r="U123" s="31"/>
      <c r="V123" s="31"/>
      <c r="W123" s="31"/>
      <c r="X123" s="31"/>
      <c r="Y123" s="31"/>
      <c r="Z123" s="31"/>
      <c r="AA123" s="31"/>
      <c r="AB123" s="31"/>
      <c r="AC123" s="31"/>
      <c r="AD123" s="31"/>
      <c r="AE123" s="31"/>
      <c r="AF123" s="31"/>
      <c r="AG123" s="31"/>
      <c r="AH123" s="31"/>
      <c r="AI123" s="31"/>
      <c r="AJ123" s="31"/>
      <c r="AK123" s="31"/>
      <c r="AL123" s="32"/>
      <c r="AM123" s="30"/>
      <c r="AN123" s="31"/>
      <c r="AO123" s="31"/>
      <c r="AP123" s="31"/>
      <c r="AQ123" s="31"/>
      <c r="AR123" s="31"/>
      <c r="AS123" s="31"/>
      <c r="AT123" s="31"/>
      <c r="AU123" s="31"/>
      <c r="AV123" s="31"/>
      <c r="AW123" s="31"/>
      <c r="AX123" s="31"/>
      <c r="AY123" s="31"/>
      <c r="AZ123" s="31"/>
      <c r="BA123" s="31"/>
      <c r="BB123" s="31"/>
      <c r="BC123" s="31"/>
      <c r="BD123" s="31"/>
      <c r="BE123" s="32"/>
      <c r="BF123" s="30"/>
      <c r="BG123" s="31"/>
      <c r="BH123" s="31"/>
      <c r="BI123" s="31"/>
      <c r="BJ123" s="31"/>
      <c r="BK123" s="31"/>
      <c r="BL123" s="31"/>
      <c r="BM123" s="31"/>
      <c r="BN123" s="31"/>
      <c r="BO123" s="31"/>
      <c r="BP123" s="31"/>
      <c r="BQ123" s="31"/>
      <c r="BR123" s="31"/>
      <c r="BS123" s="31"/>
      <c r="BT123" s="31"/>
      <c r="BU123" s="31"/>
      <c r="BV123" s="31"/>
      <c r="BW123" s="31"/>
      <c r="BX123" s="32"/>
      <c r="BY123" s="31"/>
      <c r="BZ123" s="31"/>
      <c r="CA123" s="31"/>
      <c r="CB123" s="31"/>
      <c r="CC123" s="31"/>
      <c r="CD123" s="31"/>
      <c r="CE123" s="31"/>
      <c r="CF123" s="31"/>
      <c r="CG123" s="31"/>
      <c r="CH123" s="31"/>
      <c r="CI123" s="31"/>
      <c r="CJ123" s="31"/>
      <c r="CK123" s="31"/>
      <c r="CL123" s="31"/>
      <c r="CM123" s="31"/>
      <c r="CN123" s="31"/>
      <c r="CO123" s="31"/>
      <c r="CP123" s="31"/>
      <c r="CQ123" s="32"/>
    </row>
    <row r="124" spans="1:95">
      <c r="A124" s="30"/>
      <c r="B124" s="31"/>
      <c r="C124" s="31"/>
      <c r="D124" s="31"/>
      <c r="E124" s="31"/>
      <c r="F124" s="31"/>
      <c r="G124" s="31"/>
      <c r="H124" s="31"/>
      <c r="I124" s="31"/>
      <c r="J124" s="31"/>
      <c r="K124" s="31"/>
      <c r="L124" s="31"/>
      <c r="M124" s="31"/>
      <c r="N124" s="31"/>
      <c r="O124" s="31"/>
      <c r="P124" s="31"/>
      <c r="Q124" s="31"/>
      <c r="R124" s="31"/>
      <c r="S124" s="32"/>
      <c r="T124" s="30"/>
      <c r="U124" s="31"/>
      <c r="V124" s="31"/>
      <c r="W124" s="31"/>
      <c r="X124" s="31"/>
      <c r="Y124" s="31"/>
      <c r="Z124" s="31"/>
      <c r="AA124" s="31"/>
      <c r="AB124" s="31"/>
      <c r="AC124" s="31"/>
      <c r="AD124" s="31"/>
      <c r="AE124" s="31"/>
      <c r="AF124" s="31"/>
      <c r="AG124" s="31"/>
      <c r="AH124" s="31"/>
      <c r="AI124" s="31"/>
      <c r="AJ124" s="31"/>
      <c r="AK124" s="31"/>
      <c r="AL124" s="32"/>
      <c r="AM124" s="30"/>
      <c r="AN124" s="31"/>
      <c r="AO124" s="31"/>
      <c r="AP124" s="31"/>
      <c r="AQ124" s="31"/>
      <c r="AR124" s="31"/>
      <c r="AS124" s="31"/>
      <c r="AT124" s="31"/>
      <c r="AU124" s="31"/>
      <c r="AV124" s="31"/>
      <c r="AW124" s="31"/>
      <c r="AX124" s="31"/>
      <c r="AY124" s="31"/>
      <c r="AZ124" s="31"/>
      <c r="BA124" s="31"/>
      <c r="BB124" s="31"/>
      <c r="BC124" s="31"/>
      <c r="BD124" s="31"/>
      <c r="BE124" s="32"/>
      <c r="BF124" s="30"/>
      <c r="BG124" s="31"/>
      <c r="BH124" s="31"/>
      <c r="BI124" s="31"/>
      <c r="BJ124" s="31"/>
      <c r="BK124" s="31"/>
      <c r="BL124" s="31"/>
      <c r="BM124" s="31"/>
      <c r="BN124" s="31"/>
      <c r="BO124" s="31"/>
      <c r="BP124" s="31"/>
      <c r="BQ124" s="31"/>
      <c r="BR124" s="31"/>
      <c r="BS124" s="31"/>
      <c r="BT124" s="31"/>
      <c r="BU124" s="31"/>
      <c r="BV124" s="31"/>
      <c r="BW124" s="31"/>
      <c r="BX124" s="32"/>
      <c r="BY124" s="31"/>
      <c r="BZ124" s="31"/>
      <c r="CA124" s="31"/>
      <c r="CB124" s="31"/>
      <c r="CC124" s="31"/>
      <c r="CD124" s="31"/>
      <c r="CE124" s="31"/>
      <c r="CF124" s="31"/>
      <c r="CG124" s="31"/>
      <c r="CH124" s="31"/>
      <c r="CI124" s="31"/>
      <c r="CJ124" s="31"/>
      <c r="CK124" s="31"/>
      <c r="CL124" s="31"/>
      <c r="CM124" s="31"/>
      <c r="CN124" s="31"/>
      <c r="CO124" s="31"/>
      <c r="CP124" s="31"/>
      <c r="CQ124" s="32"/>
    </row>
    <row r="125" spans="1:95">
      <c r="A125" s="30"/>
      <c r="B125" s="31"/>
      <c r="C125" s="31"/>
      <c r="D125" s="31"/>
      <c r="E125" s="31"/>
      <c r="F125" s="31"/>
      <c r="G125" s="31"/>
      <c r="H125" s="31"/>
      <c r="I125" s="31"/>
      <c r="J125" s="31"/>
      <c r="K125" s="31"/>
      <c r="L125" s="31"/>
      <c r="M125" s="31"/>
      <c r="N125" s="31"/>
      <c r="O125" s="31"/>
      <c r="P125" s="31"/>
      <c r="Q125" s="31"/>
      <c r="R125" s="31"/>
      <c r="S125" s="32"/>
      <c r="T125" s="30"/>
      <c r="U125" s="31"/>
      <c r="V125" s="31"/>
      <c r="W125" s="31"/>
      <c r="X125" s="31"/>
      <c r="Y125" s="31"/>
      <c r="Z125" s="31"/>
      <c r="AA125" s="31"/>
      <c r="AB125" s="31"/>
      <c r="AC125" s="31"/>
      <c r="AD125" s="31"/>
      <c r="AE125" s="31"/>
      <c r="AF125" s="31"/>
      <c r="AG125" s="31"/>
      <c r="AH125" s="31"/>
      <c r="AI125" s="31"/>
      <c r="AJ125" s="31"/>
      <c r="AK125" s="31"/>
      <c r="AL125" s="32"/>
      <c r="AM125" s="30"/>
      <c r="AN125" s="31"/>
      <c r="AO125" s="31"/>
      <c r="AP125" s="31"/>
      <c r="AQ125" s="31"/>
      <c r="AR125" s="31"/>
      <c r="AS125" s="31"/>
      <c r="AT125" s="31"/>
      <c r="AU125" s="31"/>
      <c r="AV125" s="31"/>
      <c r="AW125" s="31"/>
      <c r="AX125" s="31"/>
      <c r="AY125" s="31"/>
      <c r="AZ125" s="31"/>
      <c r="BA125" s="31"/>
      <c r="BB125" s="31"/>
      <c r="BC125" s="31"/>
      <c r="BD125" s="31"/>
      <c r="BE125" s="32"/>
      <c r="BF125" s="30"/>
      <c r="BG125" s="31"/>
      <c r="BH125" s="31"/>
      <c r="BI125" s="31"/>
      <c r="BJ125" s="31"/>
      <c r="BK125" s="31"/>
      <c r="BL125" s="31"/>
      <c r="BM125" s="31"/>
      <c r="BN125" s="31"/>
      <c r="BO125" s="31"/>
      <c r="BP125" s="31"/>
      <c r="BQ125" s="31"/>
      <c r="BR125" s="31"/>
      <c r="BS125" s="31"/>
      <c r="BT125" s="31"/>
      <c r="BU125" s="31"/>
      <c r="BV125" s="31"/>
      <c r="BW125" s="31"/>
      <c r="BX125" s="32"/>
      <c r="BY125" s="31"/>
      <c r="BZ125" s="31"/>
      <c r="CA125" s="31"/>
      <c r="CB125" s="31"/>
      <c r="CC125" s="31"/>
      <c r="CD125" s="31"/>
      <c r="CE125" s="31"/>
      <c r="CF125" s="31"/>
      <c r="CG125" s="31"/>
      <c r="CH125" s="31"/>
      <c r="CI125" s="31"/>
      <c r="CJ125" s="31"/>
      <c r="CK125" s="31"/>
      <c r="CL125" s="31"/>
      <c r="CM125" s="31"/>
      <c r="CN125" s="31"/>
      <c r="CO125" s="31"/>
      <c r="CP125" s="31"/>
      <c r="CQ125" s="32"/>
    </row>
    <row r="126" spans="1:95">
      <c r="A126" s="30"/>
      <c r="B126" s="31"/>
      <c r="C126" s="31"/>
      <c r="D126" s="31"/>
      <c r="E126" s="31"/>
      <c r="F126" s="31"/>
      <c r="G126" s="31"/>
      <c r="H126" s="31"/>
      <c r="I126" s="31"/>
      <c r="J126" s="31"/>
      <c r="K126" s="31"/>
      <c r="L126" s="31"/>
      <c r="M126" s="31"/>
      <c r="N126" s="31"/>
      <c r="O126" s="31"/>
      <c r="P126" s="31"/>
      <c r="Q126" s="31"/>
      <c r="R126" s="31"/>
      <c r="S126" s="32"/>
      <c r="T126" s="30"/>
      <c r="U126" s="31"/>
      <c r="V126" s="31"/>
      <c r="W126" s="31"/>
      <c r="X126" s="31"/>
      <c r="Y126" s="31"/>
      <c r="Z126" s="31"/>
      <c r="AA126" s="31"/>
      <c r="AB126" s="31"/>
      <c r="AC126" s="31"/>
      <c r="AD126" s="31"/>
      <c r="AE126" s="31"/>
      <c r="AF126" s="31"/>
      <c r="AG126" s="31"/>
      <c r="AH126" s="31"/>
      <c r="AI126" s="31"/>
      <c r="AJ126" s="31"/>
      <c r="AK126" s="31"/>
      <c r="AL126" s="32"/>
      <c r="AM126" s="30"/>
      <c r="AN126" s="31"/>
      <c r="AO126" s="31"/>
      <c r="AP126" s="31"/>
      <c r="AQ126" s="31"/>
      <c r="AR126" s="31"/>
      <c r="AS126" s="31"/>
      <c r="AT126" s="31"/>
      <c r="AU126" s="31"/>
      <c r="AV126" s="31"/>
      <c r="AW126" s="31"/>
      <c r="AX126" s="31"/>
      <c r="AY126" s="31"/>
      <c r="AZ126" s="31"/>
      <c r="BA126" s="31"/>
      <c r="BB126" s="31"/>
      <c r="BC126" s="31"/>
      <c r="BD126" s="31"/>
      <c r="BE126" s="32"/>
      <c r="BF126" s="30"/>
      <c r="BG126" s="31"/>
      <c r="BH126" s="31"/>
      <c r="BI126" s="31"/>
      <c r="BJ126" s="31"/>
      <c r="BK126" s="31"/>
      <c r="BL126" s="31"/>
      <c r="BM126" s="31"/>
      <c r="BN126" s="31"/>
      <c r="BO126" s="31"/>
      <c r="BP126" s="31"/>
      <c r="BQ126" s="31"/>
      <c r="BR126" s="31"/>
      <c r="BS126" s="31"/>
      <c r="BT126" s="31"/>
      <c r="BU126" s="31"/>
      <c r="BV126" s="31"/>
      <c r="BW126" s="31"/>
      <c r="BX126" s="32"/>
      <c r="BY126" s="31"/>
      <c r="BZ126" s="31"/>
      <c r="CA126" s="31"/>
      <c r="CB126" s="31"/>
      <c r="CC126" s="31"/>
      <c r="CD126" s="31"/>
      <c r="CE126" s="31"/>
      <c r="CF126" s="31"/>
      <c r="CG126" s="31"/>
      <c r="CH126" s="31"/>
      <c r="CI126" s="31"/>
      <c r="CJ126" s="31"/>
      <c r="CK126" s="31"/>
      <c r="CL126" s="31"/>
      <c r="CM126" s="31"/>
      <c r="CN126" s="31"/>
      <c r="CO126" s="31"/>
      <c r="CP126" s="31"/>
      <c r="CQ126" s="32"/>
    </row>
    <row r="127" spans="1:95">
      <c r="A127" s="30"/>
      <c r="B127" s="31"/>
      <c r="C127" s="31"/>
      <c r="D127" s="31"/>
      <c r="E127" s="31"/>
      <c r="F127" s="31"/>
      <c r="G127" s="31"/>
      <c r="H127" s="31"/>
      <c r="I127" s="31"/>
      <c r="J127" s="31"/>
      <c r="K127" s="31"/>
      <c r="L127" s="31"/>
      <c r="M127" s="31"/>
      <c r="N127" s="31"/>
      <c r="O127" s="31"/>
      <c r="P127" s="31"/>
      <c r="Q127" s="31"/>
      <c r="R127" s="31"/>
      <c r="S127" s="32"/>
      <c r="T127" s="30"/>
      <c r="U127" s="31"/>
      <c r="V127" s="31"/>
      <c r="W127" s="31"/>
      <c r="X127" s="31"/>
      <c r="Y127" s="31"/>
      <c r="Z127" s="31"/>
      <c r="AA127" s="31"/>
      <c r="AB127" s="31"/>
      <c r="AC127" s="31"/>
      <c r="AD127" s="31"/>
      <c r="AE127" s="31"/>
      <c r="AF127" s="31"/>
      <c r="AG127" s="31"/>
      <c r="AH127" s="31"/>
      <c r="AI127" s="31"/>
      <c r="AJ127" s="31"/>
      <c r="AK127" s="31"/>
      <c r="AL127" s="32"/>
      <c r="AM127" s="30"/>
      <c r="AN127" s="31"/>
      <c r="AO127" s="31"/>
      <c r="AP127" s="31"/>
      <c r="AQ127" s="31"/>
      <c r="AR127" s="31"/>
      <c r="AS127" s="31"/>
      <c r="AT127" s="31"/>
      <c r="AU127" s="31"/>
      <c r="AV127" s="31"/>
      <c r="AW127" s="31"/>
      <c r="AX127" s="31"/>
      <c r="AY127" s="31"/>
      <c r="AZ127" s="31"/>
      <c r="BA127" s="31"/>
      <c r="BB127" s="31"/>
      <c r="BC127" s="31"/>
      <c r="BD127" s="31"/>
      <c r="BE127" s="32"/>
      <c r="BF127" s="30"/>
      <c r="BG127" s="31"/>
      <c r="BH127" s="31"/>
      <c r="BI127" s="31"/>
      <c r="BJ127" s="31"/>
      <c r="BK127" s="31"/>
      <c r="BL127" s="31"/>
      <c r="BM127" s="31"/>
      <c r="BN127" s="31"/>
      <c r="BO127" s="31"/>
      <c r="BP127" s="31"/>
      <c r="BQ127" s="31"/>
      <c r="BR127" s="31"/>
      <c r="BS127" s="31"/>
      <c r="BT127" s="31"/>
      <c r="BU127" s="31"/>
      <c r="BV127" s="31"/>
      <c r="BW127" s="31"/>
      <c r="BX127" s="32"/>
      <c r="BY127" s="31"/>
      <c r="BZ127" s="31"/>
      <c r="CA127" s="31"/>
      <c r="CB127" s="31"/>
      <c r="CC127" s="31"/>
      <c r="CD127" s="31"/>
      <c r="CE127" s="31"/>
      <c r="CF127" s="31"/>
      <c r="CG127" s="31"/>
      <c r="CH127" s="31"/>
      <c r="CI127" s="31"/>
      <c r="CJ127" s="31"/>
      <c r="CK127" s="31"/>
      <c r="CL127" s="31"/>
      <c r="CM127" s="31"/>
      <c r="CN127" s="31"/>
      <c r="CO127" s="31"/>
      <c r="CP127" s="31"/>
      <c r="CQ127" s="32"/>
    </row>
    <row r="128" spans="1:95">
      <c r="A128" s="30"/>
      <c r="B128" s="31"/>
      <c r="C128" s="31"/>
      <c r="D128" s="31"/>
      <c r="E128" s="31"/>
      <c r="F128" s="31"/>
      <c r="G128" s="31"/>
      <c r="H128" s="31"/>
      <c r="I128" s="31"/>
      <c r="J128" s="31"/>
      <c r="K128" s="31"/>
      <c r="L128" s="31"/>
      <c r="M128" s="31"/>
      <c r="N128" s="31"/>
      <c r="O128" s="31"/>
      <c r="P128" s="31"/>
      <c r="Q128" s="31"/>
      <c r="R128" s="31"/>
      <c r="S128" s="32"/>
      <c r="T128" s="30"/>
      <c r="U128" s="31"/>
      <c r="V128" s="31"/>
      <c r="W128" s="31"/>
      <c r="X128" s="31"/>
      <c r="Y128" s="31"/>
      <c r="Z128" s="31"/>
      <c r="AA128" s="31"/>
      <c r="AB128" s="31"/>
      <c r="AC128" s="31"/>
      <c r="AD128" s="31"/>
      <c r="AE128" s="31"/>
      <c r="AF128" s="31"/>
      <c r="AG128" s="31"/>
      <c r="AH128" s="31"/>
      <c r="AI128" s="31"/>
      <c r="AJ128" s="31"/>
      <c r="AK128" s="31"/>
      <c r="AL128" s="32"/>
      <c r="AM128" s="30"/>
      <c r="AN128" s="31"/>
      <c r="AO128" s="31"/>
      <c r="AP128" s="31"/>
      <c r="AQ128" s="31"/>
      <c r="AR128" s="31"/>
      <c r="AS128" s="31"/>
      <c r="AT128" s="31"/>
      <c r="AU128" s="31"/>
      <c r="AV128" s="31"/>
      <c r="AW128" s="31"/>
      <c r="AX128" s="31"/>
      <c r="AY128" s="31"/>
      <c r="AZ128" s="31"/>
      <c r="BA128" s="31"/>
      <c r="BB128" s="31"/>
      <c r="BC128" s="31"/>
      <c r="BD128" s="31"/>
      <c r="BE128" s="32"/>
      <c r="BF128" s="30"/>
      <c r="BG128" s="31"/>
      <c r="BH128" s="31"/>
      <c r="BI128" s="31"/>
      <c r="BJ128" s="31"/>
      <c r="BK128" s="31"/>
      <c r="BL128" s="31"/>
      <c r="BM128" s="31"/>
      <c r="BN128" s="31"/>
      <c r="BO128" s="31"/>
      <c r="BP128" s="31"/>
      <c r="BQ128" s="31"/>
      <c r="BR128" s="31"/>
      <c r="BS128" s="31"/>
      <c r="BT128" s="31"/>
      <c r="BU128" s="31"/>
      <c r="BV128" s="31"/>
      <c r="BW128" s="31"/>
      <c r="BX128" s="32"/>
      <c r="BY128" s="31"/>
      <c r="BZ128" s="31"/>
      <c r="CA128" s="31"/>
      <c r="CB128" s="31"/>
      <c r="CC128" s="31"/>
      <c r="CD128" s="31"/>
      <c r="CE128" s="31"/>
      <c r="CF128" s="31"/>
      <c r="CG128" s="31"/>
      <c r="CH128" s="31"/>
      <c r="CI128" s="31"/>
      <c r="CJ128" s="31"/>
      <c r="CK128" s="31"/>
      <c r="CL128" s="31"/>
      <c r="CM128" s="31"/>
      <c r="CN128" s="31"/>
      <c r="CO128" s="31"/>
      <c r="CP128" s="31"/>
      <c r="CQ128" s="32"/>
    </row>
    <row r="129" spans="1:95">
      <c r="A129" s="30"/>
      <c r="B129" s="31"/>
      <c r="C129" s="31"/>
      <c r="D129" s="31"/>
      <c r="E129" s="31"/>
      <c r="F129" s="31"/>
      <c r="G129" s="31"/>
      <c r="H129" s="31"/>
      <c r="I129" s="31"/>
      <c r="J129" s="31"/>
      <c r="K129" s="31"/>
      <c r="L129" s="31"/>
      <c r="M129" s="31"/>
      <c r="N129" s="31"/>
      <c r="O129" s="31"/>
      <c r="P129" s="31"/>
      <c r="Q129" s="31"/>
      <c r="R129" s="31"/>
      <c r="S129" s="32"/>
      <c r="T129" s="30"/>
      <c r="U129" s="31"/>
      <c r="V129" s="31"/>
      <c r="W129" s="31"/>
      <c r="X129" s="31"/>
      <c r="Y129" s="31"/>
      <c r="Z129" s="31"/>
      <c r="AA129" s="31"/>
      <c r="AB129" s="31"/>
      <c r="AC129" s="31"/>
      <c r="AD129" s="31"/>
      <c r="AE129" s="31"/>
      <c r="AF129" s="31"/>
      <c r="AG129" s="31"/>
      <c r="AH129" s="31"/>
      <c r="AI129" s="31"/>
      <c r="AJ129" s="31"/>
      <c r="AK129" s="31"/>
      <c r="AL129" s="32"/>
      <c r="AM129" s="30"/>
      <c r="AN129" s="31"/>
      <c r="AO129" s="31"/>
      <c r="AP129" s="31"/>
      <c r="AQ129" s="31"/>
      <c r="AR129" s="31"/>
      <c r="AS129" s="31"/>
      <c r="AT129" s="31"/>
      <c r="AU129" s="31"/>
      <c r="AV129" s="31"/>
      <c r="AW129" s="31"/>
      <c r="AX129" s="31"/>
      <c r="AY129" s="31"/>
      <c r="AZ129" s="31"/>
      <c r="BA129" s="31"/>
      <c r="BB129" s="31"/>
      <c r="BC129" s="31"/>
      <c r="BD129" s="31"/>
      <c r="BE129" s="32"/>
      <c r="BF129" s="30"/>
      <c r="BG129" s="31"/>
      <c r="BH129" s="31"/>
      <c r="BI129" s="31"/>
      <c r="BJ129" s="31"/>
      <c r="BK129" s="31"/>
      <c r="BL129" s="31"/>
      <c r="BM129" s="31"/>
      <c r="BN129" s="31"/>
      <c r="BO129" s="31"/>
      <c r="BP129" s="31"/>
      <c r="BQ129" s="31"/>
      <c r="BR129" s="31"/>
      <c r="BS129" s="31"/>
      <c r="BT129" s="31"/>
      <c r="BU129" s="31"/>
      <c r="BV129" s="31"/>
      <c r="BW129" s="31"/>
      <c r="BX129" s="32"/>
      <c r="BY129" s="31"/>
      <c r="BZ129" s="31"/>
      <c r="CA129" s="31"/>
      <c r="CB129" s="31"/>
      <c r="CC129" s="31"/>
      <c r="CD129" s="31"/>
      <c r="CE129" s="31"/>
      <c r="CF129" s="31"/>
      <c r="CG129" s="31"/>
      <c r="CH129" s="31"/>
      <c r="CI129" s="31"/>
      <c r="CJ129" s="31"/>
      <c r="CK129" s="31"/>
      <c r="CL129" s="31"/>
      <c r="CM129" s="31"/>
      <c r="CN129" s="31"/>
      <c r="CO129" s="31"/>
      <c r="CP129" s="31"/>
      <c r="CQ129" s="32"/>
    </row>
    <row r="130" spans="1:95">
      <c r="A130" s="30"/>
      <c r="B130" s="31"/>
      <c r="C130" s="31"/>
      <c r="D130" s="31"/>
      <c r="E130" s="31"/>
      <c r="F130" s="31"/>
      <c r="G130" s="31"/>
      <c r="H130" s="31"/>
      <c r="I130" s="31"/>
      <c r="J130" s="31"/>
      <c r="K130" s="31"/>
      <c r="L130" s="31"/>
      <c r="M130" s="31"/>
      <c r="N130" s="31"/>
      <c r="O130" s="31"/>
      <c r="P130" s="31"/>
      <c r="Q130" s="31"/>
      <c r="R130" s="31"/>
      <c r="S130" s="32"/>
      <c r="T130" s="30"/>
      <c r="U130" s="31"/>
      <c r="V130" s="31"/>
      <c r="W130" s="31"/>
      <c r="X130" s="31"/>
      <c r="Y130" s="31"/>
      <c r="Z130" s="31"/>
      <c r="AA130" s="31"/>
      <c r="AB130" s="31"/>
      <c r="AC130" s="31"/>
      <c r="AD130" s="31"/>
      <c r="AE130" s="31"/>
      <c r="AF130" s="31"/>
      <c r="AG130" s="31"/>
      <c r="AH130" s="31"/>
      <c r="AI130" s="31"/>
      <c r="AJ130" s="31"/>
      <c r="AK130" s="31"/>
      <c r="AL130" s="32"/>
      <c r="AM130" s="30"/>
      <c r="AN130" s="31"/>
      <c r="AO130" s="31"/>
      <c r="AP130" s="31"/>
      <c r="AQ130" s="31"/>
      <c r="AR130" s="31"/>
      <c r="AS130" s="31"/>
      <c r="AT130" s="31"/>
      <c r="AU130" s="31"/>
      <c r="AV130" s="31"/>
      <c r="AW130" s="31"/>
      <c r="AX130" s="31"/>
      <c r="AY130" s="31"/>
      <c r="AZ130" s="31"/>
      <c r="BA130" s="31"/>
      <c r="BB130" s="31"/>
      <c r="BC130" s="31"/>
      <c r="BD130" s="31"/>
      <c r="BE130" s="32"/>
      <c r="BF130" s="30"/>
      <c r="BG130" s="31"/>
      <c r="BH130" s="31"/>
      <c r="BI130" s="31"/>
      <c r="BJ130" s="31"/>
      <c r="BK130" s="31"/>
      <c r="BL130" s="31"/>
      <c r="BM130" s="31"/>
      <c r="BN130" s="31"/>
      <c r="BO130" s="31"/>
      <c r="BP130" s="31"/>
      <c r="BQ130" s="31"/>
      <c r="BR130" s="31"/>
      <c r="BS130" s="31"/>
      <c r="BT130" s="31"/>
      <c r="BU130" s="31"/>
      <c r="BV130" s="31"/>
      <c r="BW130" s="31"/>
      <c r="BX130" s="32"/>
      <c r="BY130" s="31"/>
      <c r="BZ130" s="31"/>
      <c r="CA130" s="31"/>
      <c r="CB130" s="31"/>
      <c r="CC130" s="31"/>
      <c r="CD130" s="31"/>
      <c r="CE130" s="31"/>
      <c r="CF130" s="31"/>
      <c r="CG130" s="31"/>
      <c r="CH130" s="31"/>
      <c r="CI130" s="31"/>
      <c r="CJ130" s="31"/>
      <c r="CK130" s="31"/>
      <c r="CL130" s="31"/>
      <c r="CM130" s="31"/>
      <c r="CN130" s="31"/>
      <c r="CO130" s="31"/>
      <c r="CP130" s="31"/>
      <c r="CQ130" s="32"/>
    </row>
    <row r="131" spans="1:95">
      <c r="A131" s="30"/>
      <c r="B131" s="31"/>
      <c r="C131" s="31"/>
      <c r="D131" s="31"/>
      <c r="E131" s="31"/>
      <c r="F131" s="31"/>
      <c r="G131" s="31"/>
      <c r="H131" s="31"/>
      <c r="I131" s="31"/>
      <c r="J131" s="31"/>
      <c r="K131" s="31"/>
      <c r="L131" s="31"/>
      <c r="M131" s="31"/>
      <c r="N131" s="31"/>
      <c r="O131" s="31"/>
      <c r="P131" s="31"/>
      <c r="Q131" s="31"/>
      <c r="R131" s="31"/>
      <c r="S131" s="32"/>
      <c r="T131" s="30"/>
      <c r="U131" s="31"/>
      <c r="V131" s="31"/>
      <c r="W131" s="31"/>
      <c r="X131" s="31"/>
      <c r="Y131" s="31"/>
      <c r="Z131" s="31"/>
      <c r="AA131" s="31"/>
      <c r="AB131" s="31"/>
      <c r="AC131" s="31"/>
      <c r="AD131" s="31"/>
      <c r="AE131" s="31"/>
      <c r="AF131" s="31"/>
      <c r="AG131" s="31"/>
      <c r="AH131" s="31"/>
      <c r="AI131" s="31"/>
      <c r="AJ131" s="31"/>
      <c r="AK131" s="31"/>
      <c r="AL131" s="32"/>
      <c r="AM131" s="30"/>
      <c r="AN131" s="31"/>
      <c r="AO131" s="31"/>
      <c r="AP131" s="31"/>
      <c r="AQ131" s="31"/>
      <c r="AR131" s="31"/>
      <c r="AS131" s="31"/>
      <c r="AT131" s="31"/>
      <c r="AU131" s="31"/>
      <c r="AV131" s="31"/>
      <c r="AW131" s="31"/>
      <c r="AX131" s="31"/>
      <c r="AY131" s="31"/>
      <c r="AZ131" s="31"/>
      <c r="BA131" s="31"/>
      <c r="BB131" s="31"/>
      <c r="BC131" s="31"/>
      <c r="BD131" s="31"/>
      <c r="BE131" s="32"/>
      <c r="BF131" s="30"/>
      <c r="BG131" s="31"/>
      <c r="BH131" s="31"/>
      <c r="BI131" s="31"/>
      <c r="BJ131" s="31"/>
      <c r="BK131" s="31"/>
      <c r="BL131" s="31"/>
      <c r="BM131" s="31"/>
      <c r="BN131" s="31"/>
      <c r="BO131" s="31"/>
      <c r="BP131" s="31"/>
      <c r="BQ131" s="31"/>
      <c r="BR131" s="31"/>
      <c r="BS131" s="31"/>
      <c r="BT131" s="31"/>
      <c r="BU131" s="31"/>
      <c r="BV131" s="31"/>
      <c r="BW131" s="31"/>
      <c r="BX131" s="32"/>
      <c r="BY131" s="31"/>
      <c r="BZ131" s="31"/>
      <c r="CA131" s="31"/>
      <c r="CB131" s="31"/>
      <c r="CC131" s="31"/>
      <c r="CD131" s="31"/>
      <c r="CE131" s="31"/>
      <c r="CF131" s="31"/>
      <c r="CG131" s="31"/>
      <c r="CH131" s="31"/>
      <c r="CI131" s="31"/>
      <c r="CJ131" s="31"/>
      <c r="CK131" s="31"/>
      <c r="CL131" s="31"/>
      <c r="CM131" s="31"/>
      <c r="CN131" s="31"/>
      <c r="CO131" s="31"/>
      <c r="CP131" s="31"/>
      <c r="CQ131" s="32"/>
    </row>
    <row r="132" spans="1:95">
      <c r="A132" s="30"/>
      <c r="B132" s="31"/>
      <c r="C132" s="31"/>
      <c r="D132" s="31"/>
      <c r="E132" s="31"/>
      <c r="F132" s="31"/>
      <c r="G132" s="31"/>
      <c r="H132" s="31"/>
      <c r="I132" s="31"/>
      <c r="J132" s="31"/>
      <c r="K132" s="31"/>
      <c r="L132" s="31"/>
      <c r="M132" s="31"/>
      <c r="N132" s="31"/>
      <c r="O132" s="31"/>
      <c r="P132" s="31"/>
      <c r="Q132" s="31"/>
      <c r="R132" s="31"/>
      <c r="S132" s="32"/>
      <c r="T132" s="30"/>
      <c r="U132" s="31"/>
      <c r="V132" s="31"/>
      <c r="W132" s="31"/>
      <c r="X132" s="31"/>
      <c r="Y132" s="31"/>
      <c r="Z132" s="31"/>
      <c r="AA132" s="31"/>
      <c r="AB132" s="31"/>
      <c r="AC132" s="31"/>
      <c r="AD132" s="31"/>
      <c r="AE132" s="31"/>
      <c r="AF132" s="31"/>
      <c r="AG132" s="31"/>
      <c r="AH132" s="31"/>
      <c r="AI132" s="31"/>
      <c r="AJ132" s="31"/>
      <c r="AK132" s="31"/>
      <c r="AL132" s="32"/>
      <c r="AM132" s="30"/>
      <c r="AN132" s="31"/>
      <c r="AO132" s="31"/>
      <c r="AP132" s="31"/>
      <c r="AQ132" s="31"/>
      <c r="AR132" s="31"/>
      <c r="AS132" s="31"/>
      <c r="AT132" s="31"/>
      <c r="AU132" s="31"/>
      <c r="AV132" s="31"/>
      <c r="AW132" s="31"/>
      <c r="AX132" s="31"/>
      <c r="AY132" s="31"/>
      <c r="AZ132" s="31"/>
      <c r="BA132" s="31"/>
      <c r="BB132" s="31"/>
      <c r="BC132" s="31"/>
      <c r="BD132" s="31"/>
      <c r="BE132" s="32"/>
      <c r="BF132" s="30"/>
      <c r="BG132" s="31"/>
      <c r="BH132" s="31"/>
      <c r="BI132" s="31"/>
      <c r="BJ132" s="31"/>
      <c r="BK132" s="31"/>
      <c r="BL132" s="31"/>
      <c r="BM132" s="31"/>
      <c r="BN132" s="31"/>
      <c r="BO132" s="31"/>
      <c r="BP132" s="31"/>
      <c r="BQ132" s="31"/>
      <c r="BR132" s="31"/>
      <c r="BS132" s="31"/>
      <c r="BT132" s="31"/>
      <c r="BU132" s="31"/>
      <c r="BV132" s="31"/>
      <c r="BW132" s="31"/>
      <c r="BX132" s="32"/>
      <c r="BY132" s="31"/>
      <c r="BZ132" s="31"/>
      <c r="CA132" s="31"/>
      <c r="CB132" s="31"/>
      <c r="CC132" s="31"/>
      <c r="CD132" s="31"/>
      <c r="CE132" s="31"/>
      <c r="CF132" s="31"/>
      <c r="CG132" s="31"/>
      <c r="CH132" s="31"/>
      <c r="CI132" s="31"/>
      <c r="CJ132" s="31"/>
      <c r="CK132" s="31"/>
      <c r="CL132" s="31"/>
      <c r="CM132" s="31"/>
      <c r="CN132" s="31"/>
      <c r="CO132" s="31"/>
      <c r="CP132" s="31"/>
      <c r="CQ132" s="32"/>
    </row>
    <row r="133" spans="1:95">
      <c r="A133" s="30"/>
      <c r="B133" s="31"/>
      <c r="C133" s="31"/>
      <c r="D133" s="31"/>
      <c r="E133" s="31"/>
      <c r="F133" s="31"/>
      <c r="G133" s="31"/>
      <c r="H133" s="31"/>
      <c r="I133" s="31"/>
      <c r="J133" s="31"/>
      <c r="K133" s="31"/>
      <c r="L133" s="31"/>
      <c r="M133" s="31"/>
      <c r="N133" s="31"/>
      <c r="O133" s="31"/>
      <c r="P133" s="31"/>
      <c r="Q133" s="31"/>
      <c r="R133" s="31"/>
      <c r="S133" s="32"/>
      <c r="T133" s="30"/>
      <c r="U133" s="31"/>
      <c r="V133" s="31"/>
      <c r="W133" s="31"/>
      <c r="X133" s="31"/>
      <c r="Y133" s="31"/>
      <c r="Z133" s="31"/>
      <c r="AA133" s="31"/>
      <c r="AB133" s="31"/>
      <c r="AC133" s="31"/>
      <c r="AD133" s="31"/>
      <c r="AE133" s="31"/>
      <c r="AF133" s="31"/>
      <c r="AG133" s="31"/>
      <c r="AH133" s="31"/>
      <c r="AI133" s="31"/>
      <c r="AJ133" s="31"/>
      <c r="AK133" s="31"/>
      <c r="AL133" s="32"/>
      <c r="AM133" s="30"/>
      <c r="AN133" s="31"/>
      <c r="AO133" s="31"/>
      <c r="AP133" s="31"/>
      <c r="AQ133" s="31"/>
      <c r="AR133" s="31"/>
      <c r="AS133" s="31"/>
      <c r="AT133" s="31"/>
      <c r="AU133" s="31"/>
      <c r="AV133" s="31"/>
      <c r="AW133" s="31"/>
      <c r="AX133" s="31"/>
      <c r="AY133" s="31"/>
      <c r="AZ133" s="31"/>
      <c r="BA133" s="31"/>
      <c r="BB133" s="31"/>
      <c r="BC133" s="31"/>
      <c r="BD133" s="31"/>
      <c r="BE133" s="32"/>
      <c r="BF133" s="30"/>
      <c r="BG133" s="31"/>
      <c r="BH133" s="31"/>
      <c r="BI133" s="31"/>
      <c r="BJ133" s="31"/>
      <c r="BK133" s="31"/>
      <c r="BL133" s="31"/>
      <c r="BM133" s="31"/>
      <c r="BN133" s="31"/>
      <c r="BO133" s="31"/>
      <c r="BP133" s="31"/>
      <c r="BQ133" s="31"/>
      <c r="BR133" s="31"/>
      <c r="BS133" s="31"/>
      <c r="BT133" s="31"/>
      <c r="BU133" s="31"/>
      <c r="BV133" s="31"/>
      <c r="BW133" s="31"/>
      <c r="BX133" s="32"/>
      <c r="BY133" s="31"/>
      <c r="BZ133" s="31"/>
      <c r="CA133" s="31"/>
      <c r="CB133" s="31"/>
      <c r="CC133" s="31"/>
      <c r="CD133" s="31"/>
      <c r="CE133" s="31"/>
      <c r="CF133" s="31"/>
      <c r="CG133" s="31"/>
      <c r="CH133" s="31"/>
      <c r="CI133" s="31"/>
      <c r="CJ133" s="31"/>
      <c r="CK133" s="31"/>
      <c r="CL133" s="31"/>
      <c r="CM133" s="31"/>
      <c r="CN133" s="31"/>
      <c r="CO133" s="31"/>
      <c r="CP133" s="31"/>
      <c r="CQ133" s="32"/>
    </row>
    <row r="134" spans="1:95">
      <c r="A134" s="30"/>
      <c r="B134" s="31"/>
      <c r="C134" s="31"/>
      <c r="D134" s="31"/>
      <c r="E134" s="31"/>
      <c r="F134" s="31"/>
      <c r="G134" s="31"/>
      <c r="H134" s="31"/>
      <c r="I134" s="31"/>
      <c r="J134" s="31"/>
      <c r="K134" s="31"/>
      <c r="L134" s="31"/>
      <c r="M134" s="31"/>
      <c r="N134" s="31"/>
      <c r="O134" s="31"/>
      <c r="P134" s="31"/>
      <c r="Q134" s="31"/>
      <c r="R134" s="31"/>
      <c r="S134" s="32"/>
      <c r="T134" s="30"/>
      <c r="U134" s="31"/>
      <c r="V134" s="31"/>
      <c r="W134" s="31"/>
      <c r="X134" s="31"/>
      <c r="Y134" s="31"/>
      <c r="Z134" s="31"/>
      <c r="AA134" s="31"/>
      <c r="AB134" s="31"/>
      <c r="AC134" s="31"/>
      <c r="AD134" s="31"/>
      <c r="AE134" s="31"/>
      <c r="AF134" s="31"/>
      <c r="AG134" s="31"/>
      <c r="AH134" s="31"/>
      <c r="AI134" s="31"/>
      <c r="AJ134" s="31"/>
      <c r="AK134" s="31"/>
      <c r="AL134" s="32"/>
      <c r="AM134" s="30"/>
      <c r="AN134" s="31"/>
      <c r="AO134" s="31"/>
      <c r="AP134" s="31"/>
      <c r="AQ134" s="31"/>
      <c r="AR134" s="31"/>
      <c r="AS134" s="31"/>
      <c r="AT134" s="31"/>
      <c r="AU134" s="31"/>
      <c r="AV134" s="31"/>
      <c r="AW134" s="31"/>
      <c r="AX134" s="31"/>
      <c r="AY134" s="31"/>
      <c r="AZ134" s="31"/>
      <c r="BA134" s="31"/>
      <c r="BB134" s="31"/>
      <c r="BC134" s="31"/>
      <c r="BD134" s="31"/>
      <c r="BE134" s="32"/>
      <c r="BF134" s="30"/>
      <c r="BG134" s="31"/>
      <c r="BH134" s="31"/>
      <c r="BI134" s="31"/>
      <c r="BJ134" s="31"/>
      <c r="BK134" s="31"/>
      <c r="BL134" s="31"/>
      <c r="BM134" s="31"/>
      <c r="BN134" s="31"/>
      <c r="BO134" s="31"/>
      <c r="BP134" s="31"/>
      <c r="BQ134" s="31"/>
      <c r="BR134" s="31"/>
      <c r="BS134" s="31"/>
      <c r="BT134" s="31"/>
      <c r="BU134" s="31"/>
      <c r="BV134" s="31"/>
      <c r="BW134" s="31"/>
      <c r="BX134" s="32"/>
      <c r="BY134" s="31"/>
      <c r="BZ134" s="31"/>
      <c r="CA134" s="31"/>
      <c r="CB134" s="31"/>
      <c r="CC134" s="31"/>
      <c r="CD134" s="31"/>
      <c r="CE134" s="31"/>
      <c r="CF134" s="31"/>
      <c r="CG134" s="31"/>
      <c r="CH134" s="31"/>
      <c r="CI134" s="31"/>
      <c r="CJ134" s="31"/>
      <c r="CK134" s="31"/>
      <c r="CL134" s="31"/>
      <c r="CM134" s="31"/>
      <c r="CN134" s="31"/>
      <c r="CO134" s="31"/>
      <c r="CP134" s="31"/>
      <c r="CQ134" s="32"/>
    </row>
    <row r="135" spans="1:95">
      <c r="A135" s="30"/>
      <c r="B135" s="31"/>
      <c r="C135" s="31"/>
      <c r="D135" s="31"/>
      <c r="E135" s="31"/>
      <c r="F135" s="31"/>
      <c r="G135" s="31"/>
      <c r="H135" s="31"/>
      <c r="I135" s="31"/>
      <c r="J135" s="31"/>
      <c r="K135" s="31"/>
      <c r="L135" s="31"/>
      <c r="M135" s="31"/>
      <c r="N135" s="31"/>
      <c r="O135" s="31"/>
      <c r="P135" s="31"/>
      <c r="Q135" s="31"/>
      <c r="R135" s="31"/>
      <c r="S135" s="32"/>
      <c r="T135" s="30"/>
      <c r="U135" s="31"/>
      <c r="V135" s="31"/>
      <c r="W135" s="31"/>
      <c r="X135" s="31"/>
      <c r="Y135" s="31"/>
      <c r="Z135" s="31"/>
      <c r="AA135" s="31"/>
      <c r="AB135" s="31"/>
      <c r="AC135" s="31"/>
      <c r="AD135" s="31"/>
      <c r="AE135" s="31"/>
      <c r="AF135" s="31"/>
      <c r="AG135" s="31"/>
      <c r="AH135" s="31"/>
      <c r="AI135" s="31"/>
      <c r="AJ135" s="31"/>
      <c r="AK135" s="31"/>
      <c r="AL135" s="32"/>
      <c r="AM135" s="30"/>
      <c r="AN135" s="31"/>
      <c r="AO135" s="31"/>
      <c r="AP135" s="31"/>
      <c r="AQ135" s="31"/>
      <c r="AR135" s="31"/>
      <c r="AS135" s="31"/>
      <c r="AT135" s="31"/>
      <c r="AU135" s="31"/>
      <c r="AV135" s="31"/>
      <c r="AW135" s="31"/>
      <c r="AX135" s="31"/>
      <c r="AY135" s="31"/>
      <c r="AZ135" s="31"/>
      <c r="BA135" s="31"/>
      <c r="BB135" s="31"/>
      <c r="BC135" s="31"/>
      <c r="BD135" s="31"/>
      <c r="BE135" s="32"/>
      <c r="BF135" s="30"/>
      <c r="BG135" s="31"/>
      <c r="BH135" s="31"/>
      <c r="BI135" s="31"/>
      <c r="BJ135" s="31"/>
      <c r="BK135" s="31"/>
      <c r="BL135" s="31"/>
      <c r="BM135" s="31"/>
      <c r="BN135" s="31"/>
      <c r="BO135" s="31"/>
      <c r="BP135" s="31"/>
      <c r="BQ135" s="31"/>
      <c r="BR135" s="31"/>
      <c r="BS135" s="31"/>
      <c r="BT135" s="31"/>
      <c r="BU135" s="31"/>
      <c r="BV135" s="31"/>
      <c r="BW135" s="31"/>
      <c r="BX135" s="32"/>
      <c r="BY135" s="31"/>
      <c r="BZ135" s="31"/>
      <c r="CA135" s="31"/>
      <c r="CB135" s="31"/>
      <c r="CC135" s="31"/>
      <c r="CD135" s="31"/>
      <c r="CE135" s="31"/>
      <c r="CF135" s="31"/>
      <c r="CG135" s="31"/>
      <c r="CH135" s="31"/>
      <c r="CI135" s="31"/>
      <c r="CJ135" s="31"/>
      <c r="CK135" s="31"/>
      <c r="CL135" s="31"/>
      <c r="CM135" s="31"/>
      <c r="CN135" s="31"/>
      <c r="CO135" s="31"/>
      <c r="CP135" s="31"/>
      <c r="CQ135" s="32"/>
    </row>
    <row r="136" spans="1:95">
      <c r="A136" s="30"/>
      <c r="B136" s="31"/>
      <c r="C136" s="31"/>
      <c r="D136" s="31"/>
      <c r="E136" s="31"/>
      <c r="F136" s="31"/>
      <c r="G136" s="31"/>
      <c r="H136" s="31"/>
      <c r="I136" s="31"/>
      <c r="J136" s="31"/>
      <c r="K136" s="31"/>
      <c r="L136" s="31"/>
      <c r="M136" s="31"/>
      <c r="N136" s="31"/>
      <c r="O136" s="31"/>
      <c r="P136" s="31"/>
      <c r="Q136" s="31"/>
      <c r="R136" s="31"/>
      <c r="S136" s="32"/>
      <c r="T136" s="30"/>
      <c r="U136" s="31"/>
      <c r="V136" s="31"/>
      <c r="W136" s="31"/>
      <c r="X136" s="31"/>
      <c r="Y136" s="31"/>
      <c r="Z136" s="31"/>
      <c r="AA136" s="31"/>
      <c r="AB136" s="31"/>
      <c r="AC136" s="31"/>
      <c r="AD136" s="31"/>
      <c r="AE136" s="31"/>
      <c r="AF136" s="31"/>
      <c r="AG136" s="31"/>
      <c r="AH136" s="31"/>
      <c r="AI136" s="31"/>
      <c r="AJ136" s="31"/>
      <c r="AK136" s="31"/>
      <c r="AL136" s="32"/>
      <c r="AM136" s="30"/>
      <c r="AN136" s="31"/>
      <c r="AO136" s="31"/>
      <c r="AP136" s="31"/>
      <c r="AQ136" s="31"/>
      <c r="AR136" s="31"/>
      <c r="AS136" s="31"/>
      <c r="AT136" s="31"/>
      <c r="AU136" s="31"/>
      <c r="AV136" s="31"/>
      <c r="AW136" s="31"/>
      <c r="AX136" s="31"/>
      <c r="AY136" s="31"/>
      <c r="AZ136" s="31"/>
      <c r="BA136" s="31"/>
      <c r="BB136" s="31"/>
      <c r="BC136" s="31"/>
      <c r="BD136" s="31"/>
      <c r="BE136" s="32"/>
      <c r="BF136" s="30"/>
      <c r="BG136" s="31"/>
      <c r="BH136" s="31"/>
      <c r="BI136" s="31"/>
      <c r="BJ136" s="31"/>
      <c r="BK136" s="31"/>
      <c r="BL136" s="31"/>
      <c r="BM136" s="31"/>
      <c r="BN136" s="31"/>
      <c r="BO136" s="31"/>
      <c r="BP136" s="31"/>
      <c r="BQ136" s="31"/>
      <c r="BR136" s="31"/>
      <c r="BS136" s="31"/>
      <c r="BT136" s="31"/>
      <c r="BU136" s="31"/>
      <c r="BV136" s="31"/>
      <c r="BW136" s="31"/>
      <c r="BX136" s="32"/>
      <c r="BY136" s="31"/>
      <c r="BZ136" s="31"/>
      <c r="CA136" s="31"/>
      <c r="CB136" s="31"/>
      <c r="CC136" s="31"/>
      <c r="CD136" s="31"/>
      <c r="CE136" s="31"/>
      <c r="CF136" s="31"/>
      <c r="CG136" s="31"/>
      <c r="CH136" s="31"/>
      <c r="CI136" s="31"/>
      <c r="CJ136" s="31"/>
      <c r="CK136" s="31"/>
      <c r="CL136" s="31"/>
      <c r="CM136" s="31"/>
      <c r="CN136" s="31"/>
      <c r="CO136" s="31"/>
      <c r="CP136" s="31"/>
      <c r="CQ136" s="32"/>
    </row>
    <row r="137" spans="1:95">
      <c r="A137" s="30"/>
      <c r="B137" s="31"/>
      <c r="C137" s="31"/>
      <c r="D137" s="31"/>
      <c r="E137" s="31"/>
      <c r="F137" s="31"/>
      <c r="G137" s="31"/>
      <c r="H137" s="31"/>
      <c r="I137" s="31"/>
      <c r="J137" s="31"/>
      <c r="K137" s="31"/>
      <c r="L137" s="31"/>
      <c r="M137" s="31"/>
      <c r="N137" s="31"/>
      <c r="O137" s="31"/>
      <c r="P137" s="31"/>
      <c r="Q137" s="31"/>
      <c r="R137" s="31"/>
      <c r="S137" s="32"/>
      <c r="T137" s="30"/>
      <c r="U137" s="31"/>
      <c r="V137" s="31"/>
      <c r="W137" s="31"/>
      <c r="X137" s="31"/>
      <c r="Y137" s="31"/>
      <c r="Z137" s="31"/>
      <c r="AA137" s="31"/>
      <c r="AB137" s="31"/>
      <c r="AC137" s="31"/>
      <c r="AD137" s="31"/>
      <c r="AE137" s="31"/>
      <c r="AF137" s="31"/>
      <c r="AG137" s="31"/>
      <c r="AH137" s="31"/>
      <c r="AI137" s="31"/>
      <c r="AJ137" s="31"/>
      <c r="AK137" s="31"/>
      <c r="AL137" s="32"/>
      <c r="AM137" s="30"/>
      <c r="AN137" s="31"/>
      <c r="AO137" s="31"/>
      <c r="AP137" s="31"/>
      <c r="AQ137" s="31"/>
      <c r="AR137" s="31"/>
      <c r="AS137" s="31"/>
      <c r="AT137" s="31"/>
      <c r="AU137" s="31"/>
      <c r="AV137" s="31"/>
      <c r="AW137" s="31"/>
      <c r="AX137" s="31"/>
      <c r="AY137" s="31"/>
      <c r="AZ137" s="31"/>
      <c r="BA137" s="31"/>
      <c r="BB137" s="31"/>
      <c r="BC137" s="31"/>
      <c r="BD137" s="31"/>
      <c r="BE137" s="32"/>
      <c r="BF137" s="30"/>
      <c r="BG137" s="31"/>
      <c r="BH137" s="31"/>
      <c r="BI137" s="31"/>
      <c r="BJ137" s="31"/>
      <c r="BK137" s="31"/>
      <c r="BL137" s="31"/>
      <c r="BM137" s="31"/>
      <c r="BN137" s="31"/>
      <c r="BO137" s="31"/>
      <c r="BP137" s="31"/>
      <c r="BQ137" s="31"/>
      <c r="BR137" s="31"/>
      <c r="BS137" s="31"/>
      <c r="BT137" s="31"/>
      <c r="BU137" s="31"/>
      <c r="BV137" s="31"/>
      <c r="BW137" s="31"/>
      <c r="BX137" s="32"/>
      <c r="BY137" s="31"/>
      <c r="BZ137" s="31"/>
      <c r="CA137" s="31"/>
      <c r="CB137" s="31"/>
      <c r="CC137" s="31"/>
      <c r="CD137" s="31"/>
      <c r="CE137" s="31"/>
      <c r="CF137" s="31"/>
      <c r="CG137" s="31"/>
      <c r="CH137" s="31"/>
      <c r="CI137" s="31"/>
      <c r="CJ137" s="31"/>
      <c r="CK137" s="31"/>
      <c r="CL137" s="31"/>
      <c r="CM137" s="31"/>
      <c r="CN137" s="31"/>
      <c r="CO137" s="31"/>
      <c r="CP137" s="31"/>
      <c r="CQ137" s="32"/>
    </row>
    <row r="138" spans="1:95">
      <c r="A138" s="30"/>
      <c r="B138" s="31"/>
      <c r="C138" s="31"/>
      <c r="D138" s="31"/>
      <c r="E138" s="31"/>
      <c r="F138" s="31"/>
      <c r="G138" s="31"/>
      <c r="H138" s="31"/>
      <c r="I138" s="31"/>
      <c r="J138" s="31"/>
      <c r="K138" s="31"/>
      <c r="L138" s="31"/>
      <c r="M138" s="31"/>
      <c r="N138" s="31"/>
      <c r="O138" s="31"/>
      <c r="P138" s="31"/>
      <c r="Q138" s="31"/>
      <c r="R138" s="31"/>
      <c r="S138" s="32"/>
      <c r="T138" s="30"/>
      <c r="U138" s="31"/>
      <c r="V138" s="31"/>
      <c r="W138" s="31"/>
      <c r="X138" s="31"/>
      <c r="Y138" s="31"/>
      <c r="Z138" s="31"/>
      <c r="AA138" s="31"/>
      <c r="AB138" s="31"/>
      <c r="AC138" s="31"/>
      <c r="AD138" s="31"/>
      <c r="AE138" s="31"/>
      <c r="AF138" s="31"/>
      <c r="AG138" s="31"/>
      <c r="AH138" s="31"/>
      <c r="AI138" s="31"/>
      <c r="AJ138" s="31"/>
      <c r="AK138" s="31"/>
      <c r="AL138" s="32"/>
      <c r="AM138" s="30"/>
      <c r="AN138" s="31"/>
      <c r="AO138" s="31"/>
      <c r="AP138" s="31"/>
      <c r="AQ138" s="31"/>
      <c r="AR138" s="31"/>
      <c r="AS138" s="31"/>
      <c r="AT138" s="31"/>
      <c r="AU138" s="31"/>
      <c r="AV138" s="31"/>
      <c r="AW138" s="31"/>
      <c r="AX138" s="31"/>
      <c r="AY138" s="31"/>
      <c r="AZ138" s="31"/>
      <c r="BA138" s="31"/>
      <c r="BB138" s="31"/>
      <c r="BC138" s="31"/>
      <c r="BD138" s="31"/>
      <c r="BE138" s="32"/>
      <c r="BF138" s="30"/>
      <c r="BG138" s="31"/>
      <c r="BH138" s="31"/>
      <c r="BI138" s="31"/>
      <c r="BJ138" s="31"/>
      <c r="BK138" s="31"/>
      <c r="BL138" s="31"/>
      <c r="BM138" s="31"/>
      <c r="BN138" s="31"/>
      <c r="BO138" s="31"/>
      <c r="BP138" s="31"/>
      <c r="BQ138" s="31"/>
      <c r="BR138" s="31"/>
      <c r="BS138" s="31"/>
      <c r="BT138" s="31"/>
      <c r="BU138" s="31"/>
      <c r="BV138" s="31"/>
      <c r="BW138" s="31"/>
      <c r="BX138" s="32"/>
      <c r="BY138" s="31"/>
      <c r="BZ138" s="31"/>
      <c r="CA138" s="31"/>
      <c r="CB138" s="31"/>
      <c r="CC138" s="31"/>
      <c r="CD138" s="31"/>
      <c r="CE138" s="31"/>
      <c r="CF138" s="31"/>
      <c r="CG138" s="31"/>
      <c r="CH138" s="31"/>
      <c r="CI138" s="31"/>
      <c r="CJ138" s="31"/>
      <c r="CK138" s="31"/>
      <c r="CL138" s="31"/>
      <c r="CM138" s="31"/>
      <c r="CN138" s="31"/>
      <c r="CO138" s="31"/>
      <c r="CP138" s="31"/>
      <c r="CQ138" s="32"/>
    </row>
    <row r="139" spans="1:95">
      <c r="A139" s="30"/>
      <c r="B139" s="31"/>
      <c r="C139" s="31"/>
      <c r="D139" s="31"/>
      <c r="E139" s="31"/>
      <c r="F139" s="31"/>
      <c r="G139" s="31"/>
      <c r="H139" s="31"/>
      <c r="I139" s="31"/>
      <c r="J139" s="31"/>
      <c r="K139" s="31"/>
      <c r="L139" s="31"/>
      <c r="M139" s="31"/>
      <c r="N139" s="31"/>
      <c r="O139" s="31"/>
      <c r="P139" s="31"/>
      <c r="Q139" s="31"/>
      <c r="R139" s="31"/>
      <c r="S139" s="32"/>
      <c r="T139" s="30"/>
      <c r="U139" s="31"/>
      <c r="V139" s="31"/>
      <c r="W139" s="31"/>
      <c r="X139" s="31"/>
      <c r="Y139" s="31"/>
      <c r="Z139" s="31"/>
      <c r="AA139" s="31"/>
      <c r="AB139" s="31"/>
      <c r="AC139" s="31"/>
      <c r="AD139" s="31"/>
      <c r="AE139" s="31"/>
      <c r="AF139" s="31"/>
      <c r="AG139" s="31"/>
      <c r="AH139" s="31"/>
      <c r="AI139" s="31"/>
      <c r="AJ139" s="31"/>
      <c r="AK139" s="31"/>
      <c r="AL139" s="32"/>
      <c r="AM139" s="30"/>
      <c r="AN139" s="31"/>
      <c r="AO139" s="31"/>
      <c r="AP139" s="31"/>
      <c r="AQ139" s="31"/>
      <c r="AR139" s="31"/>
      <c r="AS139" s="31"/>
      <c r="AT139" s="31"/>
      <c r="AU139" s="31"/>
      <c r="AV139" s="31"/>
      <c r="AW139" s="31"/>
      <c r="AX139" s="31"/>
      <c r="AY139" s="31"/>
      <c r="AZ139" s="31"/>
      <c r="BA139" s="31"/>
      <c r="BB139" s="31"/>
      <c r="BC139" s="31"/>
      <c r="BD139" s="31"/>
      <c r="BE139" s="32"/>
      <c r="BF139" s="30"/>
      <c r="BG139" s="31"/>
      <c r="BH139" s="31"/>
      <c r="BI139" s="31"/>
      <c r="BJ139" s="31"/>
      <c r="BK139" s="31"/>
      <c r="BL139" s="31"/>
      <c r="BM139" s="31"/>
      <c r="BN139" s="31"/>
      <c r="BO139" s="31"/>
      <c r="BP139" s="31"/>
      <c r="BQ139" s="31"/>
      <c r="BR139" s="31"/>
      <c r="BS139" s="31"/>
      <c r="BT139" s="31"/>
      <c r="BU139" s="31"/>
      <c r="BV139" s="31"/>
      <c r="BW139" s="31"/>
      <c r="BX139" s="32"/>
      <c r="BY139" s="31"/>
      <c r="BZ139" s="31"/>
      <c r="CA139" s="31"/>
      <c r="CB139" s="31"/>
      <c r="CC139" s="31"/>
      <c r="CD139" s="31"/>
      <c r="CE139" s="31"/>
      <c r="CF139" s="31"/>
      <c r="CG139" s="31"/>
      <c r="CH139" s="31"/>
      <c r="CI139" s="31"/>
      <c r="CJ139" s="31"/>
      <c r="CK139" s="31"/>
      <c r="CL139" s="31"/>
      <c r="CM139" s="31"/>
      <c r="CN139" s="31"/>
      <c r="CO139" s="31"/>
      <c r="CP139" s="31"/>
      <c r="CQ139" s="32"/>
    </row>
    <row r="140" spans="1:95">
      <c r="A140" s="30"/>
      <c r="B140" s="31"/>
      <c r="C140" s="31"/>
      <c r="D140" s="31"/>
      <c r="E140" s="31"/>
      <c r="F140" s="31"/>
      <c r="G140" s="31"/>
      <c r="H140" s="31"/>
      <c r="I140" s="31"/>
      <c r="J140" s="31"/>
      <c r="K140" s="31"/>
      <c r="L140" s="31"/>
      <c r="M140" s="31"/>
      <c r="N140" s="31"/>
      <c r="O140" s="31"/>
      <c r="P140" s="31"/>
      <c r="Q140" s="31"/>
      <c r="R140" s="31"/>
      <c r="S140" s="32"/>
      <c r="T140" s="30"/>
      <c r="U140" s="31"/>
      <c r="V140" s="31"/>
      <c r="W140" s="31"/>
      <c r="X140" s="31"/>
      <c r="Y140" s="31"/>
      <c r="Z140" s="31"/>
      <c r="AA140" s="31"/>
      <c r="AB140" s="31"/>
      <c r="AC140" s="31"/>
      <c r="AD140" s="31"/>
      <c r="AE140" s="31"/>
      <c r="AF140" s="31"/>
      <c r="AG140" s="31"/>
      <c r="AH140" s="31"/>
      <c r="AI140" s="31"/>
      <c r="AJ140" s="31"/>
      <c r="AK140" s="31"/>
      <c r="AL140" s="32"/>
      <c r="AM140" s="30"/>
      <c r="AN140" s="31"/>
      <c r="AO140" s="31"/>
      <c r="AP140" s="31"/>
      <c r="AQ140" s="31"/>
      <c r="AR140" s="31"/>
      <c r="AS140" s="31"/>
      <c r="AT140" s="31"/>
      <c r="AU140" s="31"/>
      <c r="AV140" s="31"/>
      <c r="AW140" s="31"/>
      <c r="AX140" s="31"/>
      <c r="AY140" s="31"/>
      <c r="AZ140" s="31"/>
      <c r="BA140" s="31"/>
      <c r="BB140" s="31"/>
      <c r="BC140" s="31"/>
      <c r="BD140" s="31"/>
      <c r="BE140" s="32"/>
      <c r="BF140" s="30"/>
      <c r="BG140" s="31"/>
      <c r="BH140" s="31"/>
      <c r="BI140" s="31"/>
      <c r="BJ140" s="31"/>
      <c r="BK140" s="31"/>
      <c r="BL140" s="31"/>
      <c r="BM140" s="31"/>
      <c r="BN140" s="31"/>
      <c r="BO140" s="31"/>
      <c r="BP140" s="31"/>
      <c r="BQ140" s="31"/>
      <c r="BR140" s="31"/>
      <c r="BS140" s="31"/>
      <c r="BT140" s="31"/>
      <c r="BU140" s="31"/>
      <c r="BV140" s="31"/>
      <c r="BW140" s="31"/>
      <c r="BX140" s="32"/>
      <c r="BY140" s="31"/>
      <c r="BZ140" s="31"/>
      <c r="CA140" s="31"/>
      <c r="CB140" s="31"/>
      <c r="CC140" s="31"/>
      <c r="CD140" s="31"/>
      <c r="CE140" s="31"/>
      <c r="CF140" s="31"/>
      <c r="CG140" s="31"/>
      <c r="CH140" s="31"/>
      <c r="CI140" s="31"/>
      <c r="CJ140" s="31"/>
      <c r="CK140" s="31"/>
      <c r="CL140" s="31"/>
      <c r="CM140" s="31"/>
      <c r="CN140" s="31"/>
      <c r="CO140" s="31"/>
      <c r="CP140" s="31"/>
      <c r="CQ140" s="32"/>
    </row>
    <row r="141" spans="1:95">
      <c r="A141" s="30"/>
      <c r="B141" s="31"/>
      <c r="C141" s="31"/>
      <c r="D141" s="31"/>
      <c r="E141" s="31"/>
      <c r="F141" s="31"/>
      <c r="G141" s="31"/>
      <c r="H141" s="31"/>
      <c r="I141" s="31"/>
      <c r="J141" s="31"/>
      <c r="K141" s="31"/>
      <c r="L141" s="31"/>
      <c r="M141" s="31"/>
      <c r="N141" s="31"/>
      <c r="O141" s="31"/>
      <c r="P141" s="31"/>
      <c r="Q141" s="31"/>
      <c r="R141" s="31"/>
      <c r="S141" s="32"/>
      <c r="T141" s="30"/>
      <c r="U141" s="31"/>
      <c r="V141" s="31"/>
      <c r="W141" s="31"/>
      <c r="X141" s="31"/>
      <c r="Y141" s="31"/>
      <c r="Z141" s="31"/>
      <c r="AA141" s="31"/>
      <c r="AB141" s="31"/>
      <c r="AC141" s="31"/>
      <c r="AD141" s="31"/>
      <c r="AE141" s="31"/>
      <c r="AF141" s="31"/>
      <c r="AG141" s="31"/>
      <c r="AH141" s="31"/>
      <c r="AI141" s="31"/>
      <c r="AJ141" s="31"/>
      <c r="AK141" s="31"/>
      <c r="AL141" s="32"/>
      <c r="AM141" s="30"/>
      <c r="AN141" s="31"/>
      <c r="AO141" s="31"/>
      <c r="AP141" s="31"/>
      <c r="AQ141" s="31"/>
      <c r="AR141" s="31"/>
      <c r="AS141" s="31"/>
      <c r="AT141" s="31"/>
      <c r="AU141" s="31"/>
      <c r="AV141" s="31"/>
      <c r="AW141" s="31"/>
      <c r="AX141" s="31"/>
      <c r="AY141" s="31"/>
      <c r="AZ141" s="31"/>
      <c r="BA141" s="31"/>
      <c r="BB141" s="31"/>
      <c r="BC141" s="31"/>
      <c r="BD141" s="31"/>
      <c r="BE141" s="32"/>
      <c r="BF141" s="30"/>
      <c r="BG141" s="31"/>
      <c r="BH141" s="31"/>
      <c r="BI141" s="31"/>
      <c r="BJ141" s="31"/>
      <c r="BK141" s="31"/>
      <c r="BL141" s="31"/>
      <c r="BM141" s="31"/>
      <c r="BN141" s="31"/>
      <c r="BO141" s="31"/>
      <c r="BP141" s="31"/>
      <c r="BQ141" s="31"/>
      <c r="BR141" s="31"/>
      <c r="BS141" s="31"/>
      <c r="BT141" s="31"/>
      <c r="BU141" s="31"/>
      <c r="BV141" s="31"/>
      <c r="BW141" s="31"/>
      <c r="BX141" s="32"/>
      <c r="BY141" s="31"/>
      <c r="BZ141" s="31"/>
      <c r="CA141" s="31"/>
      <c r="CB141" s="31"/>
      <c r="CC141" s="31"/>
      <c r="CD141" s="31"/>
      <c r="CE141" s="31"/>
      <c r="CF141" s="31"/>
      <c r="CG141" s="31"/>
      <c r="CH141" s="31"/>
      <c r="CI141" s="31"/>
      <c r="CJ141" s="31"/>
      <c r="CK141" s="31"/>
      <c r="CL141" s="31"/>
      <c r="CM141" s="31"/>
      <c r="CN141" s="31"/>
      <c r="CO141" s="31"/>
      <c r="CP141" s="31"/>
      <c r="CQ141" s="32"/>
    </row>
    <row r="142" spans="1:95">
      <c r="A142" s="30"/>
      <c r="B142" s="31"/>
      <c r="C142" s="31"/>
      <c r="D142" s="31"/>
      <c r="E142" s="31"/>
      <c r="F142" s="31"/>
      <c r="G142" s="31"/>
      <c r="H142" s="31"/>
      <c r="I142" s="31"/>
      <c r="J142" s="31"/>
      <c r="K142" s="31"/>
      <c r="L142" s="31"/>
      <c r="M142" s="31"/>
      <c r="N142" s="31"/>
      <c r="O142" s="31"/>
      <c r="P142" s="31"/>
      <c r="Q142" s="31"/>
      <c r="R142" s="31"/>
      <c r="S142" s="32"/>
      <c r="T142" s="30"/>
      <c r="U142" s="31"/>
      <c r="V142" s="31"/>
      <c r="W142" s="31"/>
      <c r="X142" s="31"/>
      <c r="Y142" s="31"/>
      <c r="Z142" s="31"/>
      <c r="AA142" s="31"/>
      <c r="AB142" s="31"/>
      <c r="AC142" s="31"/>
      <c r="AD142" s="31"/>
      <c r="AE142" s="31"/>
      <c r="AF142" s="31"/>
      <c r="AG142" s="31"/>
      <c r="AH142" s="31"/>
      <c r="AI142" s="31"/>
      <c r="AJ142" s="31"/>
      <c r="AK142" s="31"/>
      <c r="AL142" s="32"/>
      <c r="AM142" s="30"/>
      <c r="AN142" s="31"/>
      <c r="AO142" s="31"/>
      <c r="AP142" s="31"/>
      <c r="AQ142" s="31"/>
      <c r="AR142" s="31"/>
      <c r="AS142" s="31"/>
      <c r="AT142" s="31"/>
      <c r="AU142" s="31"/>
      <c r="AV142" s="31"/>
      <c r="AW142" s="31"/>
      <c r="AX142" s="31"/>
      <c r="AY142" s="31"/>
      <c r="AZ142" s="31"/>
      <c r="BA142" s="31"/>
      <c r="BB142" s="31"/>
      <c r="BC142" s="31"/>
      <c r="BD142" s="31"/>
      <c r="BE142" s="32"/>
      <c r="BF142" s="30"/>
      <c r="BG142" s="31"/>
      <c r="BH142" s="31"/>
      <c r="BI142" s="31"/>
      <c r="BJ142" s="31"/>
      <c r="BK142" s="31"/>
      <c r="BL142" s="31"/>
      <c r="BM142" s="31"/>
      <c r="BN142" s="31"/>
      <c r="BO142" s="31"/>
      <c r="BP142" s="31"/>
      <c r="BQ142" s="31"/>
      <c r="BR142" s="31"/>
      <c r="BS142" s="31"/>
      <c r="BT142" s="31"/>
      <c r="BU142" s="31"/>
      <c r="BV142" s="31"/>
      <c r="BW142" s="31"/>
      <c r="BX142" s="32"/>
      <c r="BY142" s="31"/>
      <c r="BZ142" s="31"/>
      <c r="CA142" s="31"/>
      <c r="CB142" s="31"/>
      <c r="CC142" s="31"/>
      <c r="CD142" s="31"/>
      <c r="CE142" s="31"/>
      <c r="CF142" s="31"/>
      <c r="CG142" s="31"/>
      <c r="CH142" s="31"/>
      <c r="CI142" s="31"/>
      <c r="CJ142" s="31"/>
      <c r="CK142" s="31"/>
      <c r="CL142" s="31"/>
      <c r="CM142" s="31"/>
      <c r="CN142" s="31"/>
      <c r="CO142" s="31"/>
      <c r="CP142" s="31"/>
      <c r="CQ142" s="32"/>
    </row>
    <row r="143" spans="1:95">
      <c r="A143" s="30"/>
      <c r="B143" s="31"/>
      <c r="C143" s="31"/>
      <c r="D143" s="31"/>
      <c r="E143" s="31"/>
      <c r="F143" s="31"/>
      <c r="G143" s="31"/>
      <c r="H143" s="31"/>
      <c r="I143" s="31"/>
      <c r="J143" s="31"/>
      <c r="K143" s="31"/>
      <c r="L143" s="31"/>
      <c r="M143" s="31"/>
      <c r="N143" s="31"/>
      <c r="O143" s="31"/>
      <c r="P143" s="31"/>
      <c r="Q143" s="31"/>
      <c r="R143" s="31"/>
      <c r="S143" s="32"/>
      <c r="T143" s="30"/>
      <c r="U143" s="31"/>
      <c r="V143" s="31"/>
      <c r="W143" s="31"/>
      <c r="X143" s="31"/>
      <c r="Y143" s="31"/>
      <c r="Z143" s="31"/>
      <c r="AA143" s="31"/>
      <c r="AB143" s="31"/>
      <c r="AC143" s="31"/>
      <c r="AD143" s="31"/>
      <c r="AE143" s="31"/>
      <c r="AF143" s="31"/>
      <c r="AG143" s="31"/>
      <c r="AH143" s="31"/>
      <c r="AI143" s="31"/>
      <c r="AJ143" s="31"/>
      <c r="AK143" s="31"/>
      <c r="AL143" s="32"/>
      <c r="AM143" s="30"/>
      <c r="AN143" s="31"/>
      <c r="AO143" s="31"/>
      <c r="AP143" s="31"/>
      <c r="AQ143" s="31"/>
      <c r="AR143" s="31"/>
      <c r="AS143" s="31"/>
      <c r="AT143" s="31"/>
      <c r="AU143" s="31"/>
      <c r="AV143" s="31"/>
      <c r="AW143" s="31"/>
      <c r="AX143" s="31"/>
      <c r="AY143" s="31"/>
      <c r="AZ143" s="31"/>
      <c r="BA143" s="31"/>
      <c r="BB143" s="31"/>
      <c r="BC143" s="31"/>
      <c r="BD143" s="31"/>
      <c r="BE143" s="32"/>
      <c r="BF143" s="30"/>
      <c r="BG143" s="31"/>
      <c r="BH143" s="31"/>
      <c r="BI143" s="31"/>
      <c r="BJ143" s="31"/>
      <c r="BK143" s="31"/>
      <c r="BL143" s="31"/>
      <c r="BM143" s="31"/>
      <c r="BN143" s="31"/>
      <c r="BO143" s="31"/>
      <c r="BP143" s="31"/>
      <c r="BQ143" s="31"/>
      <c r="BR143" s="31"/>
      <c r="BS143" s="31"/>
      <c r="BT143" s="31"/>
      <c r="BU143" s="31"/>
      <c r="BV143" s="31"/>
      <c r="BW143" s="31"/>
      <c r="BX143" s="32"/>
      <c r="BY143" s="31"/>
      <c r="BZ143" s="31"/>
      <c r="CA143" s="31"/>
      <c r="CB143" s="31"/>
      <c r="CC143" s="31"/>
      <c r="CD143" s="31"/>
      <c r="CE143" s="31"/>
      <c r="CF143" s="31"/>
      <c r="CG143" s="31"/>
      <c r="CH143" s="31"/>
      <c r="CI143" s="31"/>
      <c r="CJ143" s="31"/>
      <c r="CK143" s="31"/>
      <c r="CL143" s="31"/>
      <c r="CM143" s="31"/>
      <c r="CN143" s="31"/>
      <c r="CO143" s="31"/>
      <c r="CP143" s="31"/>
      <c r="CQ143" s="32"/>
    </row>
    <row r="144" spans="1:95">
      <c r="A144" s="30"/>
      <c r="B144" s="31"/>
      <c r="C144" s="31"/>
      <c r="D144" s="31"/>
      <c r="E144" s="31"/>
      <c r="F144" s="31"/>
      <c r="G144" s="31"/>
      <c r="H144" s="31"/>
      <c r="I144" s="31"/>
      <c r="J144" s="31"/>
      <c r="K144" s="31"/>
      <c r="L144" s="31"/>
      <c r="M144" s="31"/>
      <c r="N144" s="31"/>
      <c r="O144" s="31"/>
      <c r="P144" s="31"/>
      <c r="Q144" s="31"/>
      <c r="R144" s="31"/>
      <c r="S144" s="32"/>
      <c r="T144" s="30"/>
      <c r="U144" s="31"/>
      <c r="V144" s="31"/>
      <c r="W144" s="31"/>
      <c r="X144" s="31"/>
      <c r="Y144" s="31"/>
      <c r="Z144" s="31"/>
      <c r="AA144" s="31"/>
      <c r="AB144" s="31"/>
      <c r="AC144" s="31"/>
      <c r="AD144" s="31"/>
      <c r="AE144" s="31"/>
      <c r="AF144" s="31"/>
      <c r="AG144" s="31"/>
      <c r="AH144" s="31"/>
      <c r="AI144" s="31"/>
      <c r="AJ144" s="31"/>
      <c r="AK144" s="31"/>
      <c r="AL144" s="32"/>
      <c r="AM144" s="30"/>
      <c r="AN144" s="31"/>
      <c r="AO144" s="31"/>
      <c r="AP144" s="31"/>
      <c r="AQ144" s="31"/>
      <c r="AR144" s="31"/>
      <c r="AS144" s="31"/>
      <c r="AT144" s="31"/>
      <c r="AU144" s="31"/>
      <c r="AV144" s="31"/>
      <c r="AW144" s="31"/>
      <c r="AX144" s="31"/>
      <c r="AY144" s="31"/>
      <c r="AZ144" s="31"/>
      <c r="BA144" s="31"/>
      <c r="BB144" s="31"/>
      <c r="BC144" s="31"/>
      <c r="BD144" s="31"/>
      <c r="BE144" s="32"/>
      <c r="BF144" s="30"/>
      <c r="BG144" s="31"/>
      <c r="BH144" s="31"/>
      <c r="BI144" s="31"/>
      <c r="BJ144" s="31"/>
      <c r="BK144" s="31"/>
      <c r="BL144" s="31"/>
      <c r="BM144" s="31"/>
      <c r="BN144" s="31"/>
      <c r="BO144" s="31"/>
      <c r="BP144" s="31"/>
      <c r="BQ144" s="31"/>
      <c r="BR144" s="31"/>
      <c r="BS144" s="31"/>
      <c r="BT144" s="31"/>
      <c r="BU144" s="31"/>
      <c r="BV144" s="31"/>
      <c r="BW144" s="31"/>
      <c r="BX144" s="32"/>
      <c r="BY144" s="31"/>
      <c r="BZ144" s="31"/>
      <c r="CA144" s="31"/>
      <c r="CB144" s="31"/>
      <c r="CC144" s="31"/>
      <c r="CD144" s="31"/>
      <c r="CE144" s="31"/>
      <c r="CF144" s="31"/>
      <c r="CG144" s="31"/>
      <c r="CH144" s="31"/>
      <c r="CI144" s="31"/>
      <c r="CJ144" s="31"/>
      <c r="CK144" s="31"/>
      <c r="CL144" s="31"/>
      <c r="CM144" s="31"/>
      <c r="CN144" s="31"/>
      <c r="CO144" s="31"/>
      <c r="CP144" s="31"/>
      <c r="CQ144" s="32"/>
    </row>
    <row r="145" spans="1:95">
      <c r="A145" s="30"/>
      <c r="B145" s="31"/>
      <c r="C145" s="31"/>
      <c r="D145" s="31"/>
      <c r="E145" s="31"/>
      <c r="F145" s="31"/>
      <c r="G145" s="31"/>
      <c r="H145" s="31"/>
      <c r="I145" s="31"/>
      <c r="J145" s="31"/>
      <c r="K145" s="31"/>
      <c r="L145" s="31"/>
      <c r="M145" s="31"/>
      <c r="N145" s="31"/>
      <c r="O145" s="31"/>
      <c r="P145" s="31"/>
      <c r="Q145" s="31"/>
      <c r="R145" s="31"/>
      <c r="S145" s="32"/>
      <c r="T145" s="30"/>
      <c r="U145" s="31"/>
      <c r="V145" s="31"/>
      <c r="W145" s="31"/>
      <c r="X145" s="31"/>
      <c r="Y145" s="31"/>
      <c r="Z145" s="31"/>
      <c r="AA145" s="31"/>
      <c r="AB145" s="31"/>
      <c r="AC145" s="31"/>
      <c r="AD145" s="31"/>
      <c r="AE145" s="31"/>
      <c r="AF145" s="31"/>
      <c r="AG145" s="31"/>
      <c r="AH145" s="31"/>
      <c r="AI145" s="31"/>
      <c r="AJ145" s="31"/>
      <c r="AK145" s="31"/>
      <c r="AL145" s="32"/>
      <c r="AM145" s="30"/>
      <c r="AN145" s="31"/>
      <c r="AO145" s="31"/>
      <c r="AP145" s="31"/>
      <c r="AQ145" s="31"/>
      <c r="AR145" s="31"/>
      <c r="AS145" s="31"/>
      <c r="AT145" s="31"/>
      <c r="AU145" s="31"/>
      <c r="AV145" s="31"/>
      <c r="AW145" s="31"/>
      <c r="AX145" s="31"/>
      <c r="AY145" s="31"/>
      <c r="AZ145" s="31"/>
      <c r="BA145" s="31"/>
      <c r="BB145" s="31"/>
      <c r="BC145" s="31"/>
      <c r="BD145" s="31"/>
      <c r="BE145" s="32"/>
      <c r="BF145" s="30"/>
      <c r="BG145" s="31"/>
      <c r="BH145" s="31"/>
      <c r="BI145" s="31"/>
      <c r="BJ145" s="31"/>
      <c r="BK145" s="31"/>
      <c r="BL145" s="31"/>
      <c r="BM145" s="31"/>
      <c r="BN145" s="31"/>
      <c r="BO145" s="31"/>
      <c r="BP145" s="31"/>
      <c r="BQ145" s="31"/>
      <c r="BR145" s="31"/>
      <c r="BS145" s="31"/>
      <c r="BT145" s="31"/>
      <c r="BU145" s="31"/>
      <c r="BV145" s="31"/>
      <c r="BW145" s="31"/>
      <c r="BX145" s="32"/>
      <c r="BY145" s="31"/>
      <c r="BZ145" s="31"/>
      <c r="CA145" s="31"/>
      <c r="CB145" s="31"/>
      <c r="CC145" s="31"/>
      <c r="CD145" s="31"/>
      <c r="CE145" s="31"/>
      <c r="CF145" s="31"/>
      <c r="CG145" s="31"/>
      <c r="CH145" s="31"/>
      <c r="CI145" s="31"/>
      <c r="CJ145" s="31"/>
      <c r="CK145" s="31"/>
      <c r="CL145" s="31"/>
      <c r="CM145" s="31"/>
      <c r="CN145" s="31"/>
      <c r="CO145" s="31"/>
      <c r="CP145" s="31"/>
      <c r="CQ145" s="32"/>
    </row>
    <row r="146" spans="1:95">
      <c r="A146" s="30"/>
      <c r="B146" s="31"/>
      <c r="C146" s="31"/>
      <c r="D146" s="31"/>
      <c r="E146" s="31"/>
      <c r="F146" s="31"/>
      <c r="G146" s="31"/>
      <c r="H146" s="31"/>
      <c r="I146" s="31"/>
      <c r="J146" s="31"/>
      <c r="K146" s="31"/>
      <c r="L146" s="31"/>
      <c r="M146" s="31"/>
      <c r="N146" s="31"/>
      <c r="O146" s="31"/>
      <c r="P146" s="31"/>
      <c r="Q146" s="31"/>
      <c r="R146" s="31"/>
      <c r="S146" s="32"/>
      <c r="T146" s="30"/>
      <c r="U146" s="31"/>
      <c r="V146" s="31"/>
      <c r="W146" s="31"/>
      <c r="X146" s="31"/>
      <c r="Y146" s="31"/>
      <c r="Z146" s="31"/>
      <c r="AA146" s="31"/>
      <c r="AB146" s="31"/>
      <c r="AC146" s="31"/>
      <c r="AD146" s="31"/>
      <c r="AE146" s="31"/>
      <c r="AF146" s="31"/>
      <c r="AG146" s="31"/>
      <c r="AH146" s="31"/>
      <c r="AI146" s="31"/>
      <c r="AJ146" s="31"/>
      <c r="AK146" s="31"/>
      <c r="AL146" s="32"/>
      <c r="AM146" s="30"/>
      <c r="AN146" s="31"/>
      <c r="AO146" s="31"/>
      <c r="AP146" s="31"/>
      <c r="AQ146" s="31"/>
      <c r="AR146" s="31"/>
      <c r="AS146" s="31"/>
      <c r="AT146" s="31"/>
      <c r="AU146" s="31"/>
      <c r="AV146" s="31"/>
      <c r="AW146" s="31"/>
      <c r="AX146" s="31"/>
      <c r="AY146" s="31"/>
      <c r="AZ146" s="31"/>
      <c r="BA146" s="31"/>
      <c r="BB146" s="31"/>
      <c r="BC146" s="31"/>
      <c r="BD146" s="31"/>
      <c r="BE146" s="32"/>
      <c r="BF146" s="30"/>
      <c r="BG146" s="31"/>
      <c r="BH146" s="31"/>
      <c r="BI146" s="31"/>
      <c r="BJ146" s="31"/>
      <c r="BK146" s="31"/>
      <c r="BL146" s="31"/>
      <c r="BM146" s="31"/>
      <c r="BN146" s="31"/>
      <c r="BO146" s="31"/>
      <c r="BP146" s="31"/>
      <c r="BQ146" s="31"/>
      <c r="BR146" s="31"/>
      <c r="BS146" s="31"/>
      <c r="BT146" s="31"/>
      <c r="BU146" s="31"/>
      <c r="BV146" s="31"/>
      <c r="BW146" s="31"/>
      <c r="BX146" s="32"/>
      <c r="BY146" s="31"/>
      <c r="BZ146" s="31"/>
      <c r="CA146" s="31"/>
      <c r="CB146" s="31"/>
      <c r="CC146" s="31"/>
      <c r="CD146" s="31"/>
      <c r="CE146" s="31"/>
      <c r="CF146" s="31"/>
      <c r="CG146" s="31"/>
      <c r="CH146" s="31"/>
      <c r="CI146" s="31"/>
      <c r="CJ146" s="31"/>
      <c r="CK146" s="31"/>
      <c r="CL146" s="31"/>
      <c r="CM146" s="31"/>
      <c r="CN146" s="31"/>
      <c r="CO146" s="31"/>
      <c r="CP146" s="31"/>
      <c r="CQ146" s="32"/>
    </row>
    <row r="147" spans="1:95">
      <c r="A147" s="30"/>
      <c r="B147" s="31"/>
      <c r="C147" s="31"/>
      <c r="D147" s="31"/>
      <c r="E147" s="31"/>
      <c r="F147" s="31"/>
      <c r="G147" s="31"/>
      <c r="H147" s="31"/>
      <c r="I147" s="31"/>
      <c r="J147" s="31"/>
      <c r="K147" s="31"/>
      <c r="L147" s="31"/>
      <c r="M147" s="31"/>
      <c r="N147" s="31"/>
      <c r="O147" s="31"/>
      <c r="P147" s="31"/>
      <c r="Q147" s="31"/>
      <c r="R147" s="31"/>
      <c r="S147" s="32"/>
      <c r="T147" s="30"/>
      <c r="U147" s="31"/>
      <c r="V147" s="31"/>
      <c r="W147" s="31"/>
      <c r="X147" s="31"/>
      <c r="Y147" s="31"/>
      <c r="Z147" s="31"/>
      <c r="AA147" s="31"/>
      <c r="AB147" s="31"/>
      <c r="AC147" s="31"/>
      <c r="AD147" s="31"/>
      <c r="AE147" s="31"/>
      <c r="AF147" s="31"/>
      <c r="AG147" s="31"/>
      <c r="AH147" s="31"/>
      <c r="AI147" s="31"/>
      <c r="AJ147" s="31"/>
      <c r="AK147" s="31"/>
      <c r="AL147" s="32"/>
      <c r="AM147" s="30"/>
      <c r="AN147" s="31"/>
      <c r="AO147" s="31"/>
      <c r="AP147" s="31"/>
      <c r="AQ147" s="31"/>
      <c r="AR147" s="31"/>
      <c r="AS147" s="31"/>
      <c r="AT147" s="31"/>
      <c r="AU147" s="31"/>
      <c r="AV147" s="31"/>
      <c r="AW147" s="31"/>
      <c r="AX147" s="31"/>
      <c r="AY147" s="31"/>
      <c r="AZ147" s="31"/>
      <c r="BA147" s="31"/>
      <c r="BB147" s="31"/>
      <c r="BC147" s="31"/>
      <c r="BD147" s="31"/>
      <c r="BE147" s="32"/>
      <c r="BF147" s="30"/>
      <c r="BG147" s="31"/>
      <c r="BH147" s="31"/>
      <c r="BI147" s="31"/>
      <c r="BJ147" s="31"/>
      <c r="BK147" s="31"/>
      <c r="BL147" s="31"/>
      <c r="BM147" s="31"/>
      <c r="BN147" s="31"/>
      <c r="BO147" s="31"/>
      <c r="BP147" s="31"/>
      <c r="BQ147" s="31"/>
      <c r="BR147" s="31"/>
      <c r="BS147" s="31"/>
      <c r="BT147" s="31"/>
      <c r="BU147" s="31"/>
      <c r="BV147" s="31"/>
      <c r="BW147" s="31"/>
      <c r="BX147" s="32"/>
      <c r="BY147" s="31"/>
      <c r="BZ147" s="31"/>
      <c r="CA147" s="31"/>
      <c r="CB147" s="31"/>
      <c r="CC147" s="31"/>
      <c r="CD147" s="31"/>
      <c r="CE147" s="31"/>
      <c r="CF147" s="31"/>
      <c r="CG147" s="31"/>
      <c r="CH147" s="31"/>
      <c r="CI147" s="31"/>
      <c r="CJ147" s="31"/>
      <c r="CK147" s="31"/>
      <c r="CL147" s="31"/>
      <c r="CM147" s="31"/>
      <c r="CN147" s="31"/>
      <c r="CO147" s="31"/>
      <c r="CP147" s="31"/>
      <c r="CQ147" s="32"/>
    </row>
    <row r="148" spans="1:95">
      <c r="A148" s="30"/>
      <c r="B148" s="31"/>
      <c r="C148" s="31"/>
      <c r="D148" s="31"/>
      <c r="E148" s="31"/>
      <c r="F148" s="31"/>
      <c r="G148" s="31"/>
      <c r="H148" s="31"/>
      <c r="I148" s="31"/>
      <c r="J148" s="31"/>
      <c r="K148" s="31"/>
      <c r="L148" s="31"/>
      <c r="M148" s="31"/>
      <c r="N148" s="31"/>
      <c r="O148" s="31"/>
      <c r="P148" s="31"/>
      <c r="Q148" s="31"/>
      <c r="R148" s="31"/>
      <c r="S148" s="32"/>
      <c r="T148" s="30"/>
      <c r="U148" s="31"/>
      <c r="V148" s="31"/>
      <c r="W148" s="31"/>
      <c r="X148" s="31"/>
      <c r="Y148" s="31"/>
      <c r="Z148" s="31"/>
      <c r="AA148" s="31"/>
      <c r="AB148" s="31"/>
      <c r="AC148" s="31"/>
      <c r="AD148" s="31"/>
      <c r="AE148" s="31"/>
      <c r="AF148" s="31"/>
      <c r="AG148" s="31"/>
      <c r="AH148" s="31"/>
      <c r="AI148" s="31"/>
      <c r="AJ148" s="31"/>
      <c r="AK148" s="31"/>
      <c r="AL148" s="32"/>
      <c r="AM148" s="30"/>
      <c r="AN148" s="31"/>
      <c r="AO148" s="31"/>
      <c r="AP148" s="31"/>
      <c r="AQ148" s="31"/>
      <c r="AR148" s="31"/>
      <c r="AS148" s="31"/>
      <c r="AT148" s="31"/>
      <c r="AU148" s="31"/>
      <c r="AV148" s="31"/>
      <c r="AW148" s="31"/>
      <c r="AX148" s="31"/>
      <c r="AY148" s="31"/>
      <c r="AZ148" s="31"/>
      <c r="BA148" s="31"/>
      <c r="BB148" s="31"/>
      <c r="BC148" s="31"/>
      <c r="BD148" s="31"/>
      <c r="BE148" s="32"/>
      <c r="BF148" s="30"/>
      <c r="BG148" s="31"/>
      <c r="BH148" s="31"/>
      <c r="BI148" s="31"/>
      <c r="BJ148" s="31"/>
      <c r="BK148" s="31"/>
      <c r="BL148" s="31"/>
      <c r="BM148" s="31"/>
      <c r="BN148" s="31"/>
      <c r="BO148" s="31"/>
      <c r="BP148" s="31"/>
      <c r="BQ148" s="31"/>
      <c r="BR148" s="31"/>
      <c r="BS148" s="31"/>
      <c r="BT148" s="31"/>
      <c r="BU148" s="31"/>
      <c r="BV148" s="31"/>
      <c r="BW148" s="31"/>
      <c r="BX148" s="32"/>
      <c r="BY148" s="31"/>
      <c r="BZ148" s="31"/>
      <c r="CA148" s="31"/>
      <c r="CB148" s="31"/>
      <c r="CC148" s="31"/>
      <c r="CD148" s="31"/>
      <c r="CE148" s="31"/>
      <c r="CF148" s="31"/>
      <c r="CG148" s="31"/>
      <c r="CH148" s="31"/>
      <c r="CI148" s="31"/>
      <c r="CJ148" s="31"/>
      <c r="CK148" s="31"/>
      <c r="CL148" s="31"/>
      <c r="CM148" s="31"/>
      <c r="CN148" s="31"/>
      <c r="CO148" s="31"/>
      <c r="CP148" s="31"/>
      <c r="CQ148" s="32"/>
    </row>
    <row r="149" spans="1:95">
      <c r="A149" s="30"/>
      <c r="B149" s="31"/>
      <c r="C149" s="31"/>
      <c r="D149" s="31"/>
      <c r="E149" s="31"/>
      <c r="F149" s="31"/>
      <c r="G149" s="31"/>
      <c r="H149" s="31"/>
      <c r="I149" s="31"/>
      <c r="J149" s="31"/>
      <c r="K149" s="31"/>
      <c r="L149" s="31"/>
      <c r="M149" s="31"/>
      <c r="N149" s="31"/>
      <c r="O149" s="31"/>
      <c r="P149" s="31"/>
      <c r="Q149" s="31"/>
      <c r="R149" s="31"/>
      <c r="S149" s="32"/>
      <c r="T149" s="30"/>
      <c r="U149" s="31"/>
      <c r="V149" s="31"/>
      <c r="W149" s="31"/>
      <c r="X149" s="31"/>
      <c r="Y149" s="31"/>
      <c r="Z149" s="31"/>
      <c r="AA149" s="31"/>
      <c r="AB149" s="31"/>
      <c r="AC149" s="31"/>
      <c r="AD149" s="31"/>
      <c r="AE149" s="31"/>
      <c r="AF149" s="31"/>
      <c r="AG149" s="31"/>
      <c r="AH149" s="31"/>
      <c r="AI149" s="31"/>
      <c r="AJ149" s="31"/>
      <c r="AK149" s="31"/>
      <c r="AL149" s="32"/>
      <c r="AM149" s="30"/>
      <c r="AN149" s="31"/>
      <c r="AO149" s="31"/>
      <c r="AP149" s="31"/>
      <c r="AQ149" s="31"/>
      <c r="AR149" s="31"/>
      <c r="AS149" s="31"/>
      <c r="AT149" s="31"/>
      <c r="AU149" s="31"/>
      <c r="AV149" s="31"/>
      <c r="AW149" s="31"/>
      <c r="AX149" s="31"/>
      <c r="AY149" s="31"/>
      <c r="AZ149" s="31"/>
      <c r="BA149" s="31"/>
      <c r="BB149" s="31"/>
      <c r="BC149" s="31"/>
      <c r="BD149" s="31"/>
      <c r="BE149" s="32"/>
      <c r="BF149" s="30"/>
      <c r="BG149" s="31"/>
      <c r="BH149" s="31"/>
      <c r="BI149" s="31"/>
      <c r="BJ149" s="31"/>
      <c r="BK149" s="31"/>
      <c r="BL149" s="31"/>
      <c r="BM149" s="31"/>
      <c r="BN149" s="31"/>
      <c r="BO149" s="31"/>
      <c r="BP149" s="31"/>
      <c r="BQ149" s="31"/>
      <c r="BR149" s="31"/>
      <c r="BS149" s="31"/>
      <c r="BT149" s="31"/>
      <c r="BU149" s="31"/>
      <c r="BV149" s="31"/>
      <c r="BW149" s="31"/>
      <c r="BX149" s="32"/>
      <c r="BY149" s="31"/>
      <c r="BZ149" s="31"/>
      <c r="CA149" s="31"/>
      <c r="CB149" s="31"/>
      <c r="CC149" s="31"/>
      <c r="CD149" s="31"/>
      <c r="CE149" s="31"/>
      <c r="CF149" s="31"/>
      <c r="CG149" s="31"/>
      <c r="CH149" s="31"/>
      <c r="CI149" s="31"/>
      <c r="CJ149" s="31"/>
      <c r="CK149" s="31"/>
      <c r="CL149" s="31"/>
      <c r="CM149" s="31"/>
      <c r="CN149" s="31"/>
      <c r="CO149" s="31"/>
      <c r="CP149" s="31"/>
      <c r="CQ149" s="32"/>
    </row>
    <row r="150" spans="1:95">
      <c r="A150" s="30"/>
      <c r="B150" s="31"/>
      <c r="C150" s="31"/>
      <c r="D150" s="31"/>
      <c r="E150" s="31"/>
      <c r="F150" s="31"/>
      <c r="G150" s="31"/>
      <c r="H150" s="31"/>
      <c r="I150" s="31"/>
      <c r="J150" s="31"/>
      <c r="K150" s="31"/>
      <c r="L150" s="31"/>
      <c r="M150" s="31"/>
      <c r="N150" s="31"/>
      <c r="O150" s="31"/>
      <c r="P150" s="31"/>
      <c r="Q150" s="31"/>
      <c r="R150" s="31"/>
      <c r="S150" s="32"/>
      <c r="T150" s="30"/>
      <c r="U150" s="31"/>
      <c r="V150" s="31"/>
      <c r="W150" s="31"/>
      <c r="X150" s="31"/>
      <c r="Y150" s="31"/>
      <c r="Z150" s="31"/>
      <c r="AA150" s="31"/>
      <c r="AB150" s="31"/>
      <c r="AC150" s="31"/>
      <c r="AD150" s="31"/>
      <c r="AE150" s="31"/>
      <c r="AF150" s="31"/>
      <c r="AG150" s="31"/>
      <c r="AH150" s="31"/>
      <c r="AI150" s="31"/>
      <c r="AJ150" s="31"/>
      <c r="AK150" s="31"/>
      <c r="AL150" s="32"/>
      <c r="AM150" s="30"/>
      <c r="AN150" s="31"/>
      <c r="AO150" s="31"/>
      <c r="AP150" s="31"/>
      <c r="AQ150" s="31"/>
      <c r="AR150" s="31"/>
      <c r="AS150" s="31"/>
      <c r="AT150" s="31"/>
      <c r="AU150" s="31"/>
      <c r="AV150" s="31"/>
      <c r="AW150" s="31"/>
      <c r="AX150" s="31"/>
      <c r="AY150" s="31"/>
      <c r="AZ150" s="31"/>
      <c r="BA150" s="31"/>
      <c r="BB150" s="31"/>
      <c r="BC150" s="31"/>
      <c r="BD150" s="31"/>
      <c r="BE150" s="32"/>
      <c r="BF150" s="30"/>
      <c r="BG150" s="31"/>
      <c r="BH150" s="31"/>
      <c r="BI150" s="31"/>
      <c r="BJ150" s="31"/>
      <c r="BK150" s="31"/>
      <c r="BL150" s="31"/>
      <c r="BM150" s="31"/>
      <c r="BN150" s="31"/>
      <c r="BO150" s="31"/>
      <c r="BP150" s="31"/>
      <c r="BQ150" s="31"/>
      <c r="BR150" s="31"/>
      <c r="BS150" s="31"/>
      <c r="BT150" s="31"/>
      <c r="BU150" s="31"/>
      <c r="BV150" s="31"/>
      <c r="BW150" s="31"/>
      <c r="BX150" s="32"/>
      <c r="BY150" s="31"/>
      <c r="BZ150" s="31"/>
      <c r="CA150" s="31"/>
      <c r="CB150" s="31"/>
      <c r="CC150" s="31"/>
      <c r="CD150" s="31"/>
      <c r="CE150" s="31"/>
      <c r="CF150" s="31"/>
      <c r="CG150" s="31"/>
      <c r="CH150" s="31"/>
      <c r="CI150" s="31"/>
      <c r="CJ150" s="31"/>
      <c r="CK150" s="31"/>
      <c r="CL150" s="31"/>
      <c r="CM150" s="31"/>
      <c r="CN150" s="31"/>
      <c r="CO150" s="31"/>
      <c r="CP150" s="31"/>
      <c r="CQ150" s="32"/>
    </row>
    <row r="151" spans="1:95">
      <c r="A151" s="30"/>
      <c r="B151" s="31"/>
      <c r="C151" s="31"/>
      <c r="D151" s="31"/>
      <c r="E151" s="31"/>
      <c r="F151" s="31"/>
      <c r="G151" s="31"/>
      <c r="H151" s="31"/>
      <c r="I151" s="31"/>
      <c r="J151" s="31"/>
      <c r="K151" s="31"/>
      <c r="L151" s="31"/>
      <c r="M151" s="31"/>
      <c r="N151" s="31"/>
      <c r="O151" s="31"/>
      <c r="P151" s="31"/>
      <c r="Q151" s="31"/>
      <c r="R151" s="31"/>
      <c r="S151" s="32"/>
      <c r="T151" s="30"/>
      <c r="U151" s="31"/>
      <c r="V151" s="31"/>
      <c r="W151" s="31"/>
      <c r="X151" s="31"/>
      <c r="Y151" s="31"/>
      <c r="Z151" s="31"/>
      <c r="AA151" s="31"/>
      <c r="AB151" s="31"/>
      <c r="AC151" s="31"/>
      <c r="AD151" s="31"/>
      <c r="AE151" s="31"/>
      <c r="AF151" s="31"/>
      <c r="AG151" s="31"/>
      <c r="AH151" s="31"/>
      <c r="AI151" s="31"/>
      <c r="AJ151" s="31"/>
      <c r="AK151" s="31"/>
      <c r="AL151" s="32"/>
      <c r="AM151" s="30"/>
      <c r="AN151" s="31"/>
      <c r="AO151" s="31"/>
      <c r="AP151" s="31"/>
      <c r="AQ151" s="31"/>
      <c r="AR151" s="31"/>
      <c r="AS151" s="31"/>
      <c r="AT151" s="31"/>
      <c r="AU151" s="31"/>
      <c r="AV151" s="31"/>
      <c r="AW151" s="31"/>
      <c r="AX151" s="31"/>
      <c r="AY151" s="31"/>
      <c r="AZ151" s="31"/>
      <c r="BA151" s="31"/>
      <c r="BB151" s="31"/>
      <c r="BC151" s="31"/>
      <c r="BD151" s="31"/>
      <c r="BE151" s="32"/>
      <c r="BF151" s="30"/>
      <c r="BG151" s="31"/>
      <c r="BH151" s="31"/>
      <c r="BI151" s="31"/>
      <c r="BJ151" s="31"/>
      <c r="BK151" s="31"/>
      <c r="BL151" s="31"/>
      <c r="BM151" s="31"/>
      <c r="BN151" s="31"/>
      <c r="BO151" s="31"/>
      <c r="BP151" s="31"/>
      <c r="BQ151" s="31"/>
      <c r="BR151" s="31"/>
      <c r="BS151" s="31"/>
      <c r="BT151" s="31"/>
      <c r="BU151" s="31"/>
      <c r="BV151" s="31"/>
      <c r="BW151" s="31"/>
      <c r="BX151" s="32"/>
      <c r="BY151" s="31"/>
      <c r="BZ151" s="31"/>
      <c r="CA151" s="31"/>
      <c r="CB151" s="31"/>
      <c r="CC151" s="31"/>
      <c r="CD151" s="31"/>
      <c r="CE151" s="31"/>
      <c r="CF151" s="31"/>
      <c r="CG151" s="31"/>
      <c r="CH151" s="31"/>
      <c r="CI151" s="31"/>
      <c r="CJ151" s="31"/>
      <c r="CK151" s="31"/>
      <c r="CL151" s="31"/>
      <c r="CM151" s="31"/>
      <c r="CN151" s="31"/>
      <c r="CO151" s="31"/>
      <c r="CP151" s="31"/>
      <c r="CQ151" s="32"/>
    </row>
    <row r="152" spans="1:95">
      <c r="A152" s="30"/>
      <c r="B152" s="31"/>
      <c r="C152" s="31"/>
      <c r="D152" s="31"/>
      <c r="E152" s="31"/>
      <c r="F152" s="31"/>
      <c r="G152" s="31"/>
      <c r="H152" s="31"/>
      <c r="I152" s="31"/>
      <c r="J152" s="31"/>
      <c r="K152" s="31"/>
      <c r="L152" s="31"/>
      <c r="M152" s="31"/>
      <c r="N152" s="31"/>
      <c r="O152" s="31"/>
      <c r="P152" s="31"/>
      <c r="Q152" s="31"/>
      <c r="R152" s="31"/>
      <c r="S152" s="32"/>
      <c r="T152" s="30"/>
      <c r="U152" s="31"/>
      <c r="V152" s="31"/>
      <c r="W152" s="31"/>
      <c r="X152" s="31"/>
      <c r="Y152" s="31"/>
      <c r="Z152" s="31"/>
      <c r="AA152" s="31"/>
      <c r="AB152" s="31"/>
      <c r="AC152" s="31"/>
      <c r="AD152" s="31"/>
      <c r="AE152" s="31"/>
      <c r="AF152" s="31"/>
      <c r="AG152" s="31"/>
      <c r="AH152" s="31"/>
      <c r="AI152" s="31"/>
      <c r="AJ152" s="31"/>
      <c r="AK152" s="31"/>
      <c r="AL152" s="32"/>
      <c r="AM152" s="30"/>
      <c r="AN152" s="31"/>
      <c r="AO152" s="31"/>
      <c r="AP152" s="31"/>
      <c r="AQ152" s="31"/>
      <c r="AR152" s="31"/>
      <c r="AS152" s="31"/>
      <c r="AT152" s="31"/>
      <c r="AU152" s="31"/>
      <c r="AV152" s="31"/>
      <c r="AW152" s="31"/>
      <c r="AX152" s="31"/>
      <c r="AY152" s="31"/>
      <c r="AZ152" s="31"/>
      <c r="BA152" s="31"/>
      <c r="BB152" s="31"/>
      <c r="BC152" s="31"/>
      <c r="BD152" s="31"/>
      <c r="BE152" s="32"/>
      <c r="BF152" s="30"/>
      <c r="BG152" s="31"/>
      <c r="BH152" s="31"/>
      <c r="BI152" s="31"/>
      <c r="BJ152" s="31"/>
      <c r="BK152" s="31"/>
      <c r="BL152" s="31"/>
      <c r="BM152" s="31"/>
      <c r="BN152" s="31"/>
      <c r="BO152" s="31"/>
      <c r="BP152" s="31"/>
      <c r="BQ152" s="31"/>
      <c r="BR152" s="31"/>
      <c r="BS152" s="31"/>
      <c r="BT152" s="31"/>
      <c r="BU152" s="31"/>
      <c r="BV152" s="31"/>
      <c r="BW152" s="31"/>
      <c r="BX152" s="32"/>
      <c r="BY152" s="31"/>
      <c r="BZ152" s="31"/>
      <c r="CA152" s="31"/>
      <c r="CB152" s="31"/>
      <c r="CC152" s="31"/>
      <c r="CD152" s="31"/>
      <c r="CE152" s="31"/>
      <c r="CF152" s="31"/>
      <c r="CG152" s="31"/>
      <c r="CH152" s="31"/>
      <c r="CI152" s="31"/>
      <c r="CJ152" s="31"/>
      <c r="CK152" s="31"/>
      <c r="CL152" s="31"/>
      <c r="CM152" s="31"/>
      <c r="CN152" s="31"/>
      <c r="CO152" s="31"/>
      <c r="CP152" s="31"/>
      <c r="CQ152" s="32"/>
    </row>
    <row r="153" spans="1:95">
      <c r="A153" s="30"/>
      <c r="B153" s="31"/>
      <c r="C153" s="31"/>
      <c r="D153" s="31"/>
      <c r="E153" s="31"/>
      <c r="F153" s="31"/>
      <c r="G153" s="31"/>
      <c r="H153" s="31"/>
      <c r="I153" s="31"/>
      <c r="J153" s="31"/>
      <c r="K153" s="31"/>
      <c r="L153" s="31"/>
      <c r="M153" s="31"/>
      <c r="N153" s="31"/>
      <c r="O153" s="31"/>
      <c r="P153" s="31"/>
      <c r="Q153" s="31"/>
      <c r="R153" s="31"/>
      <c r="S153" s="32"/>
      <c r="T153" s="30"/>
      <c r="U153" s="31"/>
      <c r="V153" s="31"/>
      <c r="W153" s="31"/>
      <c r="X153" s="31"/>
      <c r="Y153" s="31"/>
      <c r="Z153" s="31"/>
      <c r="AA153" s="31"/>
      <c r="AB153" s="31"/>
      <c r="AC153" s="31"/>
      <c r="AD153" s="31"/>
      <c r="AE153" s="31"/>
      <c r="AF153" s="31"/>
      <c r="AG153" s="31"/>
      <c r="AH153" s="31"/>
      <c r="AI153" s="31"/>
      <c r="AJ153" s="31"/>
      <c r="AK153" s="31"/>
      <c r="AL153" s="32"/>
      <c r="AM153" s="30"/>
      <c r="AN153" s="31"/>
      <c r="AO153" s="31"/>
      <c r="AP153" s="31"/>
      <c r="AQ153" s="31"/>
      <c r="AR153" s="31"/>
      <c r="AS153" s="31"/>
      <c r="AT153" s="31"/>
      <c r="AU153" s="31"/>
      <c r="AV153" s="31"/>
      <c r="AW153" s="31"/>
      <c r="AX153" s="31"/>
      <c r="AY153" s="31"/>
      <c r="AZ153" s="31"/>
      <c r="BA153" s="31"/>
      <c r="BB153" s="31"/>
      <c r="BC153" s="31"/>
      <c r="BD153" s="31"/>
      <c r="BE153" s="32"/>
      <c r="BF153" s="30"/>
      <c r="BG153" s="31"/>
      <c r="BH153" s="31"/>
      <c r="BI153" s="31"/>
      <c r="BJ153" s="31"/>
      <c r="BK153" s="31"/>
      <c r="BL153" s="31"/>
      <c r="BM153" s="31"/>
      <c r="BN153" s="31"/>
      <c r="BO153" s="31"/>
      <c r="BP153" s="31"/>
      <c r="BQ153" s="31"/>
      <c r="BR153" s="31"/>
      <c r="BS153" s="31"/>
      <c r="BT153" s="31"/>
      <c r="BU153" s="31"/>
      <c r="BV153" s="31"/>
      <c r="BW153" s="31"/>
      <c r="BX153" s="32"/>
      <c r="BY153" s="31"/>
      <c r="BZ153" s="31"/>
      <c r="CA153" s="31"/>
      <c r="CB153" s="31"/>
      <c r="CC153" s="31"/>
      <c r="CD153" s="31"/>
      <c r="CE153" s="31"/>
      <c r="CF153" s="31"/>
      <c r="CG153" s="31"/>
      <c r="CH153" s="31"/>
      <c r="CI153" s="31"/>
      <c r="CJ153" s="31"/>
      <c r="CK153" s="31"/>
      <c r="CL153" s="31"/>
      <c r="CM153" s="31"/>
      <c r="CN153" s="31"/>
      <c r="CO153" s="31"/>
      <c r="CP153" s="31"/>
      <c r="CQ153" s="32"/>
    </row>
    <row r="154" spans="1:95">
      <c r="A154" s="30"/>
      <c r="B154" s="31"/>
      <c r="C154" s="31"/>
      <c r="D154" s="31"/>
      <c r="E154" s="31"/>
      <c r="F154" s="31"/>
      <c r="G154" s="31"/>
      <c r="H154" s="31"/>
      <c r="I154" s="31"/>
      <c r="J154" s="31"/>
      <c r="K154" s="31"/>
      <c r="L154" s="31"/>
      <c r="M154" s="31"/>
      <c r="N154" s="31"/>
      <c r="O154" s="31"/>
      <c r="P154" s="31"/>
      <c r="Q154" s="31"/>
      <c r="R154" s="31"/>
      <c r="S154" s="32"/>
      <c r="T154" s="30"/>
      <c r="U154" s="31"/>
      <c r="V154" s="31"/>
      <c r="W154" s="31"/>
      <c r="X154" s="31"/>
      <c r="Y154" s="31"/>
      <c r="Z154" s="31"/>
      <c r="AA154" s="31"/>
      <c r="AB154" s="31"/>
      <c r="AC154" s="31"/>
      <c r="AD154" s="31"/>
      <c r="AE154" s="31"/>
      <c r="AF154" s="31"/>
      <c r="AG154" s="31"/>
      <c r="AH154" s="31"/>
      <c r="AI154" s="31"/>
      <c r="AJ154" s="31"/>
      <c r="AK154" s="31"/>
      <c r="AL154" s="32"/>
      <c r="AM154" s="30"/>
      <c r="AN154" s="31"/>
      <c r="AO154" s="31"/>
      <c r="AP154" s="31"/>
      <c r="AQ154" s="31"/>
      <c r="AR154" s="31"/>
      <c r="AS154" s="31"/>
      <c r="AT154" s="31"/>
      <c r="AU154" s="31"/>
      <c r="AV154" s="31"/>
      <c r="AW154" s="31"/>
      <c r="AX154" s="31"/>
      <c r="AY154" s="31"/>
      <c r="AZ154" s="31"/>
      <c r="BA154" s="31"/>
      <c r="BB154" s="31"/>
      <c r="BC154" s="31"/>
      <c r="BD154" s="31"/>
      <c r="BE154" s="32"/>
      <c r="BF154" s="30"/>
      <c r="BG154" s="31"/>
      <c r="BH154" s="31"/>
      <c r="BI154" s="31"/>
      <c r="BJ154" s="31"/>
      <c r="BK154" s="31"/>
      <c r="BL154" s="31"/>
      <c r="BM154" s="31"/>
      <c r="BN154" s="31"/>
      <c r="BO154" s="31"/>
      <c r="BP154" s="31"/>
      <c r="BQ154" s="31"/>
      <c r="BR154" s="31"/>
      <c r="BS154" s="31"/>
      <c r="BT154" s="31"/>
      <c r="BU154" s="31"/>
      <c r="BV154" s="31"/>
      <c r="BW154" s="31"/>
      <c r="BX154" s="32"/>
      <c r="BY154" s="31"/>
      <c r="BZ154" s="31"/>
      <c r="CA154" s="31"/>
      <c r="CB154" s="31"/>
      <c r="CC154" s="31"/>
      <c r="CD154" s="31"/>
      <c r="CE154" s="31"/>
      <c r="CF154" s="31"/>
      <c r="CG154" s="31"/>
      <c r="CH154" s="31"/>
      <c r="CI154" s="31"/>
      <c r="CJ154" s="31"/>
      <c r="CK154" s="31"/>
      <c r="CL154" s="31"/>
      <c r="CM154" s="31"/>
      <c r="CN154" s="31"/>
      <c r="CO154" s="31"/>
      <c r="CP154" s="31"/>
      <c r="CQ154" s="32"/>
    </row>
    <row r="155" spans="1:95">
      <c r="A155" s="30"/>
      <c r="B155" s="31"/>
      <c r="C155" s="31"/>
      <c r="D155" s="31"/>
      <c r="E155" s="31"/>
      <c r="F155" s="31"/>
      <c r="G155" s="31"/>
      <c r="H155" s="31"/>
      <c r="I155" s="31"/>
      <c r="J155" s="31"/>
      <c r="K155" s="31"/>
      <c r="L155" s="31"/>
      <c r="M155" s="31"/>
      <c r="N155" s="31"/>
      <c r="O155" s="31"/>
      <c r="P155" s="31"/>
      <c r="Q155" s="31"/>
      <c r="R155" s="31"/>
      <c r="S155" s="32"/>
      <c r="T155" s="30"/>
      <c r="U155" s="31"/>
      <c r="V155" s="31"/>
      <c r="W155" s="31"/>
      <c r="X155" s="31"/>
      <c r="Y155" s="31"/>
      <c r="Z155" s="31"/>
      <c r="AA155" s="31"/>
      <c r="AB155" s="31"/>
      <c r="AC155" s="31"/>
      <c r="AD155" s="31"/>
      <c r="AE155" s="31"/>
      <c r="AF155" s="31"/>
      <c r="AG155" s="31"/>
      <c r="AH155" s="31"/>
      <c r="AI155" s="31"/>
      <c r="AJ155" s="31"/>
      <c r="AK155" s="31"/>
      <c r="AL155" s="32"/>
      <c r="AM155" s="30"/>
      <c r="AN155" s="31"/>
      <c r="AO155" s="31"/>
      <c r="AP155" s="31"/>
      <c r="AQ155" s="31"/>
      <c r="AR155" s="31"/>
      <c r="AS155" s="31"/>
      <c r="AT155" s="31"/>
      <c r="AU155" s="31"/>
      <c r="AV155" s="31"/>
      <c r="AW155" s="31"/>
      <c r="AX155" s="31"/>
      <c r="AY155" s="31"/>
      <c r="AZ155" s="31"/>
      <c r="BA155" s="31"/>
      <c r="BB155" s="31"/>
      <c r="BC155" s="31"/>
      <c r="BD155" s="31"/>
      <c r="BE155" s="32"/>
      <c r="BF155" s="30"/>
      <c r="BG155" s="31"/>
      <c r="BH155" s="31"/>
      <c r="BI155" s="31"/>
      <c r="BJ155" s="31"/>
      <c r="BK155" s="31"/>
      <c r="BL155" s="31"/>
      <c r="BM155" s="31"/>
      <c r="BN155" s="31"/>
      <c r="BO155" s="31"/>
      <c r="BP155" s="31"/>
      <c r="BQ155" s="31"/>
      <c r="BR155" s="31"/>
      <c r="BS155" s="31"/>
      <c r="BT155" s="31"/>
      <c r="BU155" s="31"/>
      <c r="BV155" s="31"/>
      <c r="BW155" s="31"/>
      <c r="BX155" s="32"/>
      <c r="BY155" s="31"/>
      <c r="BZ155" s="31"/>
      <c r="CA155" s="31"/>
      <c r="CB155" s="31"/>
      <c r="CC155" s="31"/>
      <c r="CD155" s="31"/>
      <c r="CE155" s="31"/>
      <c r="CF155" s="31"/>
      <c r="CG155" s="31"/>
      <c r="CH155" s="31"/>
      <c r="CI155" s="31"/>
      <c r="CJ155" s="31"/>
      <c r="CK155" s="31"/>
      <c r="CL155" s="31"/>
      <c r="CM155" s="31"/>
      <c r="CN155" s="31"/>
      <c r="CO155" s="31"/>
      <c r="CP155" s="31"/>
      <c r="CQ155" s="32"/>
    </row>
    <row r="156" spans="1:95">
      <c r="A156" s="30"/>
      <c r="B156" s="31"/>
      <c r="C156" s="31"/>
      <c r="D156" s="31"/>
      <c r="E156" s="31"/>
      <c r="F156" s="31"/>
      <c r="G156" s="31"/>
      <c r="H156" s="31"/>
      <c r="I156" s="31"/>
      <c r="J156" s="31"/>
      <c r="K156" s="31"/>
      <c r="L156" s="31"/>
      <c r="M156" s="31"/>
      <c r="N156" s="31"/>
      <c r="O156" s="31"/>
      <c r="P156" s="31"/>
      <c r="Q156" s="31"/>
      <c r="R156" s="31"/>
      <c r="S156" s="32"/>
      <c r="T156" s="30"/>
      <c r="U156" s="31"/>
      <c r="V156" s="31"/>
      <c r="W156" s="31"/>
      <c r="X156" s="31"/>
      <c r="Y156" s="31"/>
      <c r="Z156" s="31"/>
      <c r="AA156" s="31"/>
      <c r="AB156" s="31"/>
      <c r="AC156" s="31"/>
      <c r="AD156" s="31"/>
      <c r="AE156" s="31"/>
      <c r="AF156" s="31"/>
      <c r="AG156" s="31"/>
      <c r="AH156" s="31"/>
      <c r="AI156" s="31"/>
      <c r="AJ156" s="31"/>
      <c r="AK156" s="31"/>
      <c r="AL156" s="32"/>
      <c r="AM156" s="30"/>
      <c r="AN156" s="31"/>
      <c r="AO156" s="31"/>
      <c r="AP156" s="31"/>
      <c r="AQ156" s="31"/>
      <c r="AR156" s="31"/>
      <c r="AS156" s="31"/>
      <c r="AT156" s="31"/>
      <c r="AU156" s="31"/>
      <c r="AV156" s="31"/>
      <c r="AW156" s="31"/>
      <c r="AX156" s="31"/>
      <c r="AY156" s="31"/>
      <c r="AZ156" s="31"/>
      <c r="BA156" s="31"/>
      <c r="BB156" s="31"/>
      <c r="BC156" s="31"/>
      <c r="BD156" s="31"/>
      <c r="BE156" s="32"/>
      <c r="BF156" s="30"/>
      <c r="BG156" s="31"/>
      <c r="BH156" s="31"/>
      <c r="BI156" s="31"/>
      <c r="BJ156" s="31"/>
      <c r="BK156" s="31"/>
      <c r="BL156" s="31"/>
      <c r="BM156" s="31"/>
      <c r="BN156" s="31"/>
      <c r="BO156" s="31"/>
      <c r="BP156" s="31"/>
      <c r="BQ156" s="31"/>
      <c r="BR156" s="31"/>
      <c r="BS156" s="31"/>
      <c r="BT156" s="31"/>
      <c r="BU156" s="31"/>
      <c r="BV156" s="31"/>
      <c r="BW156" s="31"/>
      <c r="BX156" s="32"/>
      <c r="BY156" s="31"/>
      <c r="BZ156" s="31"/>
      <c r="CA156" s="31"/>
      <c r="CB156" s="31"/>
      <c r="CC156" s="31"/>
      <c r="CD156" s="31"/>
      <c r="CE156" s="31"/>
      <c r="CF156" s="31"/>
      <c r="CG156" s="31"/>
      <c r="CH156" s="31"/>
      <c r="CI156" s="31"/>
      <c r="CJ156" s="31"/>
      <c r="CK156" s="31"/>
      <c r="CL156" s="31"/>
      <c r="CM156" s="31"/>
      <c r="CN156" s="31"/>
      <c r="CO156" s="31"/>
      <c r="CP156" s="31"/>
      <c r="CQ156" s="32"/>
    </row>
    <row r="157" spans="1:95">
      <c r="A157" s="30"/>
      <c r="B157" s="31"/>
      <c r="C157" s="31"/>
      <c r="D157" s="31"/>
      <c r="E157" s="31"/>
      <c r="F157" s="31"/>
      <c r="G157" s="31"/>
      <c r="H157" s="31"/>
      <c r="I157" s="31"/>
      <c r="J157" s="31"/>
      <c r="K157" s="31"/>
      <c r="L157" s="31"/>
      <c r="M157" s="31"/>
      <c r="N157" s="31"/>
      <c r="O157" s="31"/>
      <c r="P157" s="31"/>
      <c r="Q157" s="31"/>
      <c r="R157" s="31"/>
      <c r="S157" s="32"/>
      <c r="T157" s="30"/>
      <c r="U157" s="31"/>
      <c r="V157" s="31"/>
      <c r="W157" s="31"/>
      <c r="X157" s="31"/>
      <c r="Y157" s="31"/>
      <c r="Z157" s="31"/>
      <c r="AA157" s="31"/>
      <c r="AB157" s="31"/>
      <c r="AC157" s="31"/>
      <c r="AD157" s="31"/>
      <c r="AE157" s="31"/>
      <c r="AF157" s="31"/>
      <c r="AG157" s="31"/>
      <c r="AH157" s="31"/>
      <c r="AI157" s="31"/>
      <c r="AJ157" s="31"/>
      <c r="AK157" s="31"/>
      <c r="AL157" s="32"/>
      <c r="AM157" s="30"/>
      <c r="AN157" s="31"/>
      <c r="AO157" s="31"/>
      <c r="AP157" s="31"/>
      <c r="AQ157" s="31"/>
      <c r="AR157" s="31"/>
      <c r="AS157" s="31"/>
      <c r="AT157" s="31"/>
      <c r="AU157" s="31"/>
      <c r="AV157" s="31"/>
      <c r="AW157" s="31"/>
      <c r="AX157" s="31"/>
      <c r="AY157" s="31"/>
      <c r="AZ157" s="31"/>
      <c r="BA157" s="31"/>
      <c r="BB157" s="31"/>
      <c r="BC157" s="31"/>
      <c r="BD157" s="31"/>
      <c r="BE157" s="32"/>
      <c r="BF157" s="30"/>
      <c r="BG157" s="31"/>
      <c r="BH157" s="31"/>
      <c r="BI157" s="31"/>
      <c r="BJ157" s="31"/>
      <c r="BK157" s="31"/>
      <c r="BL157" s="31"/>
      <c r="BM157" s="31"/>
      <c r="BN157" s="31"/>
      <c r="BO157" s="31"/>
      <c r="BP157" s="31"/>
      <c r="BQ157" s="31"/>
      <c r="BR157" s="31"/>
      <c r="BS157" s="31"/>
      <c r="BT157" s="31"/>
      <c r="BU157" s="31"/>
      <c r="BV157" s="31"/>
      <c r="BW157" s="31"/>
      <c r="BX157" s="32"/>
      <c r="BY157" s="31"/>
      <c r="BZ157" s="31"/>
      <c r="CA157" s="31"/>
      <c r="CB157" s="31"/>
      <c r="CC157" s="31"/>
      <c r="CD157" s="31"/>
      <c r="CE157" s="31"/>
      <c r="CF157" s="31"/>
      <c r="CG157" s="31"/>
      <c r="CH157" s="31"/>
      <c r="CI157" s="31"/>
      <c r="CJ157" s="31"/>
      <c r="CK157" s="31"/>
      <c r="CL157" s="31"/>
      <c r="CM157" s="31"/>
      <c r="CN157" s="31"/>
      <c r="CO157" s="31"/>
      <c r="CP157" s="31"/>
      <c r="CQ157" s="32"/>
    </row>
    <row r="158" spans="1:95">
      <c r="A158" s="30"/>
      <c r="B158" s="31"/>
      <c r="C158" s="31"/>
      <c r="D158" s="31"/>
      <c r="E158" s="31"/>
      <c r="F158" s="31"/>
      <c r="G158" s="31"/>
      <c r="H158" s="31"/>
      <c r="I158" s="31"/>
      <c r="J158" s="31"/>
      <c r="K158" s="31"/>
      <c r="L158" s="31"/>
      <c r="M158" s="31"/>
      <c r="N158" s="31"/>
      <c r="O158" s="31"/>
      <c r="P158" s="31"/>
      <c r="Q158" s="31"/>
      <c r="R158" s="31"/>
      <c r="S158" s="32"/>
      <c r="T158" s="30"/>
      <c r="U158" s="31"/>
      <c r="V158" s="31"/>
      <c r="W158" s="31"/>
      <c r="X158" s="31"/>
      <c r="Y158" s="31"/>
      <c r="Z158" s="31"/>
      <c r="AA158" s="31"/>
      <c r="AB158" s="31"/>
      <c r="AC158" s="31"/>
      <c r="AD158" s="31"/>
      <c r="AE158" s="31"/>
      <c r="AF158" s="31"/>
      <c r="AG158" s="31"/>
      <c r="AH158" s="31"/>
      <c r="AI158" s="31"/>
      <c r="AJ158" s="31"/>
      <c r="AK158" s="31"/>
      <c r="AL158" s="32"/>
      <c r="AM158" s="30"/>
      <c r="AN158" s="31"/>
      <c r="AO158" s="31"/>
      <c r="AP158" s="31"/>
      <c r="AQ158" s="31"/>
      <c r="AR158" s="31"/>
      <c r="AS158" s="31"/>
      <c r="AT158" s="31"/>
      <c r="AU158" s="31"/>
      <c r="AV158" s="31"/>
      <c r="AW158" s="31"/>
      <c r="AX158" s="31"/>
      <c r="AY158" s="31"/>
      <c r="AZ158" s="31"/>
      <c r="BA158" s="31"/>
      <c r="BB158" s="31"/>
      <c r="BC158" s="31"/>
      <c r="BD158" s="31"/>
      <c r="BE158" s="32"/>
      <c r="BF158" s="30"/>
      <c r="BG158" s="31"/>
      <c r="BH158" s="31"/>
      <c r="BI158" s="31"/>
      <c r="BJ158" s="31"/>
      <c r="BK158" s="31"/>
      <c r="BL158" s="31"/>
      <c r="BM158" s="31"/>
      <c r="BN158" s="31"/>
      <c r="BO158" s="31"/>
      <c r="BP158" s="31"/>
      <c r="BQ158" s="31"/>
      <c r="BR158" s="31"/>
      <c r="BS158" s="31"/>
      <c r="BT158" s="31"/>
      <c r="BU158" s="31"/>
      <c r="BV158" s="31"/>
      <c r="BW158" s="31"/>
      <c r="BX158" s="32"/>
      <c r="BY158" s="31"/>
      <c r="BZ158" s="31"/>
      <c r="CA158" s="31"/>
      <c r="CB158" s="31"/>
      <c r="CC158" s="31"/>
      <c r="CD158" s="31"/>
      <c r="CE158" s="31"/>
      <c r="CF158" s="31"/>
      <c r="CG158" s="31"/>
      <c r="CH158" s="31"/>
      <c r="CI158" s="31"/>
      <c r="CJ158" s="31"/>
      <c r="CK158" s="31"/>
      <c r="CL158" s="31"/>
      <c r="CM158" s="31"/>
      <c r="CN158" s="31"/>
      <c r="CO158" s="31"/>
      <c r="CP158" s="31"/>
      <c r="CQ158" s="32"/>
    </row>
    <row r="159" spans="1:95">
      <c r="A159" s="30"/>
      <c r="B159" s="31"/>
      <c r="C159" s="31"/>
      <c r="D159" s="31"/>
      <c r="E159" s="31"/>
      <c r="F159" s="31"/>
      <c r="G159" s="31"/>
      <c r="H159" s="31"/>
      <c r="I159" s="31"/>
      <c r="J159" s="31"/>
      <c r="K159" s="31"/>
      <c r="L159" s="31"/>
      <c r="M159" s="31"/>
      <c r="N159" s="31"/>
      <c r="O159" s="31"/>
      <c r="P159" s="31"/>
      <c r="Q159" s="31"/>
      <c r="R159" s="31"/>
      <c r="S159" s="32"/>
      <c r="T159" s="30"/>
      <c r="U159" s="31"/>
      <c r="V159" s="31"/>
      <c r="W159" s="31"/>
      <c r="X159" s="31"/>
      <c r="Y159" s="31"/>
      <c r="Z159" s="31"/>
      <c r="AA159" s="31"/>
      <c r="AB159" s="31"/>
      <c r="AC159" s="31"/>
      <c r="AD159" s="31"/>
      <c r="AE159" s="31"/>
      <c r="AF159" s="31"/>
      <c r="AG159" s="31"/>
      <c r="AH159" s="31"/>
      <c r="AI159" s="31"/>
      <c r="AJ159" s="31"/>
      <c r="AK159" s="31"/>
      <c r="AL159" s="32"/>
      <c r="AM159" s="30"/>
      <c r="AN159" s="31"/>
      <c r="AO159" s="31"/>
      <c r="AP159" s="31"/>
      <c r="AQ159" s="31"/>
      <c r="AR159" s="31"/>
      <c r="AS159" s="31"/>
      <c r="AT159" s="31"/>
      <c r="AU159" s="31"/>
      <c r="AV159" s="31"/>
      <c r="AW159" s="31"/>
      <c r="AX159" s="31"/>
      <c r="AY159" s="31"/>
      <c r="AZ159" s="31"/>
      <c r="BA159" s="31"/>
      <c r="BB159" s="31"/>
      <c r="BC159" s="31"/>
      <c r="BD159" s="31"/>
      <c r="BE159" s="32"/>
      <c r="BF159" s="30"/>
      <c r="BG159" s="31"/>
      <c r="BH159" s="31"/>
      <c r="BI159" s="31"/>
      <c r="BJ159" s="31"/>
      <c r="BK159" s="31"/>
      <c r="BL159" s="31"/>
      <c r="BM159" s="31"/>
      <c r="BN159" s="31"/>
      <c r="BO159" s="31"/>
      <c r="BP159" s="31"/>
      <c r="BQ159" s="31"/>
      <c r="BR159" s="31"/>
      <c r="BS159" s="31"/>
      <c r="BT159" s="31"/>
      <c r="BU159" s="31"/>
      <c r="BV159" s="31"/>
      <c r="BW159" s="31"/>
      <c r="BX159" s="32"/>
      <c r="BY159" s="31"/>
      <c r="BZ159" s="31"/>
      <c r="CA159" s="31"/>
      <c r="CB159" s="31"/>
      <c r="CC159" s="31"/>
      <c r="CD159" s="31"/>
      <c r="CE159" s="31"/>
      <c r="CF159" s="31"/>
      <c r="CG159" s="31"/>
      <c r="CH159" s="31"/>
      <c r="CI159" s="31"/>
      <c r="CJ159" s="31"/>
      <c r="CK159" s="31"/>
      <c r="CL159" s="31"/>
      <c r="CM159" s="31"/>
      <c r="CN159" s="31"/>
      <c r="CO159" s="31"/>
      <c r="CP159" s="31"/>
      <c r="CQ159" s="32"/>
    </row>
    <row r="160" spans="1:95">
      <c r="A160" s="30"/>
      <c r="B160" s="31"/>
      <c r="C160" s="31"/>
      <c r="D160" s="31"/>
      <c r="E160" s="31"/>
      <c r="F160" s="31"/>
      <c r="G160" s="31"/>
      <c r="H160" s="31"/>
      <c r="I160" s="31"/>
      <c r="J160" s="31"/>
      <c r="K160" s="31"/>
      <c r="L160" s="31"/>
      <c r="M160" s="31"/>
      <c r="N160" s="31"/>
      <c r="O160" s="31"/>
      <c r="P160" s="31"/>
      <c r="Q160" s="31"/>
      <c r="R160" s="31"/>
      <c r="S160" s="32"/>
      <c r="T160" s="30"/>
      <c r="U160" s="31"/>
      <c r="V160" s="31"/>
      <c r="W160" s="31"/>
      <c r="X160" s="31"/>
      <c r="Y160" s="31"/>
      <c r="Z160" s="31"/>
      <c r="AA160" s="31"/>
      <c r="AB160" s="31"/>
      <c r="AC160" s="31"/>
      <c r="AD160" s="31"/>
      <c r="AE160" s="31"/>
      <c r="AF160" s="31"/>
      <c r="AG160" s="31"/>
      <c r="AH160" s="31"/>
      <c r="AI160" s="31"/>
      <c r="AJ160" s="31"/>
      <c r="AK160" s="31"/>
      <c r="AL160" s="32"/>
      <c r="AM160" s="30"/>
      <c r="AN160" s="31"/>
      <c r="AO160" s="31"/>
      <c r="AP160" s="31"/>
      <c r="AQ160" s="31"/>
      <c r="AR160" s="31"/>
      <c r="AS160" s="31"/>
      <c r="AT160" s="31"/>
      <c r="AU160" s="31"/>
      <c r="AV160" s="31"/>
      <c r="AW160" s="31"/>
      <c r="AX160" s="31"/>
      <c r="AY160" s="31"/>
      <c r="AZ160" s="31"/>
      <c r="BA160" s="31"/>
      <c r="BB160" s="31"/>
      <c r="BC160" s="31"/>
      <c r="BD160" s="31"/>
      <c r="BE160" s="32"/>
      <c r="BF160" s="30"/>
      <c r="BG160" s="31"/>
      <c r="BH160" s="31"/>
      <c r="BI160" s="31"/>
      <c r="BJ160" s="31"/>
      <c r="BK160" s="31"/>
      <c r="BL160" s="31"/>
      <c r="BM160" s="31"/>
      <c r="BN160" s="31"/>
      <c r="BO160" s="31"/>
      <c r="BP160" s="31"/>
      <c r="BQ160" s="31"/>
      <c r="BR160" s="31"/>
      <c r="BS160" s="31"/>
      <c r="BT160" s="31"/>
      <c r="BU160" s="31"/>
      <c r="BV160" s="31"/>
      <c r="BW160" s="31"/>
      <c r="BX160" s="32"/>
      <c r="BY160" s="31"/>
      <c r="BZ160" s="31"/>
      <c r="CA160" s="31"/>
      <c r="CB160" s="31"/>
      <c r="CC160" s="31"/>
      <c r="CD160" s="31"/>
      <c r="CE160" s="31"/>
      <c r="CF160" s="31"/>
      <c r="CG160" s="31"/>
      <c r="CH160" s="31"/>
      <c r="CI160" s="31"/>
      <c r="CJ160" s="31"/>
      <c r="CK160" s="31"/>
      <c r="CL160" s="31"/>
      <c r="CM160" s="31"/>
      <c r="CN160" s="31"/>
      <c r="CO160" s="31"/>
      <c r="CP160" s="31"/>
      <c r="CQ160" s="32"/>
    </row>
    <row r="161" spans="1:95">
      <c r="A161" s="30"/>
      <c r="B161" s="31"/>
      <c r="C161" s="31"/>
      <c r="D161" s="31"/>
      <c r="E161" s="31"/>
      <c r="F161" s="31"/>
      <c r="G161" s="31"/>
      <c r="H161" s="31"/>
      <c r="I161" s="31"/>
      <c r="J161" s="31"/>
      <c r="K161" s="31"/>
      <c r="L161" s="31"/>
      <c r="M161" s="31"/>
      <c r="N161" s="31"/>
      <c r="O161" s="31"/>
      <c r="P161" s="31"/>
      <c r="Q161" s="31"/>
      <c r="R161" s="31"/>
      <c r="S161" s="32"/>
      <c r="T161" s="30"/>
      <c r="U161" s="31"/>
      <c r="V161" s="31"/>
      <c r="W161" s="31"/>
      <c r="X161" s="31"/>
      <c r="Y161" s="31"/>
      <c r="Z161" s="31"/>
      <c r="AA161" s="31"/>
      <c r="AB161" s="31"/>
      <c r="AC161" s="31"/>
      <c r="AD161" s="31"/>
      <c r="AE161" s="31"/>
      <c r="AF161" s="31"/>
      <c r="AG161" s="31"/>
      <c r="AH161" s="31"/>
      <c r="AI161" s="31"/>
      <c r="AJ161" s="31"/>
      <c r="AK161" s="31"/>
      <c r="AL161" s="32"/>
      <c r="AM161" s="30"/>
      <c r="AN161" s="31"/>
      <c r="AO161" s="31"/>
      <c r="AP161" s="31"/>
      <c r="AQ161" s="31"/>
      <c r="AR161" s="31"/>
      <c r="AS161" s="31"/>
      <c r="AT161" s="31"/>
      <c r="AU161" s="31"/>
      <c r="AV161" s="31"/>
      <c r="AW161" s="31"/>
      <c r="AX161" s="31"/>
      <c r="AY161" s="31"/>
      <c r="AZ161" s="31"/>
      <c r="BA161" s="31"/>
      <c r="BB161" s="31"/>
      <c r="BC161" s="31"/>
      <c r="BD161" s="31"/>
      <c r="BE161" s="32"/>
      <c r="BF161" s="30"/>
      <c r="BG161" s="31"/>
      <c r="BH161" s="31"/>
      <c r="BI161" s="31"/>
      <c r="BJ161" s="31"/>
      <c r="BK161" s="31"/>
      <c r="BL161" s="31"/>
      <c r="BM161" s="31"/>
      <c r="BN161" s="31"/>
      <c r="BO161" s="31"/>
      <c r="BP161" s="31"/>
      <c r="BQ161" s="31"/>
      <c r="BR161" s="31"/>
      <c r="BS161" s="31"/>
      <c r="BT161" s="31"/>
      <c r="BU161" s="31"/>
      <c r="BV161" s="31"/>
      <c r="BW161" s="31"/>
      <c r="BX161" s="32"/>
      <c r="BY161" s="31"/>
      <c r="BZ161" s="31"/>
      <c r="CA161" s="31"/>
      <c r="CB161" s="31"/>
      <c r="CC161" s="31"/>
      <c r="CD161" s="31"/>
      <c r="CE161" s="31"/>
      <c r="CF161" s="31"/>
      <c r="CG161" s="31"/>
      <c r="CH161" s="31"/>
      <c r="CI161" s="31"/>
      <c r="CJ161" s="31"/>
      <c r="CK161" s="31"/>
      <c r="CL161" s="31"/>
      <c r="CM161" s="31"/>
      <c r="CN161" s="31"/>
      <c r="CO161" s="31"/>
      <c r="CP161" s="31"/>
      <c r="CQ161" s="32"/>
    </row>
    <row r="162" spans="1:95">
      <c r="A162" s="30"/>
      <c r="B162" s="31"/>
      <c r="C162" s="31"/>
      <c r="D162" s="31"/>
      <c r="E162" s="31"/>
      <c r="F162" s="31"/>
      <c r="G162" s="31"/>
      <c r="H162" s="31"/>
      <c r="I162" s="31"/>
      <c r="J162" s="31"/>
      <c r="K162" s="31"/>
      <c r="L162" s="31"/>
      <c r="M162" s="31"/>
      <c r="N162" s="31"/>
      <c r="O162" s="31"/>
      <c r="P162" s="31"/>
      <c r="Q162" s="31"/>
      <c r="R162" s="31"/>
      <c r="S162" s="32"/>
      <c r="T162" s="30"/>
      <c r="U162" s="31"/>
      <c r="V162" s="31"/>
      <c r="W162" s="31"/>
      <c r="X162" s="31"/>
      <c r="Y162" s="31"/>
      <c r="Z162" s="31"/>
      <c r="AA162" s="31"/>
      <c r="AB162" s="31"/>
      <c r="AC162" s="31"/>
      <c r="AD162" s="31"/>
      <c r="AE162" s="31"/>
      <c r="AF162" s="31"/>
      <c r="AG162" s="31"/>
      <c r="AH162" s="31"/>
      <c r="AI162" s="31"/>
      <c r="AJ162" s="31"/>
      <c r="AK162" s="31"/>
      <c r="AL162" s="32"/>
      <c r="AM162" s="30"/>
      <c r="AN162" s="31"/>
      <c r="AO162" s="31"/>
      <c r="AP162" s="31"/>
      <c r="AQ162" s="31"/>
      <c r="AR162" s="31"/>
      <c r="AS162" s="31"/>
      <c r="AT162" s="31"/>
      <c r="AU162" s="31"/>
      <c r="AV162" s="31"/>
      <c r="AW162" s="31"/>
      <c r="AX162" s="31"/>
      <c r="AY162" s="31"/>
      <c r="AZ162" s="31"/>
      <c r="BA162" s="31"/>
      <c r="BB162" s="31"/>
      <c r="BC162" s="31"/>
      <c r="BD162" s="31"/>
      <c r="BE162" s="32"/>
      <c r="BF162" s="30"/>
      <c r="BG162" s="31"/>
      <c r="BH162" s="31"/>
      <c r="BI162" s="31"/>
      <c r="BJ162" s="31"/>
      <c r="BK162" s="31"/>
      <c r="BL162" s="31"/>
      <c r="BM162" s="31"/>
      <c r="BN162" s="31"/>
      <c r="BO162" s="31"/>
      <c r="BP162" s="31"/>
      <c r="BQ162" s="31"/>
      <c r="BR162" s="31"/>
      <c r="BS162" s="31"/>
      <c r="BT162" s="31"/>
      <c r="BU162" s="31"/>
      <c r="BV162" s="31"/>
      <c r="BW162" s="31"/>
      <c r="BX162" s="32"/>
      <c r="BY162" s="31"/>
      <c r="BZ162" s="31"/>
      <c r="CA162" s="31"/>
      <c r="CB162" s="31"/>
      <c r="CC162" s="31"/>
      <c r="CD162" s="31"/>
      <c r="CE162" s="31"/>
      <c r="CF162" s="31"/>
      <c r="CG162" s="31"/>
      <c r="CH162" s="31"/>
      <c r="CI162" s="31"/>
      <c r="CJ162" s="31"/>
      <c r="CK162" s="31"/>
      <c r="CL162" s="31"/>
      <c r="CM162" s="31"/>
      <c r="CN162" s="31"/>
      <c r="CO162" s="31"/>
      <c r="CP162" s="31"/>
      <c r="CQ162" s="32"/>
    </row>
    <row r="163" spans="1:95">
      <c r="A163" s="30"/>
      <c r="B163" s="31"/>
      <c r="C163" s="31"/>
      <c r="D163" s="31"/>
      <c r="E163" s="31"/>
      <c r="F163" s="31"/>
      <c r="G163" s="31"/>
      <c r="H163" s="31"/>
      <c r="I163" s="31"/>
      <c r="J163" s="31"/>
      <c r="K163" s="31"/>
      <c r="L163" s="31"/>
      <c r="M163" s="31"/>
      <c r="N163" s="31"/>
      <c r="O163" s="31"/>
      <c r="P163" s="31"/>
      <c r="Q163" s="31"/>
      <c r="R163" s="31"/>
      <c r="S163" s="32"/>
      <c r="T163" s="30"/>
      <c r="U163" s="31"/>
      <c r="V163" s="31"/>
      <c r="W163" s="31"/>
      <c r="X163" s="31"/>
      <c r="Y163" s="31"/>
      <c r="Z163" s="31"/>
      <c r="AA163" s="31"/>
      <c r="AB163" s="31"/>
      <c r="AC163" s="31"/>
      <c r="AD163" s="31"/>
      <c r="AE163" s="31"/>
      <c r="AF163" s="31"/>
      <c r="AG163" s="31"/>
      <c r="AH163" s="31"/>
      <c r="AI163" s="31"/>
      <c r="AJ163" s="31"/>
      <c r="AK163" s="31"/>
      <c r="AL163" s="32"/>
      <c r="AM163" s="30"/>
      <c r="AN163" s="31"/>
      <c r="AO163" s="31"/>
      <c r="AP163" s="31"/>
      <c r="AQ163" s="31"/>
      <c r="AR163" s="31"/>
      <c r="AS163" s="31"/>
      <c r="AT163" s="31"/>
      <c r="AU163" s="31"/>
      <c r="AV163" s="31"/>
      <c r="AW163" s="31"/>
      <c r="AX163" s="31"/>
      <c r="AY163" s="31"/>
      <c r="AZ163" s="31"/>
      <c r="BA163" s="31"/>
      <c r="BB163" s="31"/>
      <c r="BC163" s="31"/>
      <c r="BD163" s="31"/>
      <c r="BE163" s="32"/>
      <c r="BF163" s="30"/>
      <c r="BG163" s="31"/>
      <c r="BH163" s="31"/>
      <c r="BI163" s="31"/>
      <c r="BJ163" s="31"/>
      <c r="BK163" s="31"/>
      <c r="BL163" s="31"/>
      <c r="BM163" s="31"/>
      <c r="BN163" s="31"/>
      <c r="BO163" s="31"/>
      <c r="BP163" s="31"/>
      <c r="BQ163" s="31"/>
      <c r="BR163" s="31"/>
      <c r="BS163" s="31"/>
      <c r="BT163" s="31"/>
      <c r="BU163" s="31"/>
      <c r="BV163" s="31"/>
      <c r="BW163" s="31"/>
      <c r="BX163" s="32"/>
      <c r="BY163" s="31"/>
      <c r="BZ163" s="31"/>
      <c r="CA163" s="31"/>
      <c r="CB163" s="31"/>
      <c r="CC163" s="31"/>
      <c r="CD163" s="31"/>
      <c r="CE163" s="31"/>
      <c r="CF163" s="31"/>
      <c r="CG163" s="31"/>
      <c r="CH163" s="31"/>
      <c r="CI163" s="31"/>
      <c r="CJ163" s="31"/>
      <c r="CK163" s="31"/>
      <c r="CL163" s="31"/>
      <c r="CM163" s="31"/>
      <c r="CN163" s="31"/>
      <c r="CO163" s="31"/>
      <c r="CP163" s="31"/>
      <c r="CQ163" s="32"/>
    </row>
    <row r="164" spans="1:95">
      <c r="A164" s="30"/>
      <c r="B164" s="31"/>
      <c r="C164" s="31"/>
      <c r="D164" s="31"/>
      <c r="E164" s="31"/>
      <c r="F164" s="31"/>
      <c r="G164" s="31"/>
      <c r="H164" s="31"/>
      <c r="I164" s="31"/>
      <c r="J164" s="31"/>
      <c r="K164" s="31"/>
      <c r="L164" s="31"/>
      <c r="M164" s="31"/>
      <c r="N164" s="31"/>
      <c r="O164" s="31"/>
      <c r="P164" s="31"/>
      <c r="Q164" s="31"/>
      <c r="R164" s="31"/>
      <c r="S164" s="32"/>
      <c r="T164" s="30"/>
      <c r="U164" s="31"/>
      <c r="V164" s="31"/>
      <c r="W164" s="31"/>
      <c r="X164" s="31"/>
      <c r="Y164" s="31"/>
      <c r="Z164" s="31"/>
      <c r="AA164" s="31"/>
      <c r="AB164" s="31"/>
      <c r="AC164" s="31"/>
      <c r="AD164" s="31"/>
      <c r="AE164" s="31"/>
      <c r="AF164" s="31"/>
      <c r="AG164" s="31"/>
      <c r="AH164" s="31"/>
      <c r="AI164" s="31"/>
      <c r="AJ164" s="31"/>
      <c r="AK164" s="31"/>
      <c r="AL164" s="32"/>
      <c r="AM164" s="30"/>
      <c r="AN164" s="31"/>
      <c r="AO164" s="31"/>
      <c r="AP164" s="31"/>
      <c r="AQ164" s="31"/>
      <c r="AR164" s="31"/>
      <c r="AS164" s="31"/>
      <c r="AT164" s="31"/>
      <c r="AU164" s="31"/>
      <c r="AV164" s="31"/>
      <c r="AW164" s="31"/>
      <c r="AX164" s="31"/>
      <c r="AY164" s="31"/>
      <c r="AZ164" s="31"/>
      <c r="BA164" s="31"/>
      <c r="BB164" s="31"/>
      <c r="BC164" s="31"/>
      <c r="BD164" s="31"/>
      <c r="BE164" s="32"/>
      <c r="BF164" s="30"/>
      <c r="BG164" s="31"/>
      <c r="BH164" s="31"/>
      <c r="BI164" s="31"/>
      <c r="BJ164" s="31"/>
      <c r="BK164" s="31"/>
      <c r="BL164" s="31"/>
      <c r="BM164" s="31"/>
      <c r="BN164" s="31"/>
      <c r="BO164" s="31"/>
      <c r="BP164" s="31"/>
      <c r="BQ164" s="31"/>
      <c r="BR164" s="31"/>
      <c r="BS164" s="31"/>
      <c r="BT164" s="31"/>
      <c r="BU164" s="31"/>
      <c r="BV164" s="31"/>
      <c r="BW164" s="31"/>
      <c r="BX164" s="32"/>
      <c r="BY164" s="31"/>
      <c r="BZ164" s="31"/>
      <c r="CA164" s="31"/>
      <c r="CB164" s="31"/>
      <c r="CC164" s="31"/>
      <c r="CD164" s="31"/>
      <c r="CE164" s="31"/>
      <c r="CF164" s="31"/>
      <c r="CG164" s="31"/>
      <c r="CH164" s="31"/>
      <c r="CI164" s="31"/>
      <c r="CJ164" s="31"/>
      <c r="CK164" s="31"/>
      <c r="CL164" s="31"/>
      <c r="CM164" s="31"/>
      <c r="CN164" s="31"/>
      <c r="CO164" s="31"/>
      <c r="CP164" s="31"/>
      <c r="CQ164" s="32"/>
    </row>
    <row r="165" spans="1:95">
      <c r="A165" s="30"/>
      <c r="B165" s="31"/>
      <c r="C165" s="31"/>
      <c r="D165" s="31"/>
      <c r="E165" s="31"/>
      <c r="F165" s="31"/>
      <c r="G165" s="31"/>
      <c r="H165" s="31"/>
      <c r="I165" s="31"/>
      <c r="J165" s="31"/>
      <c r="K165" s="31"/>
      <c r="L165" s="31"/>
      <c r="M165" s="31"/>
      <c r="N165" s="31"/>
      <c r="O165" s="31"/>
      <c r="P165" s="31"/>
      <c r="Q165" s="31"/>
      <c r="R165" s="31"/>
      <c r="S165" s="32"/>
      <c r="T165" s="30"/>
      <c r="U165" s="31"/>
      <c r="V165" s="31"/>
      <c r="W165" s="31"/>
      <c r="X165" s="31"/>
      <c r="Y165" s="31"/>
      <c r="Z165" s="31"/>
      <c r="AA165" s="31"/>
      <c r="AB165" s="31"/>
      <c r="AC165" s="31"/>
      <c r="AD165" s="31"/>
      <c r="AE165" s="31"/>
      <c r="AF165" s="31"/>
      <c r="AG165" s="31"/>
      <c r="AH165" s="31"/>
      <c r="AI165" s="31"/>
      <c r="AJ165" s="31"/>
      <c r="AK165" s="31"/>
      <c r="AL165" s="32"/>
      <c r="AM165" s="30"/>
      <c r="AN165" s="31"/>
      <c r="AO165" s="31"/>
      <c r="AP165" s="31"/>
      <c r="AQ165" s="31"/>
      <c r="AR165" s="31"/>
      <c r="AS165" s="31"/>
      <c r="AT165" s="31"/>
      <c r="AU165" s="31"/>
      <c r="AV165" s="31"/>
      <c r="AW165" s="31"/>
      <c r="AX165" s="31"/>
      <c r="AY165" s="31"/>
      <c r="AZ165" s="31"/>
      <c r="BA165" s="31"/>
      <c r="BB165" s="31"/>
      <c r="BC165" s="31"/>
      <c r="BD165" s="31"/>
      <c r="BE165" s="32"/>
      <c r="BF165" s="30"/>
      <c r="BG165" s="31"/>
      <c r="BH165" s="31"/>
      <c r="BI165" s="31"/>
      <c r="BJ165" s="31"/>
      <c r="BK165" s="31"/>
      <c r="BL165" s="31"/>
      <c r="BM165" s="31"/>
      <c r="BN165" s="31"/>
      <c r="BO165" s="31"/>
      <c r="BP165" s="31"/>
      <c r="BQ165" s="31"/>
      <c r="BR165" s="31"/>
      <c r="BS165" s="31"/>
      <c r="BT165" s="31"/>
      <c r="BU165" s="31"/>
      <c r="BV165" s="31"/>
      <c r="BW165" s="31"/>
      <c r="BX165" s="32"/>
      <c r="BY165" s="31"/>
      <c r="BZ165" s="31"/>
      <c r="CA165" s="31"/>
      <c r="CB165" s="31"/>
      <c r="CC165" s="31"/>
      <c r="CD165" s="31"/>
      <c r="CE165" s="31"/>
      <c r="CF165" s="31"/>
      <c r="CG165" s="31"/>
      <c r="CH165" s="31"/>
      <c r="CI165" s="31"/>
      <c r="CJ165" s="31"/>
      <c r="CK165" s="31"/>
      <c r="CL165" s="31"/>
      <c r="CM165" s="31"/>
      <c r="CN165" s="31"/>
      <c r="CO165" s="31"/>
      <c r="CP165" s="31"/>
      <c r="CQ165" s="32"/>
    </row>
    <row r="166" spans="1:95">
      <c r="A166" s="30"/>
      <c r="B166" s="31"/>
      <c r="C166" s="31"/>
      <c r="D166" s="31"/>
      <c r="E166" s="31"/>
      <c r="F166" s="31"/>
      <c r="G166" s="31"/>
      <c r="H166" s="31"/>
      <c r="I166" s="31"/>
      <c r="J166" s="31"/>
      <c r="K166" s="31"/>
      <c r="L166" s="31"/>
      <c r="M166" s="31"/>
      <c r="N166" s="31"/>
      <c r="O166" s="31"/>
      <c r="P166" s="31"/>
      <c r="Q166" s="31"/>
      <c r="R166" s="31"/>
      <c r="S166" s="32"/>
      <c r="T166" s="30"/>
      <c r="U166" s="31"/>
      <c r="V166" s="31"/>
      <c r="W166" s="31"/>
      <c r="X166" s="31"/>
      <c r="Y166" s="31"/>
      <c r="Z166" s="31"/>
      <c r="AA166" s="31"/>
      <c r="AB166" s="31"/>
      <c r="AC166" s="31"/>
      <c r="AD166" s="31"/>
      <c r="AE166" s="31"/>
      <c r="AF166" s="31"/>
      <c r="AG166" s="31"/>
      <c r="AH166" s="31"/>
      <c r="AI166" s="31"/>
      <c r="AJ166" s="31"/>
      <c r="AK166" s="31"/>
      <c r="AL166" s="32"/>
      <c r="AM166" s="30"/>
      <c r="AN166" s="31"/>
      <c r="AO166" s="31"/>
      <c r="AP166" s="31"/>
      <c r="AQ166" s="31"/>
      <c r="AR166" s="31"/>
      <c r="AS166" s="31"/>
      <c r="AT166" s="31"/>
      <c r="AU166" s="31"/>
      <c r="AV166" s="31"/>
      <c r="AW166" s="31"/>
      <c r="AX166" s="31"/>
      <c r="AY166" s="31"/>
      <c r="AZ166" s="31"/>
      <c r="BA166" s="31"/>
      <c r="BB166" s="31"/>
      <c r="BC166" s="31"/>
      <c r="BD166" s="31"/>
      <c r="BE166" s="32"/>
      <c r="BF166" s="30"/>
      <c r="BG166" s="31"/>
      <c r="BH166" s="31"/>
      <c r="BI166" s="31"/>
      <c r="BJ166" s="31"/>
      <c r="BK166" s="31"/>
      <c r="BL166" s="31"/>
      <c r="BM166" s="31"/>
      <c r="BN166" s="31"/>
      <c r="BO166" s="31"/>
      <c r="BP166" s="31"/>
      <c r="BQ166" s="31"/>
      <c r="BR166" s="31"/>
      <c r="BS166" s="31"/>
      <c r="BT166" s="31"/>
      <c r="BU166" s="31"/>
      <c r="BV166" s="31"/>
      <c r="BW166" s="31"/>
      <c r="BX166" s="32"/>
      <c r="BY166" s="31"/>
      <c r="BZ166" s="31"/>
      <c r="CA166" s="31"/>
      <c r="CB166" s="31"/>
      <c r="CC166" s="31"/>
      <c r="CD166" s="31"/>
      <c r="CE166" s="31"/>
      <c r="CF166" s="31"/>
      <c r="CG166" s="31"/>
      <c r="CH166" s="31"/>
      <c r="CI166" s="31"/>
      <c r="CJ166" s="31"/>
      <c r="CK166" s="31"/>
      <c r="CL166" s="31"/>
      <c r="CM166" s="31"/>
      <c r="CN166" s="31"/>
      <c r="CO166" s="31"/>
      <c r="CP166" s="31"/>
      <c r="CQ166" s="32"/>
    </row>
    <row r="167" spans="1:95">
      <c r="A167" s="30"/>
      <c r="B167" s="31"/>
      <c r="C167" s="31"/>
      <c r="D167" s="31"/>
      <c r="E167" s="31"/>
      <c r="F167" s="31"/>
      <c r="G167" s="31"/>
      <c r="H167" s="31"/>
      <c r="I167" s="31"/>
      <c r="J167" s="31"/>
      <c r="K167" s="31"/>
      <c r="L167" s="31"/>
      <c r="M167" s="31"/>
      <c r="N167" s="31"/>
      <c r="O167" s="31"/>
      <c r="P167" s="31"/>
      <c r="Q167" s="31"/>
      <c r="R167" s="31"/>
      <c r="S167" s="32"/>
      <c r="T167" s="30"/>
      <c r="U167" s="31"/>
      <c r="V167" s="31"/>
      <c r="W167" s="31"/>
      <c r="X167" s="31"/>
      <c r="Y167" s="31"/>
      <c r="Z167" s="31"/>
      <c r="AA167" s="31"/>
      <c r="AB167" s="31"/>
      <c r="AC167" s="31"/>
      <c r="AD167" s="31"/>
      <c r="AE167" s="31"/>
      <c r="AF167" s="31"/>
      <c r="AG167" s="31"/>
      <c r="AH167" s="31"/>
      <c r="AI167" s="31"/>
      <c r="AJ167" s="31"/>
      <c r="AK167" s="31"/>
      <c r="AL167" s="32"/>
      <c r="AM167" s="30"/>
      <c r="AN167" s="31"/>
      <c r="AO167" s="31"/>
      <c r="AP167" s="31"/>
      <c r="AQ167" s="31"/>
      <c r="AR167" s="31"/>
      <c r="AS167" s="31"/>
      <c r="AT167" s="31"/>
      <c r="AU167" s="31"/>
      <c r="AV167" s="31"/>
      <c r="AW167" s="31"/>
      <c r="AX167" s="31"/>
      <c r="AY167" s="31"/>
      <c r="AZ167" s="31"/>
      <c r="BA167" s="31"/>
      <c r="BB167" s="31"/>
      <c r="BC167" s="31"/>
      <c r="BD167" s="31"/>
      <c r="BE167" s="32"/>
      <c r="BF167" s="30"/>
      <c r="BG167" s="31"/>
      <c r="BH167" s="31"/>
      <c r="BI167" s="31"/>
      <c r="BJ167" s="31"/>
      <c r="BK167" s="31"/>
      <c r="BL167" s="31"/>
      <c r="BM167" s="31"/>
      <c r="BN167" s="31"/>
      <c r="BO167" s="31"/>
      <c r="BP167" s="31"/>
      <c r="BQ167" s="31"/>
      <c r="BR167" s="31"/>
      <c r="BS167" s="31"/>
      <c r="BT167" s="31"/>
      <c r="BU167" s="31"/>
      <c r="BV167" s="31"/>
      <c r="BW167" s="31"/>
      <c r="BX167" s="32"/>
      <c r="BY167" s="31"/>
      <c r="BZ167" s="31"/>
      <c r="CA167" s="31"/>
      <c r="CB167" s="31"/>
      <c r="CC167" s="31"/>
      <c r="CD167" s="31"/>
      <c r="CE167" s="31"/>
      <c r="CF167" s="31"/>
      <c r="CG167" s="31"/>
      <c r="CH167" s="31"/>
      <c r="CI167" s="31"/>
      <c r="CJ167" s="31"/>
      <c r="CK167" s="31"/>
      <c r="CL167" s="31"/>
      <c r="CM167" s="31"/>
      <c r="CN167" s="31"/>
      <c r="CO167" s="31"/>
      <c r="CP167" s="31"/>
      <c r="CQ167" s="32"/>
    </row>
    <row r="168" spans="1:95">
      <c r="A168" s="30"/>
      <c r="B168" s="31"/>
      <c r="C168" s="31"/>
      <c r="D168" s="31"/>
      <c r="E168" s="31"/>
      <c r="F168" s="31"/>
      <c r="G168" s="31"/>
      <c r="H168" s="31"/>
      <c r="I168" s="31"/>
      <c r="J168" s="31"/>
      <c r="K168" s="31"/>
      <c r="L168" s="31"/>
      <c r="M168" s="31"/>
      <c r="N168" s="31"/>
      <c r="O168" s="31"/>
      <c r="P168" s="31"/>
      <c r="Q168" s="31"/>
      <c r="R168" s="31"/>
      <c r="S168" s="32"/>
      <c r="T168" s="30"/>
      <c r="U168" s="31"/>
      <c r="V168" s="31"/>
      <c r="W168" s="31"/>
      <c r="X168" s="31"/>
      <c r="Y168" s="31"/>
      <c r="Z168" s="31"/>
      <c r="AA168" s="31"/>
      <c r="AB168" s="31"/>
      <c r="AC168" s="31"/>
      <c r="AD168" s="31"/>
      <c r="AE168" s="31"/>
      <c r="AF168" s="31"/>
      <c r="AG168" s="31"/>
      <c r="AH168" s="31"/>
      <c r="AI168" s="31"/>
      <c r="AJ168" s="31"/>
      <c r="AK168" s="31"/>
      <c r="AL168" s="32"/>
      <c r="AM168" s="30"/>
      <c r="AN168" s="31"/>
      <c r="AO168" s="31"/>
      <c r="AP168" s="31"/>
      <c r="AQ168" s="31"/>
      <c r="AR168" s="31"/>
      <c r="AS168" s="31"/>
      <c r="AT168" s="31"/>
      <c r="AU168" s="31"/>
      <c r="AV168" s="31"/>
      <c r="AW168" s="31"/>
      <c r="AX168" s="31"/>
      <c r="AY168" s="31"/>
      <c r="AZ168" s="31"/>
      <c r="BA168" s="31"/>
      <c r="BB168" s="31"/>
      <c r="BC168" s="31"/>
      <c r="BD168" s="31"/>
      <c r="BE168" s="32"/>
      <c r="BF168" s="30"/>
      <c r="BG168" s="31"/>
      <c r="BH168" s="31"/>
      <c r="BI168" s="31"/>
      <c r="BJ168" s="31"/>
      <c r="BK168" s="31"/>
      <c r="BL168" s="31"/>
      <c r="BM168" s="31"/>
      <c r="BN168" s="31"/>
      <c r="BO168" s="31"/>
      <c r="BP168" s="31"/>
      <c r="BQ168" s="31"/>
      <c r="BR168" s="31"/>
      <c r="BS168" s="31"/>
      <c r="BT168" s="31"/>
      <c r="BU168" s="31"/>
      <c r="BV168" s="31"/>
      <c r="BW168" s="31"/>
      <c r="BX168" s="32"/>
      <c r="BY168" s="31"/>
      <c r="BZ168" s="31"/>
      <c r="CA168" s="31"/>
      <c r="CB168" s="31"/>
      <c r="CC168" s="31"/>
      <c r="CD168" s="31"/>
      <c r="CE168" s="31"/>
      <c r="CF168" s="31"/>
      <c r="CG168" s="31"/>
      <c r="CH168" s="31"/>
      <c r="CI168" s="31"/>
      <c r="CJ168" s="31"/>
      <c r="CK168" s="31"/>
      <c r="CL168" s="31"/>
      <c r="CM168" s="31"/>
      <c r="CN168" s="31"/>
      <c r="CO168" s="31"/>
      <c r="CP168" s="31"/>
      <c r="CQ168" s="32"/>
    </row>
    <row r="169" spans="1:95">
      <c r="A169" s="30"/>
      <c r="B169" s="31"/>
      <c r="C169" s="31"/>
      <c r="D169" s="31"/>
      <c r="E169" s="31"/>
      <c r="F169" s="31"/>
      <c r="G169" s="31"/>
      <c r="H169" s="31"/>
      <c r="I169" s="31"/>
      <c r="J169" s="31"/>
      <c r="K169" s="31"/>
      <c r="L169" s="31"/>
      <c r="M169" s="31"/>
      <c r="N169" s="31"/>
      <c r="O169" s="31"/>
      <c r="P169" s="31"/>
      <c r="Q169" s="31"/>
      <c r="R169" s="31"/>
      <c r="S169" s="32"/>
      <c r="T169" s="30"/>
      <c r="U169" s="31"/>
      <c r="V169" s="31"/>
      <c r="W169" s="31"/>
      <c r="X169" s="31"/>
      <c r="Y169" s="31"/>
      <c r="Z169" s="31"/>
      <c r="AA169" s="31"/>
      <c r="AB169" s="31"/>
      <c r="AC169" s="31"/>
      <c r="AD169" s="31"/>
      <c r="AE169" s="31"/>
      <c r="AF169" s="31"/>
      <c r="AG169" s="31"/>
      <c r="AH169" s="31"/>
      <c r="AI169" s="31"/>
      <c r="AJ169" s="31"/>
      <c r="AK169" s="31"/>
      <c r="AL169" s="32"/>
      <c r="AM169" s="30"/>
      <c r="AN169" s="31"/>
      <c r="AO169" s="31"/>
      <c r="AP169" s="31"/>
      <c r="AQ169" s="31"/>
      <c r="AR169" s="31"/>
      <c r="AS169" s="31"/>
      <c r="AT169" s="31"/>
      <c r="AU169" s="31"/>
      <c r="AV169" s="31"/>
      <c r="AW169" s="31"/>
      <c r="AX169" s="31"/>
      <c r="AY169" s="31"/>
      <c r="AZ169" s="31"/>
      <c r="BA169" s="31"/>
      <c r="BB169" s="31"/>
      <c r="BC169" s="31"/>
      <c r="BD169" s="31"/>
      <c r="BE169" s="32"/>
      <c r="BF169" s="30"/>
      <c r="BG169" s="31"/>
      <c r="BH169" s="31"/>
      <c r="BI169" s="31"/>
      <c r="BJ169" s="31"/>
      <c r="BK169" s="31"/>
      <c r="BL169" s="31"/>
      <c r="BM169" s="31"/>
      <c r="BN169" s="31"/>
      <c r="BO169" s="31"/>
      <c r="BP169" s="31"/>
      <c r="BQ169" s="31"/>
      <c r="BR169" s="31"/>
      <c r="BS169" s="31"/>
      <c r="BT169" s="31"/>
      <c r="BU169" s="31"/>
      <c r="BV169" s="31"/>
      <c r="BW169" s="31"/>
      <c r="BX169" s="32"/>
      <c r="BY169" s="31"/>
      <c r="BZ169" s="31"/>
      <c r="CA169" s="31"/>
      <c r="CB169" s="31"/>
      <c r="CC169" s="31"/>
      <c r="CD169" s="31"/>
      <c r="CE169" s="31"/>
      <c r="CF169" s="31"/>
      <c r="CG169" s="31"/>
      <c r="CH169" s="31"/>
      <c r="CI169" s="31"/>
      <c r="CJ169" s="31"/>
      <c r="CK169" s="31"/>
      <c r="CL169" s="31"/>
      <c r="CM169" s="31"/>
      <c r="CN169" s="31"/>
      <c r="CO169" s="31"/>
      <c r="CP169" s="31"/>
      <c r="CQ169" s="32"/>
    </row>
    <row r="170" spans="1:95">
      <c r="A170" s="30"/>
      <c r="B170" s="31"/>
      <c r="C170" s="31"/>
      <c r="D170" s="31"/>
      <c r="E170" s="31"/>
      <c r="F170" s="31"/>
      <c r="G170" s="31"/>
      <c r="H170" s="31"/>
      <c r="I170" s="31"/>
      <c r="J170" s="31"/>
      <c r="K170" s="31"/>
      <c r="L170" s="31"/>
      <c r="M170" s="31"/>
      <c r="N170" s="31"/>
      <c r="O170" s="31"/>
      <c r="P170" s="31"/>
      <c r="Q170" s="31"/>
      <c r="R170" s="31"/>
      <c r="S170" s="32"/>
      <c r="T170" s="30"/>
      <c r="U170" s="31"/>
      <c r="V170" s="31"/>
      <c r="W170" s="31"/>
      <c r="X170" s="31"/>
      <c r="Y170" s="31"/>
      <c r="Z170" s="31"/>
      <c r="AA170" s="31"/>
      <c r="AB170" s="31"/>
      <c r="AC170" s="31"/>
      <c r="AD170" s="31"/>
      <c r="AE170" s="31"/>
      <c r="AF170" s="31"/>
      <c r="AG170" s="31"/>
      <c r="AH170" s="31"/>
      <c r="AI170" s="31"/>
      <c r="AJ170" s="31"/>
      <c r="AK170" s="31"/>
      <c r="AL170" s="32"/>
      <c r="AM170" s="30"/>
      <c r="AN170" s="31"/>
      <c r="AO170" s="31"/>
      <c r="AP170" s="31"/>
      <c r="AQ170" s="31"/>
      <c r="AR170" s="31"/>
      <c r="AS170" s="31"/>
      <c r="AT170" s="31"/>
      <c r="AU170" s="31"/>
      <c r="AV170" s="31"/>
      <c r="AW170" s="31"/>
      <c r="AX170" s="31"/>
      <c r="AY170" s="31"/>
      <c r="AZ170" s="31"/>
      <c r="BA170" s="31"/>
      <c r="BB170" s="31"/>
      <c r="BC170" s="31"/>
      <c r="BD170" s="31"/>
      <c r="BE170" s="32"/>
      <c r="BF170" s="30"/>
      <c r="BG170" s="31"/>
      <c r="BH170" s="31"/>
      <c r="BI170" s="31"/>
      <c r="BJ170" s="31"/>
      <c r="BK170" s="31"/>
      <c r="BL170" s="31"/>
      <c r="BM170" s="31"/>
      <c r="BN170" s="31"/>
      <c r="BO170" s="31"/>
      <c r="BP170" s="31"/>
      <c r="BQ170" s="31"/>
      <c r="BR170" s="31"/>
      <c r="BS170" s="31"/>
      <c r="BT170" s="31"/>
      <c r="BU170" s="31"/>
      <c r="BV170" s="31"/>
      <c r="BW170" s="31"/>
      <c r="BX170" s="32"/>
      <c r="BY170" s="31"/>
      <c r="BZ170" s="31"/>
      <c r="CA170" s="31"/>
      <c r="CB170" s="31"/>
      <c r="CC170" s="31"/>
      <c r="CD170" s="31"/>
      <c r="CE170" s="31"/>
      <c r="CF170" s="31"/>
      <c r="CG170" s="31"/>
      <c r="CH170" s="31"/>
      <c r="CI170" s="31"/>
      <c r="CJ170" s="31"/>
      <c r="CK170" s="31"/>
      <c r="CL170" s="31"/>
      <c r="CM170" s="31"/>
      <c r="CN170" s="31"/>
      <c r="CO170" s="31"/>
      <c r="CP170" s="31"/>
      <c r="CQ170" s="32"/>
    </row>
    <row r="171" spans="1:95">
      <c r="A171" s="30"/>
      <c r="B171" s="31"/>
      <c r="C171" s="31"/>
      <c r="D171" s="31"/>
      <c r="E171" s="31"/>
      <c r="F171" s="31"/>
      <c r="G171" s="31"/>
      <c r="H171" s="31"/>
      <c r="I171" s="31"/>
      <c r="J171" s="31"/>
      <c r="K171" s="31"/>
      <c r="L171" s="31"/>
      <c r="M171" s="31"/>
      <c r="N171" s="31"/>
      <c r="O171" s="31"/>
      <c r="P171" s="31"/>
      <c r="Q171" s="31"/>
      <c r="R171" s="31"/>
      <c r="S171" s="32"/>
      <c r="T171" s="30"/>
      <c r="U171" s="31"/>
      <c r="V171" s="31"/>
      <c r="W171" s="31"/>
      <c r="X171" s="31"/>
      <c r="Y171" s="31"/>
      <c r="Z171" s="31"/>
      <c r="AA171" s="31"/>
      <c r="AB171" s="31"/>
      <c r="AC171" s="31"/>
      <c r="AD171" s="31"/>
      <c r="AE171" s="31"/>
      <c r="AF171" s="31"/>
      <c r="AG171" s="31"/>
      <c r="AH171" s="31"/>
      <c r="AI171" s="31"/>
      <c r="AJ171" s="31"/>
      <c r="AK171" s="31"/>
      <c r="AL171" s="32"/>
      <c r="AM171" s="30"/>
      <c r="AN171" s="31"/>
      <c r="AO171" s="31"/>
      <c r="AP171" s="31"/>
      <c r="AQ171" s="31"/>
      <c r="AR171" s="31"/>
      <c r="AS171" s="31"/>
      <c r="AT171" s="31"/>
      <c r="AU171" s="31"/>
      <c r="AV171" s="31"/>
      <c r="AW171" s="31"/>
      <c r="AX171" s="31"/>
      <c r="AY171" s="31"/>
      <c r="AZ171" s="31"/>
      <c r="BA171" s="31"/>
      <c r="BB171" s="31"/>
      <c r="BC171" s="31"/>
      <c r="BD171" s="31"/>
      <c r="BE171" s="32"/>
      <c r="BF171" s="30"/>
      <c r="BG171" s="31"/>
      <c r="BH171" s="31"/>
      <c r="BI171" s="31"/>
      <c r="BJ171" s="31"/>
      <c r="BK171" s="31"/>
      <c r="BL171" s="31"/>
      <c r="BM171" s="31"/>
      <c r="BN171" s="31"/>
      <c r="BO171" s="31"/>
      <c r="BP171" s="31"/>
      <c r="BQ171" s="31"/>
      <c r="BR171" s="31"/>
      <c r="BS171" s="31"/>
      <c r="BT171" s="31"/>
      <c r="BU171" s="31"/>
      <c r="BV171" s="31"/>
      <c r="BW171" s="31"/>
      <c r="BX171" s="32"/>
      <c r="BY171" s="31"/>
      <c r="BZ171" s="31"/>
      <c r="CA171" s="31"/>
      <c r="CB171" s="31"/>
      <c r="CC171" s="31"/>
      <c r="CD171" s="31"/>
      <c r="CE171" s="31"/>
      <c r="CF171" s="31"/>
      <c r="CG171" s="31"/>
      <c r="CH171" s="31"/>
      <c r="CI171" s="31"/>
      <c r="CJ171" s="31"/>
      <c r="CK171" s="31"/>
      <c r="CL171" s="31"/>
      <c r="CM171" s="31"/>
      <c r="CN171" s="31"/>
      <c r="CO171" s="31"/>
      <c r="CP171" s="31"/>
      <c r="CQ171" s="32"/>
    </row>
    <row r="172" spans="1:95">
      <c r="A172" s="30"/>
      <c r="B172" s="31"/>
      <c r="C172" s="31"/>
      <c r="D172" s="31"/>
      <c r="E172" s="31"/>
      <c r="F172" s="31"/>
      <c r="G172" s="31"/>
      <c r="H172" s="31"/>
      <c r="I172" s="31"/>
      <c r="J172" s="31"/>
      <c r="K172" s="31"/>
      <c r="L172" s="31"/>
      <c r="M172" s="31"/>
      <c r="N172" s="31"/>
      <c r="O172" s="31"/>
      <c r="P172" s="31"/>
      <c r="Q172" s="31"/>
      <c r="R172" s="31"/>
      <c r="S172" s="32"/>
      <c r="T172" s="30"/>
      <c r="U172" s="31"/>
      <c r="V172" s="31"/>
      <c r="W172" s="31"/>
      <c r="X172" s="31"/>
      <c r="Y172" s="31"/>
      <c r="Z172" s="31"/>
      <c r="AA172" s="31"/>
      <c r="AB172" s="31"/>
      <c r="AC172" s="31"/>
      <c r="AD172" s="31"/>
      <c r="AE172" s="31"/>
      <c r="AF172" s="31"/>
      <c r="AG172" s="31"/>
      <c r="AH172" s="31"/>
      <c r="AI172" s="31"/>
      <c r="AJ172" s="31"/>
      <c r="AK172" s="31"/>
      <c r="AL172" s="32"/>
      <c r="AM172" s="30"/>
      <c r="AN172" s="31"/>
      <c r="AO172" s="31"/>
      <c r="AP172" s="31"/>
      <c r="AQ172" s="31"/>
      <c r="AR172" s="31"/>
      <c r="AS172" s="31"/>
      <c r="AT172" s="31"/>
      <c r="AU172" s="31"/>
      <c r="AV172" s="31"/>
      <c r="AW172" s="31"/>
      <c r="AX172" s="31"/>
      <c r="AY172" s="31"/>
      <c r="AZ172" s="31"/>
      <c r="BA172" s="31"/>
      <c r="BB172" s="31"/>
      <c r="BC172" s="31"/>
      <c r="BD172" s="31"/>
      <c r="BE172" s="32"/>
      <c r="BF172" s="30"/>
      <c r="BG172" s="31"/>
      <c r="BH172" s="31"/>
      <c r="BI172" s="31"/>
      <c r="BJ172" s="31"/>
      <c r="BK172" s="31"/>
      <c r="BL172" s="31"/>
      <c r="BM172" s="31"/>
      <c r="BN172" s="31"/>
      <c r="BO172" s="31"/>
      <c r="BP172" s="31"/>
      <c r="BQ172" s="31"/>
      <c r="BR172" s="31"/>
      <c r="BS172" s="31"/>
      <c r="BT172" s="31"/>
      <c r="BU172" s="31"/>
      <c r="BV172" s="31"/>
      <c r="BW172" s="31"/>
      <c r="BX172" s="32"/>
      <c r="BY172" s="31"/>
      <c r="BZ172" s="31"/>
      <c r="CA172" s="31"/>
      <c r="CB172" s="31"/>
      <c r="CC172" s="31"/>
      <c r="CD172" s="31"/>
      <c r="CE172" s="31"/>
      <c r="CF172" s="31"/>
      <c r="CG172" s="31"/>
      <c r="CH172" s="31"/>
      <c r="CI172" s="31"/>
      <c r="CJ172" s="31"/>
      <c r="CK172" s="31"/>
      <c r="CL172" s="31"/>
      <c r="CM172" s="31"/>
      <c r="CN172" s="31"/>
      <c r="CO172" s="31"/>
      <c r="CP172" s="31"/>
      <c r="CQ172" s="32"/>
    </row>
    <row r="173" spans="1:95">
      <c r="A173" s="30"/>
      <c r="B173" s="31"/>
      <c r="C173" s="31"/>
      <c r="D173" s="31"/>
      <c r="E173" s="31"/>
      <c r="F173" s="31"/>
      <c r="G173" s="31"/>
      <c r="H173" s="31"/>
      <c r="I173" s="31"/>
      <c r="J173" s="31"/>
      <c r="K173" s="31"/>
      <c r="L173" s="31"/>
      <c r="M173" s="31"/>
      <c r="N173" s="31"/>
      <c r="O173" s="31"/>
      <c r="P173" s="31"/>
      <c r="Q173" s="31"/>
      <c r="R173" s="31"/>
      <c r="S173" s="32"/>
      <c r="T173" s="30"/>
      <c r="U173" s="31"/>
      <c r="V173" s="31"/>
      <c r="W173" s="31"/>
      <c r="X173" s="31"/>
      <c r="Y173" s="31"/>
      <c r="Z173" s="31"/>
      <c r="AA173" s="31"/>
      <c r="AB173" s="31"/>
      <c r="AC173" s="31"/>
      <c r="AD173" s="31"/>
      <c r="AE173" s="31"/>
      <c r="AF173" s="31"/>
      <c r="AG173" s="31"/>
      <c r="AH173" s="31"/>
      <c r="AI173" s="31"/>
      <c r="AJ173" s="31"/>
      <c r="AK173" s="31"/>
      <c r="AL173" s="32"/>
      <c r="AM173" s="30"/>
      <c r="AN173" s="31"/>
      <c r="AO173" s="31"/>
      <c r="AP173" s="31"/>
      <c r="AQ173" s="31"/>
      <c r="AR173" s="31"/>
      <c r="AS173" s="31"/>
      <c r="AT173" s="31"/>
      <c r="AU173" s="31"/>
      <c r="AV173" s="31"/>
      <c r="AW173" s="31"/>
      <c r="AX173" s="31"/>
      <c r="AY173" s="31"/>
      <c r="AZ173" s="31"/>
      <c r="BA173" s="31"/>
      <c r="BB173" s="31"/>
      <c r="BC173" s="31"/>
      <c r="BD173" s="31"/>
      <c r="BE173" s="32"/>
      <c r="BF173" s="30"/>
      <c r="BG173" s="31"/>
      <c r="BH173" s="31"/>
      <c r="BI173" s="31"/>
      <c r="BJ173" s="31"/>
      <c r="BK173" s="31"/>
      <c r="BL173" s="31"/>
      <c r="BM173" s="31"/>
      <c r="BN173" s="31"/>
      <c r="BO173" s="31"/>
      <c r="BP173" s="31"/>
      <c r="BQ173" s="31"/>
      <c r="BR173" s="31"/>
      <c r="BS173" s="31"/>
      <c r="BT173" s="31"/>
      <c r="BU173" s="31"/>
      <c r="BV173" s="31"/>
      <c r="BW173" s="31"/>
      <c r="BX173" s="32"/>
      <c r="BY173" s="31"/>
      <c r="BZ173" s="31"/>
      <c r="CA173" s="31"/>
      <c r="CB173" s="31"/>
      <c r="CC173" s="31"/>
      <c r="CD173" s="31"/>
      <c r="CE173" s="31"/>
      <c r="CF173" s="31"/>
      <c r="CG173" s="31"/>
      <c r="CH173" s="31"/>
      <c r="CI173" s="31"/>
      <c r="CJ173" s="31"/>
      <c r="CK173" s="31"/>
      <c r="CL173" s="31"/>
      <c r="CM173" s="31"/>
      <c r="CN173" s="31"/>
      <c r="CO173" s="31"/>
      <c r="CP173" s="31"/>
      <c r="CQ173" s="32"/>
    </row>
    <row r="174" spans="1:95">
      <c r="A174" s="30"/>
      <c r="B174" s="31"/>
      <c r="C174" s="31"/>
      <c r="D174" s="31"/>
      <c r="E174" s="31"/>
      <c r="F174" s="31"/>
      <c r="G174" s="31"/>
      <c r="H174" s="31"/>
      <c r="I174" s="31"/>
      <c r="J174" s="31"/>
      <c r="K174" s="31"/>
      <c r="L174" s="31"/>
      <c r="M174" s="31"/>
      <c r="N174" s="31"/>
      <c r="O174" s="31"/>
      <c r="P174" s="31"/>
      <c r="Q174" s="31"/>
      <c r="R174" s="31"/>
      <c r="S174" s="32"/>
      <c r="T174" s="30"/>
      <c r="U174" s="31"/>
      <c r="V174" s="31"/>
      <c r="W174" s="31"/>
      <c r="X174" s="31"/>
      <c r="Y174" s="31"/>
      <c r="Z174" s="31"/>
      <c r="AA174" s="31"/>
      <c r="AB174" s="31"/>
      <c r="AC174" s="31"/>
      <c r="AD174" s="31"/>
      <c r="AE174" s="31"/>
      <c r="AF174" s="31"/>
      <c r="AG174" s="31"/>
      <c r="AH174" s="31"/>
      <c r="AI174" s="31"/>
      <c r="AJ174" s="31"/>
      <c r="AK174" s="31"/>
      <c r="AL174" s="32"/>
      <c r="AM174" s="30"/>
      <c r="AN174" s="31"/>
      <c r="AO174" s="31"/>
      <c r="AP174" s="31"/>
      <c r="AQ174" s="31"/>
      <c r="AR174" s="31"/>
      <c r="AS174" s="31"/>
      <c r="AT174" s="31"/>
      <c r="AU174" s="31"/>
      <c r="AV174" s="31"/>
      <c r="AW174" s="31"/>
      <c r="AX174" s="31"/>
      <c r="AY174" s="31"/>
      <c r="AZ174" s="31"/>
      <c r="BA174" s="31"/>
      <c r="BB174" s="31"/>
      <c r="BC174" s="31"/>
      <c r="BD174" s="31"/>
      <c r="BE174" s="32"/>
      <c r="BF174" s="30"/>
      <c r="BG174" s="31"/>
      <c r="BH174" s="31"/>
      <c r="BI174" s="31"/>
      <c r="BJ174" s="31"/>
      <c r="BK174" s="31"/>
      <c r="BL174" s="31"/>
      <c r="BM174" s="31"/>
      <c r="BN174" s="31"/>
      <c r="BO174" s="31"/>
      <c r="BP174" s="31"/>
      <c r="BQ174" s="31"/>
      <c r="BR174" s="31"/>
      <c r="BS174" s="31"/>
      <c r="BT174" s="31"/>
      <c r="BU174" s="31"/>
      <c r="BV174" s="31"/>
      <c r="BW174" s="31"/>
      <c r="BX174" s="32"/>
      <c r="BY174" s="31"/>
      <c r="BZ174" s="31"/>
      <c r="CA174" s="31"/>
      <c r="CB174" s="31"/>
      <c r="CC174" s="31"/>
      <c r="CD174" s="31"/>
      <c r="CE174" s="31"/>
      <c r="CF174" s="31"/>
      <c r="CG174" s="31"/>
      <c r="CH174" s="31"/>
      <c r="CI174" s="31"/>
      <c r="CJ174" s="31"/>
      <c r="CK174" s="31"/>
      <c r="CL174" s="31"/>
      <c r="CM174" s="31"/>
      <c r="CN174" s="31"/>
      <c r="CO174" s="31"/>
      <c r="CP174" s="31"/>
      <c r="CQ174" s="32"/>
    </row>
    <row r="175" spans="1:95">
      <c r="A175" s="30"/>
      <c r="B175" s="31"/>
      <c r="C175" s="31"/>
      <c r="D175" s="31"/>
      <c r="E175" s="31"/>
      <c r="F175" s="31"/>
      <c r="G175" s="31"/>
      <c r="H175" s="31"/>
      <c r="I175" s="31"/>
      <c r="J175" s="31"/>
      <c r="K175" s="31"/>
      <c r="L175" s="31"/>
      <c r="M175" s="31"/>
      <c r="N175" s="31"/>
      <c r="O175" s="31"/>
      <c r="P175" s="31"/>
      <c r="Q175" s="31"/>
      <c r="R175" s="31"/>
      <c r="S175" s="32"/>
      <c r="T175" s="30"/>
      <c r="U175" s="31"/>
      <c r="V175" s="31"/>
      <c r="W175" s="31"/>
      <c r="X175" s="31"/>
      <c r="Y175" s="31"/>
      <c r="Z175" s="31"/>
      <c r="AA175" s="31"/>
      <c r="AB175" s="31"/>
      <c r="AC175" s="31"/>
      <c r="AD175" s="31"/>
      <c r="AE175" s="31"/>
      <c r="AF175" s="31"/>
      <c r="AG175" s="31"/>
      <c r="AH175" s="31"/>
      <c r="AI175" s="31"/>
      <c r="AJ175" s="31"/>
      <c r="AK175" s="31"/>
      <c r="AL175" s="32"/>
      <c r="AM175" s="30"/>
      <c r="AN175" s="31"/>
      <c r="AO175" s="31"/>
      <c r="AP175" s="31"/>
      <c r="AQ175" s="31"/>
      <c r="AR175" s="31"/>
      <c r="AS175" s="31"/>
      <c r="AT175" s="31"/>
      <c r="AU175" s="31"/>
      <c r="AV175" s="31"/>
      <c r="AW175" s="31"/>
      <c r="AX175" s="31"/>
      <c r="AY175" s="31"/>
      <c r="AZ175" s="31"/>
      <c r="BA175" s="31"/>
      <c r="BB175" s="31"/>
      <c r="BC175" s="31"/>
      <c r="BD175" s="31"/>
      <c r="BE175" s="32"/>
      <c r="BF175" s="30"/>
      <c r="BG175" s="31"/>
      <c r="BH175" s="31"/>
      <c r="BI175" s="31"/>
      <c r="BJ175" s="31"/>
      <c r="BK175" s="31"/>
      <c r="BL175" s="31"/>
      <c r="BM175" s="31"/>
      <c r="BN175" s="31"/>
      <c r="BO175" s="31"/>
      <c r="BP175" s="31"/>
      <c r="BQ175" s="31"/>
      <c r="BR175" s="31"/>
      <c r="BS175" s="31"/>
      <c r="BT175" s="31"/>
      <c r="BU175" s="31"/>
      <c r="BV175" s="31"/>
      <c r="BW175" s="31"/>
      <c r="BX175" s="32"/>
      <c r="BY175" s="31"/>
      <c r="BZ175" s="31"/>
      <c r="CA175" s="31"/>
      <c r="CB175" s="31"/>
      <c r="CC175" s="31"/>
      <c r="CD175" s="31"/>
      <c r="CE175" s="31"/>
      <c r="CF175" s="31"/>
      <c r="CG175" s="31"/>
      <c r="CH175" s="31"/>
      <c r="CI175" s="31"/>
      <c r="CJ175" s="31"/>
      <c r="CK175" s="31"/>
      <c r="CL175" s="31"/>
      <c r="CM175" s="31"/>
      <c r="CN175" s="31"/>
      <c r="CO175" s="31"/>
      <c r="CP175" s="31"/>
      <c r="CQ175" s="32"/>
    </row>
    <row r="176" spans="1:95">
      <c r="A176" s="30"/>
      <c r="B176" s="31"/>
      <c r="C176" s="31"/>
      <c r="D176" s="31"/>
      <c r="E176" s="31"/>
      <c r="F176" s="31"/>
      <c r="G176" s="31"/>
      <c r="H176" s="31"/>
      <c r="I176" s="31"/>
      <c r="J176" s="31"/>
      <c r="K176" s="31"/>
      <c r="L176" s="31"/>
      <c r="M176" s="31"/>
      <c r="N176" s="31"/>
      <c r="O176" s="31"/>
      <c r="P176" s="31"/>
      <c r="Q176" s="31"/>
      <c r="R176" s="31"/>
      <c r="S176" s="32"/>
      <c r="T176" s="30"/>
      <c r="U176" s="31"/>
      <c r="V176" s="31"/>
      <c r="W176" s="31"/>
      <c r="X176" s="31"/>
      <c r="Y176" s="31"/>
      <c r="Z176" s="31"/>
      <c r="AA176" s="31"/>
      <c r="AB176" s="31"/>
      <c r="AC176" s="31"/>
      <c r="AD176" s="31"/>
      <c r="AE176" s="31"/>
      <c r="AF176" s="31"/>
      <c r="AG176" s="31"/>
      <c r="AH176" s="31"/>
      <c r="AI176" s="31"/>
      <c r="AJ176" s="31"/>
      <c r="AK176" s="31"/>
      <c r="AL176" s="32"/>
      <c r="AM176" s="30"/>
      <c r="AN176" s="31"/>
      <c r="AO176" s="31"/>
      <c r="AP176" s="31"/>
      <c r="AQ176" s="31"/>
      <c r="AR176" s="31"/>
      <c r="AS176" s="31"/>
      <c r="AT176" s="31"/>
      <c r="AU176" s="31"/>
      <c r="AV176" s="31"/>
      <c r="AW176" s="31"/>
      <c r="AX176" s="31"/>
      <c r="AY176" s="31"/>
      <c r="AZ176" s="31"/>
      <c r="BA176" s="31"/>
      <c r="BB176" s="31"/>
      <c r="BC176" s="31"/>
      <c r="BD176" s="31"/>
      <c r="BE176" s="32"/>
      <c r="BF176" s="30"/>
      <c r="BG176" s="31"/>
      <c r="BH176" s="31"/>
      <c r="BI176" s="31"/>
      <c r="BJ176" s="31"/>
      <c r="BK176" s="31"/>
      <c r="BL176" s="31"/>
      <c r="BM176" s="31"/>
      <c r="BN176" s="31"/>
      <c r="BO176" s="31"/>
      <c r="BP176" s="31"/>
      <c r="BQ176" s="31"/>
      <c r="BR176" s="31"/>
      <c r="BS176" s="31"/>
      <c r="BT176" s="31"/>
      <c r="BU176" s="31"/>
      <c r="BV176" s="31"/>
      <c r="BW176" s="31"/>
      <c r="BX176" s="32"/>
      <c r="BY176" s="31"/>
      <c r="BZ176" s="31"/>
      <c r="CA176" s="31"/>
      <c r="CB176" s="31"/>
      <c r="CC176" s="31"/>
      <c r="CD176" s="31"/>
      <c r="CE176" s="31"/>
      <c r="CF176" s="31"/>
      <c r="CG176" s="31"/>
      <c r="CH176" s="31"/>
      <c r="CI176" s="31"/>
      <c r="CJ176" s="31"/>
      <c r="CK176" s="31"/>
      <c r="CL176" s="31"/>
      <c r="CM176" s="31"/>
      <c r="CN176" s="31"/>
      <c r="CO176" s="31"/>
      <c r="CP176" s="31"/>
      <c r="CQ176" s="32"/>
    </row>
    <row r="177" spans="1:95">
      <c r="A177" s="30"/>
      <c r="B177" s="31"/>
      <c r="C177" s="31"/>
      <c r="D177" s="31"/>
      <c r="E177" s="31"/>
      <c r="F177" s="31"/>
      <c r="G177" s="31"/>
      <c r="H177" s="31"/>
      <c r="I177" s="31"/>
      <c r="J177" s="31"/>
      <c r="K177" s="31"/>
      <c r="L177" s="31"/>
      <c r="M177" s="31"/>
      <c r="N177" s="31"/>
      <c r="O177" s="31"/>
      <c r="P177" s="31"/>
      <c r="Q177" s="31"/>
      <c r="R177" s="31"/>
      <c r="S177" s="32"/>
      <c r="T177" s="30"/>
      <c r="U177" s="31"/>
      <c r="V177" s="31"/>
      <c r="W177" s="31"/>
      <c r="X177" s="31"/>
      <c r="Y177" s="31"/>
      <c r="Z177" s="31"/>
      <c r="AA177" s="31"/>
      <c r="AB177" s="31"/>
      <c r="AC177" s="31"/>
      <c r="AD177" s="31"/>
      <c r="AE177" s="31"/>
      <c r="AF177" s="31"/>
      <c r="AG177" s="31"/>
      <c r="AH177" s="31"/>
      <c r="AI177" s="31"/>
      <c r="AJ177" s="31"/>
      <c r="AK177" s="31"/>
      <c r="AL177" s="32"/>
      <c r="AM177" s="30"/>
      <c r="AN177" s="31"/>
      <c r="AO177" s="31"/>
      <c r="AP177" s="31"/>
      <c r="AQ177" s="31"/>
      <c r="AR177" s="31"/>
      <c r="AS177" s="31"/>
      <c r="AT177" s="31"/>
      <c r="AU177" s="31"/>
      <c r="AV177" s="31"/>
      <c r="AW177" s="31"/>
      <c r="AX177" s="31"/>
      <c r="AY177" s="31"/>
      <c r="AZ177" s="31"/>
      <c r="BA177" s="31"/>
      <c r="BB177" s="31"/>
      <c r="BC177" s="31"/>
      <c r="BD177" s="31"/>
      <c r="BE177" s="32"/>
      <c r="BF177" s="30"/>
      <c r="BG177" s="31"/>
      <c r="BH177" s="31"/>
      <c r="BI177" s="31"/>
      <c r="BJ177" s="31"/>
      <c r="BK177" s="31"/>
      <c r="BL177" s="31"/>
      <c r="BM177" s="31"/>
      <c r="BN177" s="31"/>
      <c r="BO177" s="31"/>
      <c r="BP177" s="31"/>
      <c r="BQ177" s="31"/>
      <c r="BR177" s="31"/>
      <c r="BS177" s="31"/>
      <c r="BT177" s="31"/>
      <c r="BU177" s="31"/>
      <c r="BV177" s="31"/>
      <c r="BW177" s="31"/>
      <c r="BX177" s="32"/>
      <c r="BY177" s="31"/>
      <c r="BZ177" s="31"/>
      <c r="CA177" s="31"/>
      <c r="CB177" s="31"/>
      <c r="CC177" s="31"/>
      <c r="CD177" s="31"/>
      <c r="CE177" s="31"/>
      <c r="CF177" s="31"/>
      <c r="CG177" s="31"/>
      <c r="CH177" s="31"/>
      <c r="CI177" s="31"/>
      <c r="CJ177" s="31"/>
      <c r="CK177" s="31"/>
      <c r="CL177" s="31"/>
      <c r="CM177" s="31"/>
      <c r="CN177" s="31"/>
      <c r="CO177" s="31"/>
      <c r="CP177" s="31"/>
      <c r="CQ177" s="32"/>
    </row>
    <row r="178" spans="1:95">
      <c r="A178" s="30"/>
      <c r="B178" s="31"/>
      <c r="C178" s="31"/>
      <c r="D178" s="31"/>
      <c r="E178" s="31"/>
      <c r="F178" s="31"/>
      <c r="G178" s="31"/>
      <c r="H178" s="31"/>
      <c r="I178" s="31"/>
      <c r="J178" s="31"/>
      <c r="K178" s="31"/>
      <c r="L178" s="31"/>
      <c r="M178" s="31"/>
      <c r="N178" s="31"/>
      <c r="O178" s="31"/>
      <c r="P178" s="31"/>
      <c r="Q178" s="31"/>
      <c r="R178" s="31"/>
      <c r="S178" s="32"/>
      <c r="T178" s="30"/>
      <c r="U178" s="31"/>
      <c r="V178" s="31"/>
      <c r="W178" s="31"/>
      <c r="X178" s="31"/>
      <c r="Y178" s="31"/>
      <c r="Z178" s="31"/>
      <c r="AA178" s="31"/>
      <c r="AB178" s="31"/>
      <c r="AC178" s="31"/>
      <c r="AD178" s="31"/>
      <c r="AE178" s="31"/>
      <c r="AF178" s="31"/>
      <c r="AG178" s="31"/>
      <c r="AH178" s="31"/>
      <c r="AI178" s="31"/>
      <c r="AJ178" s="31"/>
      <c r="AK178" s="31"/>
      <c r="AL178" s="32"/>
      <c r="AM178" s="30"/>
      <c r="AN178" s="31"/>
      <c r="AO178" s="31"/>
      <c r="AP178" s="31"/>
      <c r="AQ178" s="31"/>
      <c r="AR178" s="31"/>
      <c r="AS178" s="31"/>
      <c r="AT178" s="31"/>
      <c r="AU178" s="31"/>
      <c r="AV178" s="31"/>
      <c r="AW178" s="31"/>
      <c r="AX178" s="31"/>
      <c r="AY178" s="31"/>
      <c r="AZ178" s="31"/>
      <c r="BA178" s="31"/>
      <c r="BB178" s="31"/>
      <c r="BC178" s="31"/>
      <c r="BD178" s="31"/>
      <c r="BE178" s="32"/>
      <c r="BF178" s="30"/>
      <c r="BG178" s="31"/>
      <c r="BH178" s="31"/>
      <c r="BI178" s="31"/>
      <c r="BJ178" s="31"/>
      <c r="BK178" s="31"/>
      <c r="BL178" s="31"/>
      <c r="BM178" s="31"/>
      <c r="BN178" s="31"/>
      <c r="BO178" s="31"/>
      <c r="BP178" s="31"/>
      <c r="BQ178" s="31"/>
      <c r="BR178" s="31"/>
      <c r="BS178" s="31"/>
      <c r="BT178" s="31"/>
      <c r="BU178" s="31"/>
      <c r="BV178" s="31"/>
      <c r="BW178" s="31"/>
      <c r="BX178" s="32"/>
      <c r="BY178" s="31"/>
      <c r="BZ178" s="31"/>
      <c r="CA178" s="31"/>
      <c r="CB178" s="31"/>
      <c r="CC178" s="31"/>
      <c r="CD178" s="31"/>
      <c r="CE178" s="31"/>
      <c r="CF178" s="31"/>
      <c r="CG178" s="31"/>
      <c r="CH178" s="31"/>
      <c r="CI178" s="31"/>
      <c r="CJ178" s="31"/>
      <c r="CK178" s="31"/>
      <c r="CL178" s="31"/>
      <c r="CM178" s="31"/>
      <c r="CN178" s="31"/>
      <c r="CO178" s="31"/>
      <c r="CP178" s="31"/>
      <c r="CQ178" s="32"/>
    </row>
    <row r="179" spans="1:95">
      <c r="A179" s="30"/>
      <c r="B179" s="31"/>
      <c r="C179" s="31"/>
      <c r="D179" s="31"/>
      <c r="E179" s="31"/>
      <c r="F179" s="31"/>
      <c r="G179" s="31"/>
      <c r="H179" s="31"/>
      <c r="I179" s="31"/>
      <c r="J179" s="31"/>
      <c r="K179" s="31"/>
      <c r="L179" s="31"/>
      <c r="M179" s="31"/>
      <c r="N179" s="31"/>
      <c r="O179" s="31"/>
      <c r="P179" s="31"/>
      <c r="Q179" s="31"/>
      <c r="R179" s="31"/>
      <c r="S179" s="32"/>
      <c r="T179" s="30"/>
      <c r="U179" s="31"/>
      <c r="V179" s="31"/>
      <c r="W179" s="31"/>
      <c r="X179" s="31"/>
      <c r="Y179" s="31"/>
      <c r="Z179" s="31"/>
      <c r="AA179" s="31"/>
      <c r="AB179" s="31"/>
      <c r="AC179" s="31"/>
      <c r="AD179" s="31"/>
      <c r="AE179" s="31"/>
      <c r="AF179" s="31"/>
      <c r="AG179" s="31"/>
      <c r="AH179" s="31"/>
      <c r="AI179" s="31"/>
      <c r="AJ179" s="31"/>
      <c r="AK179" s="31"/>
      <c r="AL179" s="32"/>
      <c r="AM179" s="30"/>
      <c r="AN179" s="31"/>
      <c r="AO179" s="31"/>
      <c r="AP179" s="31"/>
      <c r="AQ179" s="31"/>
      <c r="AR179" s="31"/>
      <c r="AS179" s="31"/>
      <c r="AT179" s="31"/>
      <c r="AU179" s="31"/>
      <c r="AV179" s="31"/>
      <c r="AW179" s="31"/>
      <c r="AX179" s="31"/>
      <c r="AY179" s="31"/>
      <c r="AZ179" s="31"/>
      <c r="BA179" s="31"/>
      <c r="BB179" s="31"/>
      <c r="BC179" s="31"/>
      <c r="BD179" s="31"/>
      <c r="BE179" s="32"/>
      <c r="BF179" s="30"/>
      <c r="BG179" s="31"/>
      <c r="BH179" s="31"/>
      <c r="BI179" s="31"/>
      <c r="BJ179" s="31"/>
      <c r="BK179" s="31"/>
      <c r="BL179" s="31"/>
      <c r="BM179" s="31"/>
      <c r="BN179" s="31"/>
      <c r="BO179" s="31"/>
      <c r="BP179" s="31"/>
      <c r="BQ179" s="31"/>
      <c r="BR179" s="31"/>
      <c r="BS179" s="31"/>
      <c r="BT179" s="31"/>
      <c r="BU179" s="31"/>
      <c r="BV179" s="31"/>
      <c r="BW179" s="31"/>
      <c r="BX179" s="32"/>
      <c r="BY179" s="31"/>
      <c r="BZ179" s="31"/>
      <c r="CA179" s="31"/>
      <c r="CB179" s="31"/>
      <c r="CC179" s="31"/>
      <c r="CD179" s="31"/>
      <c r="CE179" s="31"/>
      <c r="CF179" s="31"/>
      <c r="CG179" s="31"/>
      <c r="CH179" s="31"/>
      <c r="CI179" s="31"/>
      <c r="CJ179" s="31"/>
      <c r="CK179" s="31"/>
      <c r="CL179" s="31"/>
      <c r="CM179" s="31"/>
      <c r="CN179" s="31"/>
      <c r="CO179" s="31"/>
      <c r="CP179" s="31"/>
      <c r="CQ179" s="32"/>
    </row>
    <row r="180" spans="1:95">
      <c r="A180" s="30"/>
      <c r="B180" s="31"/>
      <c r="C180" s="31"/>
      <c r="D180" s="31"/>
      <c r="E180" s="31"/>
      <c r="F180" s="31"/>
      <c r="G180" s="31"/>
      <c r="H180" s="31"/>
      <c r="I180" s="31"/>
      <c r="J180" s="31"/>
      <c r="K180" s="31"/>
      <c r="L180" s="31"/>
      <c r="M180" s="31"/>
      <c r="N180" s="31"/>
      <c r="O180" s="31"/>
      <c r="P180" s="31"/>
      <c r="Q180" s="31"/>
      <c r="R180" s="31"/>
      <c r="S180" s="32"/>
      <c r="T180" s="30"/>
      <c r="U180" s="31"/>
      <c r="V180" s="31"/>
      <c r="W180" s="31"/>
      <c r="X180" s="31"/>
      <c r="Y180" s="31"/>
      <c r="Z180" s="31"/>
      <c r="AA180" s="31"/>
      <c r="AB180" s="31"/>
      <c r="AC180" s="31"/>
      <c r="AD180" s="31"/>
      <c r="AE180" s="31"/>
      <c r="AF180" s="31"/>
      <c r="AG180" s="31"/>
      <c r="AH180" s="31"/>
      <c r="AI180" s="31"/>
      <c r="AJ180" s="31"/>
      <c r="AK180" s="31"/>
      <c r="AL180" s="32"/>
      <c r="AM180" s="30"/>
      <c r="AN180" s="31"/>
      <c r="AO180" s="31"/>
      <c r="AP180" s="31"/>
      <c r="AQ180" s="31"/>
      <c r="AR180" s="31"/>
      <c r="AS180" s="31"/>
      <c r="AT180" s="31"/>
      <c r="AU180" s="31"/>
      <c r="AV180" s="31"/>
      <c r="AW180" s="31"/>
      <c r="AX180" s="31"/>
      <c r="AY180" s="31"/>
      <c r="AZ180" s="31"/>
      <c r="BA180" s="31"/>
      <c r="BB180" s="31"/>
      <c r="BC180" s="31"/>
      <c r="BD180" s="31"/>
      <c r="BE180" s="32"/>
      <c r="BF180" s="30"/>
      <c r="BG180" s="31"/>
      <c r="BH180" s="31"/>
      <c r="BI180" s="31"/>
      <c r="BJ180" s="31"/>
      <c r="BK180" s="31"/>
      <c r="BL180" s="31"/>
      <c r="BM180" s="31"/>
      <c r="BN180" s="31"/>
      <c r="BO180" s="31"/>
      <c r="BP180" s="31"/>
      <c r="BQ180" s="31"/>
      <c r="BR180" s="31"/>
      <c r="BS180" s="31"/>
      <c r="BT180" s="31"/>
      <c r="BU180" s="31"/>
      <c r="BV180" s="31"/>
      <c r="BW180" s="31"/>
      <c r="BX180" s="32"/>
      <c r="BY180" s="31"/>
      <c r="BZ180" s="31"/>
      <c r="CA180" s="31"/>
      <c r="CB180" s="31"/>
      <c r="CC180" s="31"/>
      <c r="CD180" s="31"/>
      <c r="CE180" s="31"/>
      <c r="CF180" s="31"/>
      <c r="CG180" s="31"/>
      <c r="CH180" s="31"/>
      <c r="CI180" s="31"/>
      <c r="CJ180" s="31"/>
      <c r="CK180" s="31"/>
      <c r="CL180" s="31"/>
      <c r="CM180" s="31"/>
      <c r="CN180" s="31"/>
      <c r="CO180" s="31"/>
      <c r="CP180" s="31"/>
      <c r="CQ180" s="32"/>
    </row>
    <row r="181" spans="1:95">
      <c r="A181" s="30"/>
      <c r="B181" s="31"/>
      <c r="C181" s="31"/>
      <c r="D181" s="31"/>
      <c r="E181" s="31"/>
      <c r="F181" s="31"/>
      <c r="G181" s="31"/>
      <c r="H181" s="31"/>
      <c r="I181" s="31"/>
      <c r="J181" s="31"/>
      <c r="K181" s="31"/>
      <c r="L181" s="31"/>
      <c r="M181" s="31"/>
      <c r="N181" s="31"/>
      <c r="O181" s="31"/>
      <c r="P181" s="31"/>
      <c r="Q181" s="31"/>
      <c r="R181" s="31"/>
      <c r="S181" s="32"/>
      <c r="T181" s="30"/>
      <c r="U181" s="31"/>
      <c r="V181" s="31"/>
      <c r="W181" s="31"/>
      <c r="X181" s="31"/>
      <c r="Y181" s="31"/>
      <c r="Z181" s="31"/>
      <c r="AA181" s="31"/>
      <c r="AB181" s="31"/>
      <c r="AC181" s="31"/>
      <c r="AD181" s="31"/>
      <c r="AE181" s="31"/>
      <c r="AF181" s="31"/>
      <c r="AG181" s="31"/>
      <c r="AH181" s="31"/>
      <c r="AI181" s="31"/>
      <c r="AJ181" s="31"/>
      <c r="AK181" s="31"/>
      <c r="AL181" s="32"/>
      <c r="AM181" s="30"/>
      <c r="AN181" s="31"/>
      <c r="AO181" s="31"/>
      <c r="AP181" s="31"/>
      <c r="AQ181" s="31"/>
      <c r="AR181" s="31"/>
      <c r="AS181" s="31"/>
      <c r="AT181" s="31"/>
      <c r="AU181" s="31"/>
      <c r="AV181" s="31"/>
      <c r="AW181" s="31"/>
      <c r="AX181" s="31"/>
      <c r="AY181" s="31"/>
      <c r="AZ181" s="31"/>
      <c r="BA181" s="31"/>
      <c r="BB181" s="31"/>
      <c r="BC181" s="31"/>
      <c r="BD181" s="31"/>
      <c r="BE181" s="32"/>
      <c r="BF181" s="30"/>
      <c r="BG181" s="31"/>
      <c r="BH181" s="31"/>
      <c r="BI181" s="31"/>
      <c r="BJ181" s="31"/>
      <c r="BK181" s="31"/>
      <c r="BL181" s="31"/>
      <c r="BM181" s="31"/>
      <c r="BN181" s="31"/>
      <c r="BO181" s="31"/>
      <c r="BP181" s="31"/>
      <c r="BQ181" s="31"/>
      <c r="BR181" s="31"/>
      <c r="BS181" s="31"/>
      <c r="BT181" s="31"/>
      <c r="BU181" s="31"/>
      <c r="BV181" s="31"/>
      <c r="BW181" s="31"/>
      <c r="BX181" s="32"/>
      <c r="BY181" s="31"/>
      <c r="BZ181" s="31"/>
      <c r="CA181" s="31"/>
      <c r="CB181" s="31"/>
      <c r="CC181" s="31"/>
      <c r="CD181" s="31"/>
      <c r="CE181" s="31"/>
      <c r="CF181" s="31"/>
      <c r="CG181" s="31"/>
      <c r="CH181" s="31"/>
      <c r="CI181" s="31"/>
      <c r="CJ181" s="31"/>
      <c r="CK181" s="31"/>
      <c r="CL181" s="31"/>
      <c r="CM181" s="31"/>
      <c r="CN181" s="31"/>
      <c r="CO181" s="31"/>
      <c r="CP181" s="31"/>
      <c r="CQ181" s="32"/>
    </row>
    <row r="182" spans="1:95">
      <c r="A182" s="30"/>
      <c r="B182" s="31"/>
      <c r="C182" s="31"/>
      <c r="D182" s="31"/>
      <c r="E182" s="31"/>
      <c r="F182" s="31"/>
      <c r="G182" s="31"/>
      <c r="H182" s="31"/>
      <c r="I182" s="31"/>
      <c r="J182" s="31"/>
      <c r="K182" s="31"/>
      <c r="L182" s="31"/>
      <c r="M182" s="31"/>
      <c r="N182" s="31"/>
      <c r="O182" s="31"/>
      <c r="P182" s="31"/>
      <c r="Q182" s="31"/>
      <c r="R182" s="31"/>
      <c r="S182" s="32"/>
      <c r="T182" s="30"/>
      <c r="U182" s="31"/>
      <c r="V182" s="31"/>
      <c r="W182" s="31"/>
      <c r="X182" s="31"/>
      <c r="Y182" s="31"/>
      <c r="Z182" s="31"/>
      <c r="AA182" s="31"/>
      <c r="AB182" s="31"/>
      <c r="AC182" s="31"/>
      <c r="AD182" s="31"/>
      <c r="AE182" s="31"/>
      <c r="AF182" s="31"/>
      <c r="AG182" s="31"/>
      <c r="AH182" s="31"/>
      <c r="AI182" s="31"/>
      <c r="AJ182" s="31"/>
      <c r="AK182" s="31"/>
      <c r="AL182" s="32"/>
      <c r="AM182" s="30"/>
      <c r="AN182" s="31"/>
      <c r="AO182" s="31"/>
      <c r="AP182" s="31"/>
      <c r="AQ182" s="31"/>
      <c r="AR182" s="31"/>
      <c r="AS182" s="31"/>
      <c r="AT182" s="31"/>
      <c r="AU182" s="31"/>
      <c r="AV182" s="31"/>
      <c r="AW182" s="31"/>
      <c r="AX182" s="31"/>
      <c r="AY182" s="31"/>
      <c r="AZ182" s="31"/>
      <c r="BA182" s="31"/>
      <c r="BB182" s="31"/>
      <c r="BC182" s="31"/>
      <c r="BD182" s="31"/>
      <c r="BE182" s="32"/>
      <c r="BF182" s="30"/>
      <c r="BG182" s="31"/>
      <c r="BH182" s="31"/>
      <c r="BI182" s="31"/>
      <c r="BJ182" s="31"/>
      <c r="BK182" s="31"/>
      <c r="BL182" s="31"/>
      <c r="BM182" s="31"/>
      <c r="BN182" s="31"/>
      <c r="BO182" s="31"/>
      <c r="BP182" s="31"/>
      <c r="BQ182" s="31"/>
      <c r="BR182" s="31"/>
      <c r="BS182" s="31"/>
      <c r="BT182" s="31"/>
      <c r="BU182" s="31"/>
      <c r="BV182" s="31"/>
      <c r="BW182" s="31"/>
      <c r="BX182" s="32"/>
      <c r="BY182" s="31"/>
      <c r="BZ182" s="31"/>
      <c r="CA182" s="31"/>
      <c r="CB182" s="31"/>
      <c r="CC182" s="31"/>
      <c r="CD182" s="31"/>
      <c r="CE182" s="31"/>
      <c r="CF182" s="31"/>
      <c r="CG182" s="31"/>
      <c r="CH182" s="31"/>
      <c r="CI182" s="31"/>
      <c r="CJ182" s="31"/>
      <c r="CK182" s="31"/>
      <c r="CL182" s="31"/>
      <c r="CM182" s="31"/>
      <c r="CN182" s="31"/>
      <c r="CO182" s="31"/>
      <c r="CP182" s="31"/>
      <c r="CQ182" s="32"/>
    </row>
    <row r="183" spans="1:95">
      <c r="A183" s="30"/>
      <c r="B183" s="31"/>
      <c r="C183" s="31"/>
      <c r="D183" s="31"/>
      <c r="E183" s="31"/>
      <c r="F183" s="31"/>
      <c r="G183" s="31"/>
      <c r="H183" s="31"/>
      <c r="I183" s="31"/>
      <c r="J183" s="31"/>
      <c r="K183" s="31"/>
      <c r="L183" s="31"/>
      <c r="M183" s="31"/>
      <c r="N183" s="31"/>
      <c r="O183" s="31"/>
      <c r="P183" s="31"/>
      <c r="Q183" s="31"/>
      <c r="R183" s="31"/>
      <c r="S183" s="32"/>
      <c r="T183" s="30"/>
      <c r="U183" s="31"/>
      <c r="V183" s="31"/>
      <c r="W183" s="31"/>
      <c r="X183" s="31"/>
      <c r="Y183" s="31"/>
      <c r="Z183" s="31"/>
      <c r="AA183" s="31"/>
      <c r="AB183" s="31"/>
      <c r="AC183" s="31"/>
      <c r="AD183" s="31"/>
      <c r="AE183" s="31"/>
      <c r="AF183" s="31"/>
      <c r="AG183" s="31"/>
      <c r="AH183" s="31"/>
      <c r="AI183" s="31"/>
      <c r="AJ183" s="31"/>
      <c r="AK183" s="31"/>
      <c r="AL183" s="32"/>
      <c r="AM183" s="30"/>
      <c r="AN183" s="31"/>
      <c r="AO183" s="31"/>
      <c r="AP183" s="31"/>
      <c r="AQ183" s="31"/>
      <c r="AR183" s="31"/>
      <c r="AS183" s="31"/>
      <c r="AT183" s="31"/>
      <c r="AU183" s="31"/>
      <c r="AV183" s="31"/>
      <c r="AW183" s="31"/>
      <c r="AX183" s="31"/>
      <c r="AY183" s="31"/>
      <c r="AZ183" s="31"/>
      <c r="BA183" s="31"/>
      <c r="BB183" s="31"/>
      <c r="BC183" s="31"/>
      <c r="BD183" s="31"/>
      <c r="BE183" s="32"/>
      <c r="BF183" s="30"/>
      <c r="BG183" s="31"/>
      <c r="BH183" s="31"/>
      <c r="BI183" s="31"/>
      <c r="BJ183" s="31"/>
      <c r="BK183" s="31"/>
      <c r="BL183" s="31"/>
      <c r="BM183" s="31"/>
      <c r="BN183" s="31"/>
      <c r="BO183" s="31"/>
      <c r="BP183" s="31"/>
      <c r="BQ183" s="31"/>
      <c r="BR183" s="31"/>
      <c r="BS183" s="31"/>
      <c r="BT183" s="31"/>
      <c r="BU183" s="31"/>
      <c r="BV183" s="31"/>
      <c r="BW183" s="31"/>
      <c r="BX183" s="32"/>
      <c r="BY183" s="31"/>
      <c r="BZ183" s="31"/>
      <c r="CA183" s="31"/>
      <c r="CB183" s="31"/>
      <c r="CC183" s="31"/>
      <c r="CD183" s="31"/>
      <c r="CE183" s="31"/>
      <c r="CF183" s="31"/>
      <c r="CG183" s="31"/>
      <c r="CH183" s="31"/>
      <c r="CI183" s="31"/>
      <c r="CJ183" s="31"/>
      <c r="CK183" s="31"/>
      <c r="CL183" s="31"/>
      <c r="CM183" s="31"/>
      <c r="CN183" s="31"/>
      <c r="CO183" s="31"/>
      <c r="CP183" s="31"/>
      <c r="CQ183" s="32"/>
    </row>
    <row r="184" spans="1:95">
      <c r="A184" s="30"/>
      <c r="B184" s="31"/>
      <c r="C184" s="31"/>
      <c r="D184" s="31"/>
      <c r="E184" s="31"/>
      <c r="F184" s="31"/>
      <c r="G184" s="31"/>
      <c r="H184" s="31"/>
      <c r="I184" s="31"/>
      <c r="J184" s="31"/>
      <c r="K184" s="31"/>
      <c r="L184" s="31"/>
      <c r="M184" s="31"/>
      <c r="N184" s="31"/>
      <c r="O184" s="31"/>
      <c r="P184" s="31"/>
      <c r="Q184" s="31"/>
      <c r="R184" s="31"/>
      <c r="S184" s="32"/>
      <c r="T184" s="30"/>
      <c r="U184" s="31"/>
      <c r="V184" s="31"/>
      <c r="W184" s="31"/>
      <c r="X184" s="31"/>
      <c r="Y184" s="31"/>
      <c r="Z184" s="31"/>
      <c r="AA184" s="31"/>
      <c r="AB184" s="31"/>
      <c r="AC184" s="31"/>
      <c r="AD184" s="31"/>
      <c r="AE184" s="31"/>
      <c r="AF184" s="31"/>
      <c r="AG184" s="31"/>
      <c r="AH184" s="31"/>
      <c r="AI184" s="31"/>
      <c r="AJ184" s="31"/>
      <c r="AK184" s="31"/>
      <c r="AL184" s="32"/>
      <c r="AM184" s="30"/>
      <c r="AN184" s="31"/>
      <c r="AO184" s="31"/>
      <c r="AP184" s="31"/>
      <c r="AQ184" s="31"/>
      <c r="AR184" s="31"/>
      <c r="AS184" s="31"/>
      <c r="AT184" s="31"/>
      <c r="AU184" s="31"/>
      <c r="AV184" s="31"/>
      <c r="AW184" s="31"/>
      <c r="AX184" s="31"/>
      <c r="AY184" s="31"/>
      <c r="AZ184" s="31"/>
      <c r="BA184" s="31"/>
      <c r="BB184" s="31"/>
      <c r="BC184" s="31"/>
      <c r="BD184" s="31"/>
      <c r="BE184" s="32"/>
      <c r="BF184" s="30"/>
      <c r="BG184" s="31"/>
      <c r="BH184" s="31"/>
      <c r="BI184" s="31"/>
      <c r="BJ184" s="31"/>
      <c r="BK184" s="31"/>
      <c r="BL184" s="31"/>
      <c r="BM184" s="31"/>
      <c r="BN184" s="31"/>
      <c r="BO184" s="31"/>
      <c r="BP184" s="31"/>
      <c r="BQ184" s="31"/>
      <c r="BR184" s="31"/>
      <c r="BS184" s="31"/>
      <c r="BT184" s="31"/>
      <c r="BU184" s="31"/>
      <c r="BV184" s="31"/>
      <c r="BW184" s="31"/>
      <c r="BX184" s="32"/>
      <c r="BY184" s="31"/>
      <c r="BZ184" s="31"/>
      <c r="CA184" s="31"/>
      <c r="CB184" s="31"/>
      <c r="CC184" s="31"/>
      <c r="CD184" s="31"/>
      <c r="CE184" s="31"/>
      <c r="CF184" s="31"/>
      <c r="CG184" s="31"/>
      <c r="CH184" s="31"/>
      <c r="CI184" s="31"/>
      <c r="CJ184" s="31"/>
      <c r="CK184" s="31"/>
      <c r="CL184" s="31"/>
      <c r="CM184" s="31"/>
      <c r="CN184" s="31"/>
      <c r="CO184" s="31"/>
      <c r="CP184" s="31"/>
      <c r="CQ184" s="32"/>
    </row>
    <row r="185" spans="1:95">
      <c r="A185" s="30"/>
      <c r="B185" s="31"/>
      <c r="C185" s="31"/>
      <c r="D185" s="31"/>
      <c r="E185" s="31"/>
      <c r="F185" s="31"/>
      <c r="G185" s="31"/>
      <c r="H185" s="31"/>
      <c r="I185" s="31"/>
      <c r="J185" s="31"/>
      <c r="K185" s="31"/>
      <c r="L185" s="31"/>
      <c r="M185" s="31"/>
      <c r="N185" s="31"/>
      <c r="O185" s="31"/>
      <c r="P185" s="31"/>
      <c r="Q185" s="31"/>
      <c r="R185" s="31"/>
      <c r="S185" s="32"/>
      <c r="T185" s="30"/>
      <c r="U185" s="31"/>
      <c r="V185" s="31"/>
      <c r="W185" s="31"/>
      <c r="X185" s="31"/>
      <c r="Y185" s="31"/>
      <c r="Z185" s="31"/>
      <c r="AA185" s="31"/>
      <c r="AB185" s="31"/>
      <c r="AC185" s="31"/>
      <c r="AD185" s="31"/>
      <c r="AE185" s="31"/>
      <c r="AF185" s="31"/>
      <c r="AG185" s="31"/>
      <c r="AH185" s="31"/>
      <c r="AI185" s="31"/>
      <c r="AJ185" s="31"/>
      <c r="AK185" s="31"/>
      <c r="AL185" s="32"/>
      <c r="AM185" s="30"/>
      <c r="AN185" s="31"/>
      <c r="AO185" s="31"/>
      <c r="AP185" s="31"/>
      <c r="AQ185" s="31"/>
      <c r="AR185" s="31"/>
      <c r="AS185" s="31"/>
      <c r="AT185" s="31"/>
      <c r="AU185" s="31"/>
      <c r="AV185" s="31"/>
      <c r="AW185" s="31"/>
      <c r="AX185" s="31"/>
      <c r="AY185" s="31"/>
      <c r="AZ185" s="31"/>
      <c r="BA185" s="31"/>
      <c r="BB185" s="31"/>
      <c r="BC185" s="31"/>
      <c r="BD185" s="31"/>
      <c r="BE185" s="32"/>
      <c r="BF185" s="30"/>
      <c r="BG185" s="31"/>
      <c r="BH185" s="31"/>
      <c r="BI185" s="31"/>
      <c r="BJ185" s="31"/>
      <c r="BK185" s="31"/>
      <c r="BL185" s="31"/>
      <c r="BM185" s="31"/>
      <c r="BN185" s="31"/>
      <c r="BO185" s="31"/>
      <c r="BP185" s="31"/>
      <c r="BQ185" s="31"/>
      <c r="BR185" s="31"/>
      <c r="BS185" s="31"/>
      <c r="BT185" s="31"/>
      <c r="BU185" s="31"/>
      <c r="BV185" s="31"/>
      <c r="BW185" s="31"/>
      <c r="BX185" s="32"/>
      <c r="BY185" s="31"/>
      <c r="BZ185" s="31"/>
      <c r="CA185" s="31"/>
      <c r="CB185" s="31"/>
      <c r="CC185" s="31"/>
      <c r="CD185" s="31"/>
      <c r="CE185" s="31"/>
      <c r="CF185" s="31"/>
      <c r="CG185" s="31"/>
      <c r="CH185" s="31"/>
      <c r="CI185" s="31"/>
      <c r="CJ185" s="31"/>
      <c r="CK185" s="31"/>
      <c r="CL185" s="31"/>
      <c r="CM185" s="31"/>
      <c r="CN185" s="31"/>
      <c r="CO185" s="31"/>
      <c r="CP185" s="31"/>
      <c r="CQ185" s="32"/>
    </row>
    <row r="186" spans="1:95">
      <c r="A186" s="30"/>
      <c r="B186" s="31"/>
      <c r="C186" s="31"/>
      <c r="D186" s="31"/>
      <c r="E186" s="31"/>
      <c r="F186" s="31"/>
      <c r="G186" s="31"/>
      <c r="H186" s="31"/>
      <c r="I186" s="31"/>
      <c r="J186" s="31"/>
      <c r="K186" s="31"/>
      <c r="L186" s="31"/>
      <c r="M186" s="31"/>
      <c r="N186" s="31"/>
      <c r="O186" s="31"/>
      <c r="P186" s="31"/>
      <c r="Q186" s="31"/>
      <c r="R186" s="31"/>
      <c r="S186" s="32"/>
      <c r="T186" s="30"/>
      <c r="U186" s="31"/>
      <c r="V186" s="31"/>
      <c r="W186" s="31"/>
      <c r="X186" s="31"/>
      <c r="Y186" s="31"/>
      <c r="Z186" s="31"/>
      <c r="AA186" s="31"/>
      <c r="AB186" s="31"/>
      <c r="AC186" s="31"/>
      <c r="AD186" s="31"/>
      <c r="AE186" s="31"/>
      <c r="AF186" s="31"/>
      <c r="AG186" s="31"/>
      <c r="AH186" s="31"/>
      <c r="AI186" s="31"/>
      <c r="AJ186" s="31"/>
      <c r="AK186" s="31"/>
      <c r="AL186" s="32"/>
      <c r="AM186" s="30"/>
      <c r="AN186" s="31"/>
      <c r="AO186" s="31"/>
      <c r="AP186" s="31"/>
      <c r="AQ186" s="31"/>
      <c r="AR186" s="31"/>
      <c r="AS186" s="31"/>
      <c r="AT186" s="31"/>
      <c r="AU186" s="31"/>
      <c r="AV186" s="31"/>
      <c r="AW186" s="31"/>
      <c r="AX186" s="31"/>
      <c r="AY186" s="31"/>
      <c r="AZ186" s="31"/>
      <c r="BA186" s="31"/>
      <c r="BB186" s="31"/>
      <c r="BC186" s="31"/>
      <c r="BD186" s="31"/>
      <c r="BE186" s="32"/>
      <c r="BF186" s="30"/>
      <c r="BG186" s="31"/>
      <c r="BH186" s="31"/>
      <c r="BI186" s="31"/>
      <c r="BJ186" s="31"/>
      <c r="BK186" s="31"/>
      <c r="BL186" s="31"/>
      <c r="BM186" s="31"/>
      <c r="BN186" s="31"/>
      <c r="BO186" s="31"/>
      <c r="BP186" s="31"/>
      <c r="BQ186" s="31"/>
      <c r="BR186" s="31"/>
      <c r="BS186" s="31"/>
      <c r="BT186" s="31"/>
      <c r="BU186" s="31"/>
      <c r="BV186" s="31"/>
      <c r="BW186" s="31"/>
      <c r="BX186" s="32"/>
      <c r="BY186" s="31"/>
      <c r="BZ186" s="31"/>
      <c r="CA186" s="31"/>
      <c r="CB186" s="31"/>
      <c r="CC186" s="31"/>
      <c r="CD186" s="31"/>
      <c r="CE186" s="31"/>
      <c r="CF186" s="31"/>
      <c r="CG186" s="31"/>
      <c r="CH186" s="31"/>
      <c r="CI186" s="31"/>
      <c r="CJ186" s="31"/>
      <c r="CK186" s="31"/>
      <c r="CL186" s="31"/>
      <c r="CM186" s="31"/>
      <c r="CN186" s="31"/>
      <c r="CO186" s="31"/>
      <c r="CP186" s="31"/>
      <c r="CQ186" s="32"/>
    </row>
    <row r="187" spans="1:95">
      <c r="A187" s="30"/>
      <c r="B187" s="31"/>
      <c r="C187" s="31"/>
      <c r="D187" s="31"/>
      <c r="E187" s="31"/>
      <c r="F187" s="31"/>
      <c r="G187" s="31"/>
      <c r="H187" s="31"/>
      <c r="I187" s="31"/>
      <c r="J187" s="31"/>
      <c r="K187" s="31"/>
      <c r="L187" s="31"/>
      <c r="M187" s="31"/>
      <c r="N187" s="31"/>
      <c r="O187" s="31"/>
      <c r="P187" s="31"/>
      <c r="Q187" s="31"/>
      <c r="R187" s="31"/>
      <c r="S187" s="32"/>
      <c r="T187" s="30"/>
      <c r="U187" s="31"/>
      <c r="V187" s="31"/>
      <c r="W187" s="31"/>
      <c r="X187" s="31"/>
      <c r="Y187" s="31"/>
      <c r="Z187" s="31"/>
      <c r="AA187" s="31"/>
      <c r="AB187" s="31"/>
      <c r="AC187" s="31"/>
      <c r="AD187" s="31"/>
      <c r="AE187" s="31"/>
      <c r="AF187" s="31"/>
      <c r="AG187" s="31"/>
      <c r="AH187" s="31"/>
      <c r="AI187" s="31"/>
      <c r="AJ187" s="31"/>
      <c r="AK187" s="31"/>
      <c r="AL187" s="32"/>
      <c r="AM187" s="30"/>
      <c r="AN187" s="31"/>
      <c r="AO187" s="31"/>
      <c r="AP187" s="31"/>
      <c r="AQ187" s="31"/>
      <c r="AR187" s="31"/>
      <c r="AS187" s="31"/>
      <c r="AT187" s="31"/>
      <c r="AU187" s="31"/>
      <c r="AV187" s="31"/>
      <c r="AW187" s="31"/>
      <c r="AX187" s="31"/>
      <c r="AY187" s="31"/>
      <c r="AZ187" s="31"/>
      <c r="BA187" s="31"/>
      <c r="BB187" s="31"/>
      <c r="BC187" s="31"/>
      <c r="BD187" s="31"/>
      <c r="BE187" s="32"/>
      <c r="BF187" s="30"/>
      <c r="BG187" s="31"/>
      <c r="BH187" s="31"/>
      <c r="BI187" s="31"/>
      <c r="BJ187" s="31"/>
      <c r="BK187" s="31"/>
      <c r="BL187" s="31"/>
      <c r="BM187" s="31"/>
      <c r="BN187" s="31"/>
      <c r="BO187" s="31"/>
      <c r="BP187" s="31"/>
      <c r="BQ187" s="31"/>
      <c r="BR187" s="31"/>
      <c r="BS187" s="31"/>
      <c r="BT187" s="31"/>
      <c r="BU187" s="31"/>
      <c r="BV187" s="31"/>
      <c r="BW187" s="31"/>
      <c r="BX187" s="32"/>
      <c r="BY187" s="31"/>
      <c r="BZ187" s="31"/>
      <c r="CA187" s="31"/>
      <c r="CB187" s="31"/>
      <c r="CC187" s="31"/>
      <c r="CD187" s="31"/>
      <c r="CE187" s="31"/>
      <c r="CF187" s="31"/>
      <c r="CG187" s="31"/>
      <c r="CH187" s="31"/>
      <c r="CI187" s="31"/>
      <c r="CJ187" s="31"/>
      <c r="CK187" s="31"/>
      <c r="CL187" s="31"/>
      <c r="CM187" s="31"/>
      <c r="CN187" s="31"/>
      <c r="CO187" s="31"/>
      <c r="CP187" s="31"/>
      <c r="CQ187" s="32"/>
    </row>
    <row r="188" spans="1:95">
      <c r="A188" s="30"/>
      <c r="B188" s="31"/>
      <c r="C188" s="31"/>
      <c r="D188" s="31"/>
      <c r="E188" s="31"/>
      <c r="F188" s="31"/>
      <c r="G188" s="31"/>
      <c r="H188" s="31"/>
      <c r="I188" s="31"/>
      <c r="J188" s="31"/>
      <c r="K188" s="31"/>
      <c r="L188" s="31"/>
      <c r="M188" s="31"/>
      <c r="N188" s="31"/>
      <c r="O188" s="31"/>
      <c r="P188" s="31"/>
      <c r="Q188" s="31"/>
      <c r="R188" s="31"/>
      <c r="S188" s="32"/>
      <c r="T188" s="30"/>
      <c r="U188" s="31"/>
      <c r="V188" s="31"/>
      <c r="W188" s="31"/>
      <c r="X188" s="31"/>
      <c r="Y188" s="31"/>
      <c r="Z188" s="31"/>
      <c r="AA188" s="31"/>
      <c r="AB188" s="31"/>
      <c r="AC188" s="31"/>
      <c r="AD188" s="31"/>
      <c r="AE188" s="31"/>
      <c r="AF188" s="31"/>
      <c r="AG188" s="31"/>
      <c r="AH188" s="31"/>
      <c r="AI188" s="31"/>
      <c r="AJ188" s="31"/>
      <c r="AK188" s="31"/>
      <c r="AL188" s="32"/>
      <c r="AM188" s="30"/>
      <c r="AN188" s="31"/>
      <c r="AO188" s="31"/>
      <c r="AP188" s="31"/>
      <c r="AQ188" s="31"/>
      <c r="AR188" s="31"/>
      <c r="AS188" s="31"/>
      <c r="AT188" s="31"/>
      <c r="AU188" s="31"/>
      <c r="AV188" s="31"/>
      <c r="AW188" s="31"/>
      <c r="AX188" s="31"/>
      <c r="AY188" s="31"/>
      <c r="AZ188" s="31"/>
      <c r="BA188" s="31"/>
      <c r="BB188" s="31"/>
      <c r="BC188" s="31"/>
      <c r="BD188" s="31"/>
      <c r="BE188" s="32"/>
      <c r="BF188" s="30"/>
      <c r="BG188" s="31"/>
      <c r="BH188" s="31"/>
      <c r="BI188" s="31"/>
      <c r="BJ188" s="31"/>
      <c r="BK188" s="31"/>
      <c r="BL188" s="31"/>
      <c r="BM188" s="31"/>
      <c r="BN188" s="31"/>
      <c r="BO188" s="31"/>
      <c r="BP188" s="31"/>
      <c r="BQ188" s="31"/>
      <c r="BR188" s="31"/>
      <c r="BS188" s="31"/>
      <c r="BT188" s="31"/>
      <c r="BU188" s="31"/>
      <c r="BV188" s="31"/>
      <c r="BW188" s="31"/>
      <c r="BX188" s="32"/>
      <c r="BY188" s="31"/>
      <c r="BZ188" s="31"/>
      <c r="CA188" s="31"/>
      <c r="CB188" s="31"/>
      <c r="CC188" s="31"/>
      <c r="CD188" s="31"/>
      <c r="CE188" s="31"/>
      <c r="CF188" s="31"/>
      <c r="CG188" s="31"/>
      <c r="CH188" s="31"/>
      <c r="CI188" s="31"/>
      <c r="CJ188" s="31"/>
      <c r="CK188" s="31"/>
      <c r="CL188" s="31"/>
      <c r="CM188" s="31"/>
      <c r="CN188" s="31"/>
      <c r="CO188" s="31"/>
      <c r="CP188" s="31"/>
      <c r="CQ188" s="32"/>
    </row>
    <row r="189" spans="1:95">
      <c r="A189" s="30"/>
      <c r="B189" s="31"/>
      <c r="C189" s="31"/>
      <c r="D189" s="31"/>
      <c r="E189" s="31"/>
      <c r="F189" s="31"/>
      <c r="G189" s="31"/>
      <c r="H189" s="31"/>
      <c r="I189" s="31"/>
      <c r="J189" s="31"/>
      <c r="K189" s="31"/>
      <c r="L189" s="31"/>
      <c r="M189" s="31"/>
      <c r="N189" s="31"/>
      <c r="O189" s="31"/>
      <c r="P189" s="31"/>
      <c r="Q189" s="31"/>
      <c r="R189" s="31"/>
      <c r="S189" s="32"/>
      <c r="T189" s="30"/>
      <c r="U189" s="31"/>
      <c r="V189" s="31"/>
      <c r="W189" s="31"/>
      <c r="X189" s="31"/>
      <c r="Y189" s="31"/>
      <c r="Z189" s="31"/>
      <c r="AA189" s="31"/>
      <c r="AB189" s="31"/>
      <c r="AC189" s="31"/>
      <c r="AD189" s="31"/>
      <c r="AE189" s="31"/>
      <c r="AF189" s="31"/>
      <c r="AG189" s="31"/>
      <c r="AH189" s="31"/>
      <c r="AI189" s="31"/>
      <c r="AJ189" s="31"/>
      <c r="AK189" s="31"/>
      <c r="AL189" s="32"/>
      <c r="AM189" s="30"/>
      <c r="AN189" s="31"/>
      <c r="AO189" s="31"/>
      <c r="AP189" s="31"/>
      <c r="AQ189" s="31"/>
      <c r="AR189" s="31"/>
      <c r="AS189" s="31"/>
      <c r="AT189" s="31"/>
      <c r="AU189" s="31"/>
      <c r="AV189" s="31"/>
      <c r="AW189" s="31"/>
      <c r="AX189" s="31"/>
      <c r="AY189" s="31"/>
      <c r="AZ189" s="31"/>
      <c r="BA189" s="31"/>
      <c r="BB189" s="31"/>
      <c r="BC189" s="31"/>
      <c r="BD189" s="31"/>
      <c r="BE189" s="32"/>
      <c r="BF189" s="30"/>
      <c r="BG189" s="31"/>
      <c r="BH189" s="31"/>
      <c r="BI189" s="31"/>
      <c r="BJ189" s="31"/>
      <c r="BK189" s="31"/>
      <c r="BL189" s="31"/>
      <c r="BM189" s="31"/>
      <c r="BN189" s="31"/>
      <c r="BO189" s="31"/>
      <c r="BP189" s="31"/>
      <c r="BQ189" s="31"/>
      <c r="BR189" s="31"/>
      <c r="BS189" s="31"/>
      <c r="BT189" s="31"/>
      <c r="BU189" s="31"/>
      <c r="BV189" s="31"/>
      <c r="BW189" s="31"/>
      <c r="BX189" s="32"/>
      <c r="BY189" s="31"/>
      <c r="BZ189" s="31"/>
      <c r="CA189" s="31"/>
      <c r="CB189" s="31"/>
      <c r="CC189" s="31"/>
      <c r="CD189" s="31"/>
      <c r="CE189" s="31"/>
      <c r="CF189" s="31"/>
      <c r="CG189" s="31"/>
      <c r="CH189" s="31"/>
      <c r="CI189" s="31"/>
      <c r="CJ189" s="31"/>
      <c r="CK189" s="31"/>
      <c r="CL189" s="31"/>
      <c r="CM189" s="31"/>
      <c r="CN189" s="31"/>
      <c r="CO189" s="31"/>
      <c r="CP189" s="31"/>
      <c r="CQ189" s="32"/>
    </row>
    <row r="190" spans="1:95">
      <c r="A190" s="30"/>
      <c r="B190" s="31"/>
      <c r="C190" s="31"/>
      <c r="D190" s="31"/>
      <c r="E190" s="31"/>
      <c r="F190" s="31"/>
      <c r="G190" s="31"/>
      <c r="H190" s="31"/>
      <c r="I190" s="31"/>
      <c r="J190" s="31"/>
      <c r="K190" s="31"/>
      <c r="L190" s="31"/>
      <c r="M190" s="31"/>
      <c r="N190" s="31"/>
      <c r="O190" s="31"/>
      <c r="P190" s="31"/>
      <c r="Q190" s="31"/>
      <c r="R190" s="31"/>
      <c r="S190" s="32"/>
      <c r="T190" s="30"/>
      <c r="U190" s="31"/>
      <c r="V190" s="31"/>
      <c r="W190" s="31"/>
      <c r="X190" s="31"/>
      <c r="Y190" s="31"/>
      <c r="Z190" s="31"/>
      <c r="AA190" s="31"/>
      <c r="AB190" s="31"/>
      <c r="AC190" s="31"/>
      <c r="AD190" s="31"/>
      <c r="AE190" s="31"/>
      <c r="AF190" s="31"/>
      <c r="AG190" s="31"/>
      <c r="AH190" s="31"/>
      <c r="AI190" s="31"/>
      <c r="AJ190" s="31"/>
      <c r="AK190" s="31"/>
      <c r="AL190" s="32"/>
      <c r="AM190" s="30"/>
      <c r="AN190" s="31"/>
      <c r="AO190" s="31"/>
      <c r="AP190" s="31"/>
      <c r="AQ190" s="31"/>
      <c r="AR190" s="31"/>
      <c r="AS190" s="31"/>
      <c r="AT190" s="31"/>
      <c r="AU190" s="31"/>
      <c r="AV190" s="31"/>
      <c r="AW190" s="31"/>
      <c r="AX190" s="31"/>
      <c r="AY190" s="31"/>
      <c r="AZ190" s="31"/>
      <c r="BA190" s="31"/>
      <c r="BB190" s="31"/>
      <c r="BC190" s="31"/>
      <c r="BD190" s="31"/>
      <c r="BE190" s="32"/>
      <c r="BF190" s="30"/>
      <c r="BG190" s="31"/>
      <c r="BH190" s="31"/>
      <c r="BI190" s="31"/>
      <c r="BJ190" s="31"/>
      <c r="BK190" s="31"/>
      <c r="BL190" s="31"/>
      <c r="BM190" s="31"/>
      <c r="BN190" s="31"/>
      <c r="BO190" s="31"/>
      <c r="BP190" s="31"/>
      <c r="BQ190" s="31"/>
      <c r="BR190" s="31"/>
      <c r="BS190" s="31"/>
      <c r="BT190" s="31"/>
      <c r="BU190" s="31"/>
      <c r="BV190" s="31"/>
      <c r="BW190" s="31"/>
      <c r="BX190" s="32"/>
      <c r="BY190" s="31"/>
      <c r="BZ190" s="31"/>
      <c r="CA190" s="31"/>
      <c r="CB190" s="31"/>
      <c r="CC190" s="31"/>
      <c r="CD190" s="31"/>
      <c r="CE190" s="31"/>
      <c r="CF190" s="31"/>
      <c r="CG190" s="31"/>
      <c r="CH190" s="31"/>
      <c r="CI190" s="31"/>
      <c r="CJ190" s="31"/>
      <c r="CK190" s="31"/>
      <c r="CL190" s="31"/>
      <c r="CM190" s="31"/>
      <c r="CN190" s="31"/>
      <c r="CO190" s="31"/>
      <c r="CP190" s="31"/>
      <c r="CQ190" s="32"/>
    </row>
    <row r="191" spans="1:95">
      <c r="A191" s="30"/>
      <c r="B191" s="31"/>
      <c r="C191" s="31"/>
      <c r="D191" s="31"/>
      <c r="E191" s="31"/>
      <c r="F191" s="31"/>
      <c r="G191" s="31"/>
      <c r="H191" s="31"/>
      <c r="I191" s="31"/>
      <c r="J191" s="31"/>
      <c r="K191" s="31"/>
      <c r="L191" s="31"/>
      <c r="M191" s="31"/>
      <c r="N191" s="31"/>
      <c r="O191" s="31"/>
      <c r="P191" s="31"/>
      <c r="Q191" s="31"/>
      <c r="R191" s="31"/>
      <c r="S191" s="32"/>
      <c r="T191" s="30"/>
      <c r="U191" s="31"/>
      <c r="V191" s="31"/>
      <c r="W191" s="31"/>
      <c r="X191" s="31"/>
      <c r="Y191" s="31"/>
      <c r="Z191" s="31"/>
      <c r="AA191" s="31"/>
      <c r="AB191" s="31"/>
      <c r="AC191" s="31"/>
      <c r="AD191" s="31"/>
      <c r="AE191" s="31"/>
      <c r="AF191" s="31"/>
      <c r="AG191" s="31"/>
      <c r="AH191" s="31"/>
      <c r="AI191" s="31"/>
      <c r="AJ191" s="31"/>
      <c r="AK191" s="31"/>
      <c r="AL191" s="32"/>
      <c r="AM191" s="30"/>
      <c r="AN191" s="31"/>
      <c r="AO191" s="31"/>
      <c r="AP191" s="31"/>
      <c r="AQ191" s="31"/>
      <c r="AR191" s="31"/>
      <c r="AS191" s="31"/>
      <c r="AT191" s="31"/>
      <c r="AU191" s="31"/>
      <c r="AV191" s="31"/>
      <c r="AW191" s="31"/>
      <c r="AX191" s="31"/>
      <c r="AY191" s="31"/>
      <c r="AZ191" s="31"/>
      <c r="BA191" s="31"/>
      <c r="BB191" s="31"/>
      <c r="BC191" s="31"/>
      <c r="BD191" s="31"/>
      <c r="BE191" s="32"/>
      <c r="BF191" s="30"/>
      <c r="BG191" s="31"/>
      <c r="BH191" s="31"/>
      <c r="BI191" s="31"/>
      <c r="BJ191" s="31"/>
      <c r="BK191" s="31"/>
      <c r="BL191" s="31"/>
      <c r="BM191" s="31"/>
      <c r="BN191" s="31"/>
      <c r="BO191" s="31"/>
      <c r="BP191" s="31"/>
      <c r="BQ191" s="31"/>
      <c r="BR191" s="31"/>
      <c r="BS191" s="31"/>
      <c r="BT191" s="31"/>
      <c r="BU191" s="31"/>
      <c r="BV191" s="31"/>
      <c r="BW191" s="31"/>
      <c r="BX191" s="32"/>
      <c r="BY191" s="31"/>
      <c r="BZ191" s="31"/>
      <c r="CA191" s="31"/>
      <c r="CB191" s="31"/>
      <c r="CC191" s="31"/>
      <c r="CD191" s="31"/>
      <c r="CE191" s="31"/>
      <c r="CF191" s="31"/>
      <c r="CG191" s="31"/>
      <c r="CH191" s="31"/>
      <c r="CI191" s="31"/>
      <c r="CJ191" s="31"/>
      <c r="CK191" s="31"/>
      <c r="CL191" s="31"/>
      <c r="CM191" s="31"/>
      <c r="CN191" s="31"/>
      <c r="CO191" s="31"/>
      <c r="CP191" s="31"/>
      <c r="CQ191" s="32"/>
    </row>
    <row r="192" spans="1:95">
      <c r="A192" s="30"/>
      <c r="B192" s="31"/>
      <c r="C192" s="31"/>
      <c r="D192" s="31"/>
      <c r="E192" s="31"/>
      <c r="F192" s="31"/>
      <c r="G192" s="31"/>
      <c r="H192" s="31"/>
      <c r="I192" s="31"/>
      <c r="J192" s="31"/>
      <c r="K192" s="31"/>
      <c r="L192" s="31"/>
      <c r="M192" s="31"/>
      <c r="N192" s="31"/>
      <c r="O192" s="31"/>
      <c r="P192" s="31"/>
      <c r="Q192" s="31"/>
      <c r="R192" s="31"/>
      <c r="S192" s="32"/>
      <c r="T192" s="30"/>
      <c r="U192" s="31"/>
      <c r="V192" s="31"/>
      <c r="W192" s="31"/>
      <c r="X192" s="31"/>
      <c r="Y192" s="31"/>
      <c r="Z192" s="31"/>
      <c r="AA192" s="31"/>
      <c r="AB192" s="31"/>
      <c r="AC192" s="31"/>
      <c r="AD192" s="31"/>
      <c r="AE192" s="31"/>
      <c r="AF192" s="31"/>
      <c r="AG192" s="31"/>
      <c r="AH192" s="31"/>
      <c r="AI192" s="31"/>
      <c r="AJ192" s="31"/>
      <c r="AK192" s="31"/>
      <c r="AL192" s="32"/>
      <c r="AM192" s="30"/>
      <c r="AN192" s="31"/>
      <c r="AO192" s="31"/>
      <c r="AP192" s="31"/>
      <c r="AQ192" s="31"/>
      <c r="AR192" s="31"/>
      <c r="AS192" s="31"/>
      <c r="AT192" s="31"/>
      <c r="AU192" s="31"/>
      <c r="AV192" s="31"/>
      <c r="AW192" s="31"/>
      <c r="AX192" s="31"/>
      <c r="AY192" s="31"/>
      <c r="AZ192" s="31"/>
      <c r="BA192" s="31"/>
      <c r="BB192" s="31"/>
      <c r="BC192" s="31"/>
      <c r="BD192" s="31"/>
      <c r="BE192" s="32"/>
      <c r="BF192" s="30"/>
      <c r="BG192" s="31"/>
      <c r="BH192" s="31"/>
      <c r="BI192" s="31"/>
      <c r="BJ192" s="31"/>
      <c r="BK192" s="31"/>
      <c r="BL192" s="31"/>
      <c r="BM192" s="31"/>
      <c r="BN192" s="31"/>
      <c r="BO192" s="31"/>
      <c r="BP192" s="31"/>
      <c r="BQ192" s="31"/>
      <c r="BR192" s="31"/>
      <c r="BS192" s="31"/>
      <c r="BT192" s="31"/>
      <c r="BU192" s="31"/>
      <c r="BV192" s="31"/>
      <c r="BW192" s="31"/>
      <c r="BX192" s="32"/>
      <c r="BY192" s="31"/>
      <c r="BZ192" s="31"/>
      <c r="CA192" s="31"/>
      <c r="CB192" s="31"/>
      <c r="CC192" s="31"/>
      <c r="CD192" s="31"/>
      <c r="CE192" s="31"/>
      <c r="CF192" s="31"/>
      <c r="CG192" s="31"/>
      <c r="CH192" s="31"/>
      <c r="CI192" s="31"/>
      <c r="CJ192" s="31"/>
      <c r="CK192" s="31"/>
      <c r="CL192" s="31"/>
      <c r="CM192" s="31"/>
      <c r="CN192" s="31"/>
      <c r="CO192" s="31"/>
      <c r="CP192" s="31"/>
      <c r="CQ192" s="32"/>
    </row>
    <row r="193" spans="1:95">
      <c r="A193" s="30"/>
      <c r="B193" s="31"/>
      <c r="C193" s="31"/>
      <c r="D193" s="31"/>
      <c r="E193" s="31"/>
      <c r="F193" s="31"/>
      <c r="G193" s="31"/>
      <c r="H193" s="31"/>
      <c r="I193" s="31"/>
      <c r="J193" s="31"/>
      <c r="K193" s="31"/>
      <c r="L193" s="31"/>
      <c r="M193" s="31"/>
      <c r="N193" s="31"/>
      <c r="O193" s="31"/>
      <c r="P193" s="31"/>
      <c r="Q193" s="31"/>
      <c r="R193" s="31"/>
      <c r="S193" s="32"/>
      <c r="T193" s="30"/>
      <c r="U193" s="31"/>
      <c r="V193" s="31"/>
      <c r="W193" s="31"/>
      <c r="X193" s="31"/>
      <c r="Y193" s="31"/>
      <c r="Z193" s="31"/>
      <c r="AA193" s="31"/>
      <c r="AB193" s="31"/>
      <c r="AC193" s="31"/>
      <c r="AD193" s="31"/>
      <c r="AE193" s="31"/>
      <c r="AF193" s="31"/>
      <c r="AG193" s="31"/>
      <c r="AH193" s="31"/>
      <c r="AI193" s="31"/>
      <c r="AJ193" s="31"/>
      <c r="AK193" s="31"/>
      <c r="AL193" s="32"/>
      <c r="AM193" s="30"/>
      <c r="AN193" s="31"/>
      <c r="AO193" s="31"/>
      <c r="AP193" s="31"/>
      <c r="AQ193" s="31"/>
      <c r="AR193" s="31"/>
      <c r="AS193" s="31"/>
      <c r="AT193" s="31"/>
      <c r="AU193" s="31"/>
      <c r="AV193" s="31"/>
      <c r="AW193" s="31"/>
      <c r="AX193" s="31"/>
      <c r="AY193" s="31"/>
      <c r="AZ193" s="31"/>
      <c r="BA193" s="31"/>
      <c r="BB193" s="31"/>
      <c r="BC193" s="31"/>
      <c r="BD193" s="31"/>
      <c r="BE193" s="32"/>
      <c r="BF193" s="30"/>
      <c r="BG193" s="31"/>
      <c r="BH193" s="31"/>
      <c r="BI193" s="31"/>
      <c r="BJ193" s="31"/>
      <c r="BK193" s="31"/>
      <c r="BL193" s="31"/>
      <c r="BM193" s="31"/>
      <c r="BN193" s="31"/>
      <c r="BO193" s="31"/>
      <c r="BP193" s="31"/>
      <c r="BQ193" s="31"/>
      <c r="BR193" s="31"/>
      <c r="BS193" s="31"/>
      <c r="BT193" s="31"/>
      <c r="BU193" s="31"/>
      <c r="BV193" s="31"/>
      <c r="BW193" s="31"/>
      <c r="BX193" s="32"/>
      <c r="BY193" s="31"/>
      <c r="BZ193" s="31"/>
      <c r="CA193" s="31"/>
      <c r="CB193" s="31"/>
      <c r="CC193" s="31"/>
      <c r="CD193" s="31"/>
      <c r="CE193" s="31"/>
      <c r="CF193" s="31"/>
      <c r="CG193" s="31"/>
      <c r="CH193" s="31"/>
      <c r="CI193" s="31"/>
      <c r="CJ193" s="31"/>
      <c r="CK193" s="31"/>
      <c r="CL193" s="31"/>
      <c r="CM193" s="31"/>
      <c r="CN193" s="31"/>
      <c r="CO193" s="31"/>
      <c r="CP193" s="31"/>
      <c r="CQ193" s="32"/>
    </row>
    <row r="194" spans="1:95">
      <c r="A194" s="30"/>
      <c r="B194" s="31"/>
      <c r="C194" s="31"/>
      <c r="D194" s="31"/>
      <c r="E194" s="31"/>
      <c r="F194" s="31"/>
      <c r="G194" s="31"/>
      <c r="H194" s="31"/>
      <c r="I194" s="31"/>
      <c r="J194" s="31"/>
      <c r="K194" s="31"/>
      <c r="L194" s="31"/>
      <c r="M194" s="31"/>
      <c r="N194" s="31"/>
      <c r="O194" s="31"/>
      <c r="P194" s="31"/>
      <c r="Q194" s="31"/>
      <c r="R194" s="31"/>
      <c r="S194" s="32"/>
      <c r="T194" s="30"/>
      <c r="U194" s="31"/>
      <c r="V194" s="31"/>
      <c r="W194" s="31"/>
      <c r="X194" s="31"/>
      <c r="Y194" s="31"/>
      <c r="Z194" s="31"/>
      <c r="AA194" s="31"/>
      <c r="AB194" s="31"/>
      <c r="AC194" s="31"/>
      <c r="AD194" s="31"/>
      <c r="AE194" s="31"/>
      <c r="AF194" s="31"/>
      <c r="AG194" s="31"/>
      <c r="AH194" s="31"/>
      <c r="AI194" s="31"/>
      <c r="AJ194" s="31"/>
      <c r="AK194" s="31"/>
      <c r="AL194" s="32"/>
      <c r="AM194" s="30"/>
      <c r="AN194" s="31"/>
      <c r="AO194" s="31"/>
      <c r="AP194" s="31"/>
      <c r="AQ194" s="31"/>
      <c r="AR194" s="31"/>
      <c r="AS194" s="31"/>
      <c r="AT194" s="31"/>
      <c r="AU194" s="31"/>
      <c r="AV194" s="31"/>
      <c r="AW194" s="31"/>
      <c r="AX194" s="31"/>
      <c r="AY194" s="31"/>
      <c r="AZ194" s="31"/>
      <c r="BA194" s="31"/>
      <c r="BB194" s="31"/>
      <c r="BC194" s="31"/>
      <c r="BD194" s="31"/>
      <c r="BE194" s="32"/>
      <c r="BF194" s="30"/>
      <c r="BG194" s="31"/>
      <c r="BH194" s="31"/>
      <c r="BI194" s="31"/>
      <c r="BJ194" s="31"/>
      <c r="BK194" s="31"/>
      <c r="BL194" s="31"/>
      <c r="BM194" s="31"/>
      <c r="BN194" s="31"/>
      <c r="BO194" s="31"/>
      <c r="BP194" s="31"/>
      <c r="BQ194" s="31"/>
      <c r="BR194" s="31"/>
      <c r="BS194" s="31"/>
      <c r="BT194" s="31"/>
      <c r="BU194" s="31"/>
      <c r="BV194" s="31"/>
      <c r="BW194" s="31"/>
      <c r="BX194" s="32"/>
      <c r="BY194" s="31"/>
      <c r="BZ194" s="31"/>
      <c r="CA194" s="31"/>
      <c r="CB194" s="31"/>
      <c r="CC194" s="31"/>
      <c r="CD194" s="31"/>
      <c r="CE194" s="31"/>
      <c r="CF194" s="31"/>
      <c r="CG194" s="31"/>
      <c r="CH194" s="31"/>
      <c r="CI194" s="31"/>
      <c r="CJ194" s="31"/>
      <c r="CK194" s="31"/>
      <c r="CL194" s="31"/>
      <c r="CM194" s="31"/>
      <c r="CN194" s="31"/>
      <c r="CO194" s="31"/>
      <c r="CP194" s="31"/>
      <c r="CQ194" s="32"/>
    </row>
    <row r="195" spans="1:95">
      <c r="A195" s="30"/>
      <c r="B195" s="31"/>
      <c r="C195" s="31"/>
      <c r="D195" s="31"/>
      <c r="E195" s="31"/>
      <c r="F195" s="31"/>
      <c r="G195" s="31"/>
      <c r="H195" s="31"/>
      <c r="I195" s="31"/>
      <c r="J195" s="31"/>
      <c r="K195" s="31"/>
      <c r="L195" s="31"/>
      <c r="M195" s="31"/>
      <c r="N195" s="31"/>
      <c r="O195" s="31"/>
      <c r="P195" s="31"/>
      <c r="Q195" s="31"/>
      <c r="R195" s="31"/>
      <c r="S195" s="32"/>
      <c r="T195" s="30"/>
      <c r="U195" s="31"/>
      <c r="V195" s="31"/>
      <c r="W195" s="31"/>
      <c r="X195" s="31"/>
      <c r="Y195" s="31"/>
      <c r="Z195" s="31"/>
      <c r="AA195" s="31"/>
      <c r="AB195" s="31"/>
      <c r="AC195" s="31"/>
      <c r="AD195" s="31"/>
      <c r="AE195" s="31"/>
      <c r="AF195" s="31"/>
      <c r="AG195" s="31"/>
      <c r="AH195" s="31"/>
      <c r="AI195" s="31"/>
      <c r="AJ195" s="31"/>
      <c r="AK195" s="31"/>
      <c r="AL195" s="32"/>
      <c r="AM195" s="30"/>
      <c r="AN195" s="31"/>
      <c r="AO195" s="31"/>
      <c r="AP195" s="31"/>
      <c r="AQ195" s="31"/>
      <c r="AR195" s="31"/>
      <c r="AS195" s="31"/>
      <c r="AT195" s="31"/>
      <c r="AU195" s="31"/>
      <c r="AV195" s="31"/>
      <c r="AW195" s="31"/>
      <c r="AX195" s="31"/>
      <c r="AY195" s="31"/>
      <c r="AZ195" s="31"/>
      <c r="BA195" s="31"/>
      <c r="BB195" s="31"/>
      <c r="BC195" s="31"/>
      <c r="BD195" s="31"/>
      <c r="BE195" s="32"/>
      <c r="BF195" s="30"/>
      <c r="BG195" s="31"/>
      <c r="BH195" s="31"/>
      <c r="BI195" s="31"/>
      <c r="BJ195" s="31"/>
      <c r="BK195" s="31"/>
      <c r="BL195" s="31"/>
      <c r="BM195" s="31"/>
      <c r="BN195" s="31"/>
      <c r="BO195" s="31"/>
      <c r="BP195" s="31"/>
      <c r="BQ195" s="31"/>
      <c r="BR195" s="31"/>
      <c r="BS195" s="31"/>
      <c r="BT195" s="31"/>
      <c r="BU195" s="31"/>
      <c r="BV195" s="31"/>
      <c r="BW195" s="31"/>
      <c r="BX195" s="32"/>
      <c r="BY195" s="31"/>
      <c r="BZ195" s="31"/>
      <c r="CA195" s="31"/>
      <c r="CB195" s="31"/>
      <c r="CC195" s="31"/>
      <c r="CD195" s="31"/>
      <c r="CE195" s="31"/>
      <c r="CF195" s="31"/>
      <c r="CG195" s="31"/>
      <c r="CH195" s="31"/>
      <c r="CI195" s="31"/>
      <c r="CJ195" s="31"/>
      <c r="CK195" s="31"/>
      <c r="CL195" s="31"/>
      <c r="CM195" s="31"/>
      <c r="CN195" s="31"/>
      <c r="CO195" s="31"/>
      <c r="CP195" s="31"/>
      <c r="CQ195" s="32"/>
    </row>
    <row r="196" spans="1:95">
      <c r="A196" s="30"/>
      <c r="B196" s="31"/>
      <c r="C196" s="31"/>
      <c r="D196" s="31"/>
      <c r="E196" s="31"/>
      <c r="F196" s="31"/>
      <c r="G196" s="31"/>
      <c r="H196" s="31"/>
      <c r="I196" s="31"/>
      <c r="J196" s="31"/>
      <c r="K196" s="31"/>
      <c r="L196" s="31"/>
      <c r="M196" s="31"/>
      <c r="N196" s="31"/>
      <c r="O196" s="31"/>
      <c r="P196" s="31"/>
      <c r="Q196" s="31"/>
      <c r="R196" s="31"/>
      <c r="S196" s="32"/>
      <c r="T196" s="30"/>
      <c r="U196" s="31"/>
      <c r="V196" s="31"/>
      <c r="W196" s="31"/>
      <c r="X196" s="31"/>
      <c r="Y196" s="31"/>
      <c r="Z196" s="31"/>
      <c r="AA196" s="31"/>
      <c r="AB196" s="31"/>
      <c r="AC196" s="31"/>
      <c r="AD196" s="31"/>
      <c r="AE196" s="31"/>
      <c r="AF196" s="31"/>
      <c r="AG196" s="31"/>
      <c r="AH196" s="31"/>
      <c r="AI196" s="31"/>
      <c r="AJ196" s="31"/>
      <c r="AK196" s="31"/>
      <c r="AL196" s="32"/>
      <c r="AM196" s="30"/>
      <c r="AN196" s="31"/>
      <c r="AO196" s="31"/>
      <c r="AP196" s="31"/>
      <c r="AQ196" s="31"/>
      <c r="AR196" s="31"/>
      <c r="AS196" s="31"/>
      <c r="AT196" s="31"/>
      <c r="AU196" s="31"/>
      <c r="AV196" s="31"/>
      <c r="AW196" s="31"/>
      <c r="AX196" s="31"/>
      <c r="AY196" s="31"/>
      <c r="AZ196" s="31"/>
      <c r="BA196" s="31"/>
      <c r="BB196" s="31"/>
      <c r="BC196" s="31"/>
      <c r="BD196" s="31"/>
      <c r="BE196" s="32"/>
      <c r="BF196" s="30"/>
      <c r="BG196" s="31"/>
      <c r="BH196" s="31"/>
      <c r="BI196" s="31"/>
      <c r="BJ196" s="31"/>
      <c r="BK196" s="31"/>
      <c r="BL196" s="31"/>
      <c r="BM196" s="31"/>
      <c r="BN196" s="31"/>
      <c r="BO196" s="31"/>
      <c r="BP196" s="31"/>
      <c r="BQ196" s="31"/>
      <c r="BR196" s="31"/>
      <c r="BS196" s="31"/>
      <c r="BT196" s="31"/>
      <c r="BU196" s="31"/>
      <c r="BV196" s="31"/>
      <c r="BW196" s="31"/>
      <c r="BX196" s="32"/>
      <c r="BY196" s="31"/>
      <c r="BZ196" s="31"/>
      <c r="CA196" s="31"/>
      <c r="CB196" s="31"/>
      <c r="CC196" s="31"/>
      <c r="CD196" s="31"/>
      <c r="CE196" s="31"/>
      <c r="CF196" s="31"/>
      <c r="CG196" s="31"/>
      <c r="CH196" s="31"/>
      <c r="CI196" s="31"/>
      <c r="CJ196" s="31"/>
      <c r="CK196" s="31"/>
      <c r="CL196" s="31"/>
      <c r="CM196" s="31"/>
      <c r="CN196" s="31"/>
      <c r="CO196" s="31"/>
      <c r="CP196" s="31"/>
      <c r="CQ196" s="32"/>
    </row>
    <row r="197" spans="1:95">
      <c r="A197" s="30"/>
      <c r="B197" s="31"/>
      <c r="C197" s="31"/>
      <c r="D197" s="31"/>
      <c r="E197" s="31"/>
      <c r="F197" s="31"/>
      <c r="G197" s="31"/>
      <c r="H197" s="31"/>
      <c r="I197" s="31"/>
      <c r="J197" s="31"/>
      <c r="K197" s="31"/>
      <c r="L197" s="31"/>
      <c r="M197" s="31"/>
      <c r="N197" s="31"/>
      <c r="O197" s="31"/>
      <c r="P197" s="31"/>
      <c r="Q197" s="31"/>
      <c r="R197" s="31"/>
      <c r="S197" s="32"/>
      <c r="T197" s="30"/>
      <c r="U197" s="31"/>
      <c r="V197" s="31"/>
      <c r="W197" s="31"/>
      <c r="X197" s="31"/>
      <c r="Y197" s="31"/>
      <c r="Z197" s="31"/>
      <c r="AA197" s="31"/>
      <c r="AB197" s="31"/>
      <c r="AC197" s="31"/>
      <c r="AD197" s="31"/>
      <c r="AE197" s="31"/>
      <c r="AF197" s="31"/>
      <c r="AG197" s="31"/>
      <c r="AH197" s="31"/>
      <c r="AI197" s="31"/>
      <c r="AJ197" s="31"/>
      <c r="AK197" s="31"/>
      <c r="AL197" s="32"/>
      <c r="AM197" s="30"/>
      <c r="AN197" s="31"/>
      <c r="AO197" s="31"/>
      <c r="AP197" s="31"/>
      <c r="AQ197" s="31"/>
      <c r="AR197" s="31"/>
      <c r="AS197" s="31"/>
      <c r="AT197" s="31"/>
      <c r="AU197" s="31"/>
      <c r="AV197" s="31"/>
      <c r="AW197" s="31"/>
      <c r="AX197" s="31"/>
      <c r="AY197" s="31"/>
      <c r="AZ197" s="31"/>
      <c r="BA197" s="31"/>
      <c r="BB197" s="31"/>
      <c r="BC197" s="31"/>
      <c r="BD197" s="31"/>
      <c r="BE197" s="32"/>
      <c r="BF197" s="30"/>
      <c r="BG197" s="31"/>
      <c r="BH197" s="31"/>
      <c r="BI197" s="31"/>
      <c r="BJ197" s="31"/>
      <c r="BK197" s="31"/>
      <c r="BL197" s="31"/>
      <c r="BM197" s="31"/>
      <c r="BN197" s="31"/>
      <c r="BO197" s="31"/>
      <c r="BP197" s="31"/>
      <c r="BQ197" s="31"/>
      <c r="BR197" s="31"/>
      <c r="BS197" s="31"/>
      <c r="BT197" s="31"/>
      <c r="BU197" s="31"/>
      <c r="BV197" s="31"/>
      <c r="BW197" s="31"/>
      <c r="BX197" s="32"/>
      <c r="BY197" s="31"/>
      <c r="BZ197" s="31"/>
      <c r="CA197" s="31"/>
      <c r="CB197" s="31"/>
      <c r="CC197" s="31"/>
      <c r="CD197" s="31"/>
      <c r="CE197" s="31"/>
      <c r="CF197" s="31"/>
      <c r="CG197" s="31"/>
      <c r="CH197" s="31"/>
      <c r="CI197" s="31"/>
      <c r="CJ197" s="31"/>
      <c r="CK197" s="31"/>
      <c r="CL197" s="31"/>
      <c r="CM197" s="31"/>
      <c r="CN197" s="31"/>
      <c r="CO197" s="31"/>
      <c r="CP197" s="31"/>
      <c r="CQ197" s="32"/>
    </row>
    <row r="198" spans="1:95">
      <c r="A198" s="30"/>
      <c r="B198" s="31"/>
      <c r="C198" s="31"/>
      <c r="D198" s="31"/>
      <c r="E198" s="31"/>
      <c r="F198" s="31"/>
      <c r="G198" s="31"/>
      <c r="H198" s="31"/>
      <c r="I198" s="31"/>
      <c r="J198" s="31"/>
      <c r="K198" s="31"/>
      <c r="L198" s="31"/>
      <c r="M198" s="31"/>
      <c r="N198" s="31"/>
      <c r="O198" s="31"/>
      <c r="P198" s="31"/>
      <c r="Q198" s="31"/>
      <c r="R198" s="31"/>
      <c r="S198" s="32"/>
      <c r="T198" s="30"/>
      <c r="U198" s="31"/>
      <c r="V198" s="31"/>
      <c r="W198" s="31"/>
      <c r="X198" s="31"/>
      <c r="Y198" s="31"/>
      <c r="Z198" s="31"/>
      <c r="AA198" s="31"/>
      <c r="AB198" s="31"/>
      <c r="AC198" s="31"/>
      <c r="AD198" s="31"/>
      <c r="AE198" s="31"/>
      <c r="AF198" s="31"/>
      <c r="AG198" s="31"/>
      <c r="AH198" s="31"/>
      <c r="AI198" s="31"/>
      <c r="AJ198" s="31"/>
      <c r="AK198" s="31"/>
      <c r="AL198" s="32"/>
      <c r="AM198" s="30"/>
      <c r="AN198" s="31"/>
      <c r="AO198" s="31"/>
      <c r="AP198" s="31"/>
      <c r="AQ198" s="31"/>
      <c r="AR198" s="31"/>
      <c r="AS198" s="31"/>
      <c r="AT198" s="31"/>
      <c r="AU198" s="31"/>
      <c r="AV198" s="31"/>
      <c r="AW198" s="31"/>
      <c r="AX198" s="31"/>
      <c r="AY198" s="31"/>
      <c r="AZ198" s="31"/>
      <c r="BA198" s="31"/>
      <c r="BB198" s="31"/>
      <c r="BC198" s="31"/>
      <c r="BD198" s="31"/>
      <c r="BE198" s="32"/>
      <c r="BF198" s="30"/>
      <c r="BG198" s="31"/>
      <c r="BH198" s="31"/>
      <c r="BI198" s="31"/>
      <c r="BJ198" s="31"/>
      <c r="BK198" s="31"/>
      <c r="BL198" s="31"/>
      <c r="BM198" s="31"/>
      <c r="BN198" s="31"/>
      <c r="BO198" s="31"/>
      <c r="BP198" s="31"/>
      <c r="BQ198" s="31"/>
      <c r="BR198" s="31"/>
      <c r="BS198" s="31"/>
      <c r="BT198" s="31"/>
      <c r="BU198" s="31"/>
      <c r="BV198" s="31"/>
      <c r="BW198" s="31"/>
      <c r="BX198" s="32"/>
      <c r="BY198" s="31"/>
      <c r="BZ198" s="31"/>
      <c r="CA198" s="31"/>
      <c r="CB198" s="31"/>
      <c r="CC198" s="31"/>
      <c r="CD198" s="31"/>
      <c r="CE198" s="31"/>
      <c r="CF198" s="31"/>
      <c r="CG198" s="31"/>
      <c r="CH198" s="31"/>
      <c r="CI198" s="31"/>
      <c r="CJ198" s="31"/>
      <c r="CK198" s="31"/>
      <c r="CL198" s="31"/>
      <c r="CM198" s="31"/>
      <c r="CN198" s="31"/>
      <c r="CO198" s="31"/>
      <c r="CP198" s="31"/>
      <c r="CQ198" s="32"/>
    </row>
    <row r="199" spans="1:95">
      <c r="A199" s="30"/>
      <c r="B199" s="31"/>
      <c r="C199" s="31"/>
      <c r="D199" s="31"/>
      <c r="E199" s="31"/>
      <c r="F199" s="31"/>
      <c r="G199" s="31"/>
      <c r="H199" s="31"/>
      <c r="I199" s="31"/>
      <c r="J199" s="31"/>
      <c r="K199" s="31"/>
      <c r="L199" s="31"/>
      <c r="M199" s="31"/>
      <c r="N199" s="31"/>
      <c r="O199" s="31"/>
      <c r="P199" s="31"/>
      <c r="Q199" s="31"/>
      <c r="R199" s="31"/>
      <c r="S199" s="32"/>
      <c r="T199" s="30"/>
      <c r="U199" s="31"/>
      <c r="V199" s="31"/>
      <c r="W199" s="31"/>
      <c r="X199" s="31"/>
      <c r="Y199" s="31"/>
      <c r="Z199" s="31"/>
      <c r="AA199" s="31"/>
      <c r="AB199" s="31"/>
      <c r="AC199" s="31"/>
      <c r="AD199" s="31"/>
      <c r="AE199" s="31"/>
      <c r="AF199" s="31"/>
      <c r="AG199" s="31"/>
      <c r="AH199" s="31"/>
      <c r="AI199" s="31"/>
      <c r="AJ199" s="31"/>
      <c r="AK199" s="31"/>
      <c r="AL199" s="32"/>
      <c r="AM199" s="30"/>
      <c r="AN199" s="31"/>
      <c r="AO199" s="31"/>
      <c r="AP199" s="31"/>
      <c r="AQ199" s="31"/>
      <c r="AR199" s="31"/>
      <c r="AS199" s="31"/>
      <c r="AT199" s="31"/>
      <c r="AU199" s="31"/>
      <c r="AV199" s="31"/>
      <c r="AW199" s="31"/>
      <c r="AX199" s="31"/>
      <c r="AY199" s="31"/>
      <c r="AZ199" s="31"/>
      <c r="BA199" s="31"/>
      <c r="BB199" s="31"/>
      <c r="BC199" s="31"/>
      <c r="BD199" s="31"/>
      <c r="BE199" s="32"/>
      <c r="BF199" s="30"/>
      <c r="BG199" s="31"/>
      <c r="BH199" s="31"/>
      <c r="BI199" s="31"/>
      <c r="BJ199" s="31"/>
      <c r="BK199" s="31"/>
      <c r="BL199" s="31"/>
      <c r="BM199" s="31"/>
      <c r="BN199" s="31"/>
      <c r="BO199" s="31"/>
      <c r="BP199" s="31"/>
      <c r="BQ199" s="31"/>
      <c r="BR199" s="31"/>
      <c r="BS199" s="31"/>
      <c r="BT199" s="31"/>
      <c r="BU199" s="31"/>
      <c r="BV199" s="31"/>
      <c r="BW199" s="31"/>
      <c r="BX199" s="32"/>
      <c r="BY199" s="31"/>
      <c r="BZ199" s="31"/>
      <c r="CA199" s="31"/>
      <c r="CB199" s="31"/>
      <c r="CC199" s="31"/>
      <c r="CD199" s="31"/>
      <c r="CE199" s="31"/>
      <c r="CF199" s="31"/>
      <c r="CG199" s="31"/>
      <c r="CH199" s="31"/>
      <c r="CI199" s="31"/>
      <c r="CJ199" s="31"/>
      <c r="CK199" s="31"/>
      <c r="CL199" s="31"/>
      <c r="CM199" s="31"/>
      <c r="CN199" s="31"/>
      <c r="CO199" s="31"/>
      <c r="CP199" s="31"/>
      <c r="CQ199" s="32"/>
    </row>
    <row r="200" spans="1:95">
      <c r="A200" s="30"/>
      <c r="B200" s="31"/>
      <c r="C200" s="31"/>
      <c r="D200" s="31"/>
      <c r="E200" s="31"/>
      <c r="F200" s="31"/>
      <c r="G200" s="31"/>
      <c r="H200" s="31"/>
      <c r="I200" s="31"/>
      <c r="J200" s="31"/>
      <c r="K200" s="31"/>
      <c r="L200" s="31"/>
      <c r="M200" s="31"/>
      <c r="N200" s="31"/>
      <c r="O200" s="31"/>
      <c r="P200" s="31"/>
      <c r="Q200" s="31"/>
      <c r="R200" s="31"/>
      <c r="S200" s="32"/>
      <c r="T200" s="30"/>
      <c r="U200" s="31"/>
      <c r="V200" s="31"/>
      <c r="W200" s="31"/>
      <c r="X200" s="31"/>
      <c r="Y200" s="31"/>
      <c r="Z200" s="31"/>
      <c r="AA200" s="31"/>
      <c r="AB200" s="31"/>
      <c r="AC200" s="31"/>
      <c r="AD200" s="31"/>
      <c r="AE200" s="31"/>
      <c r="AF200" s="31"/>
      <c r="AG200" s="31"/>
      <c r="AH200" s="31"/>
      <c r="AI200" s="31"/>
      <c r="AJ200" s="31"/>
      <c r="AK200" s="31"/>
      <c r="AL200" s="32"/>
      <c r="AM200" s="30"/>
      <c r="AN200" s="31"/>
      <c r="AO200" s="31"/>
      <c r="AP200" s="31"/>
      <c r="AQ200" s="31"/>
      <c r="AR200" s="31"/>
      <c r="AS200" s="31"/>
      <c r="AT200" s="31"/>
      <c r="AU200" s="31"/>
      <c r="AV200" s="31"/>
      <c r="AW200" s="31"/>
      <c r="AX200" s="31"/>
      <c r="AY200" s="31"/>
      <c r="AZ200" s="31"/>
      <c r="BA200" s="31"/>
      <c r="BB200" s="31"/>
      <c r="BC200" s="31"/>
      <c r="BD200" s="31"/>
      <c r="BE200" s="32"/>
      <c r="BF200" s="30"/>
      <c r="BG200" s="31"/>
      <c r="BH200" s="31"/>
      <c r="BI200" s="31"/>
      <c r="BJ200" s="31"/>
      <c r="BK200" s="31"/>
      <c r="BL200" s="31"/>
      <c r="BM200" s="31"/>
      <c r="BN200" s="31"/>
      <c r="BO200" s="31"/>
      <c r="BP200" s="31"/>
      <c r="BQ200" s="31"/>
      <c r="BR200" s="31"/>
      <c r="BS200" s="31"/>
      <c r="BT200" s="31"/>
      <c r="BU200" s="31"/>
      <c r="BV200" s="31"/>
      <c r="BW200" s="31"/>
      <c r="BX200" s="32"/>
      <c r="BY200" s="31"/>
      <c r="BZ200" s="31"/>
      <c r="CA200" s="31"/>
      <c r="CB200" s="31"/>
      <c r="CC200" s="31"/>
      <c r="CD200" s="31"/>
      <c r="CE200" s="31"/>
      <c r="CF200" s="31"/>
      <c r="CG200" s="31"/>
      <c r="CH200" s="31"/>
      <c r="CI200" s="31"/>
      <c r="CJ200" s="31"/>
      <c r="CK200" s="31"/>
      <c r="CL200" s="31"/>
      <c r="CM200" s="31"/>
      <c r="CN200" s="31"/>
      <c r="CO200" s="31"/>
      <c r="CP200" s="31"/>
      <c r="CQ200" s="32"/>
    </row>
    <row r="201" spans="1:95">
      <c r="A201" s="30"/>
      <c r="B201" s="31"/>
      <c r="C201" s="31"/>
      <c r="D201" s="31"/>
      <c r="E201" s="31"/>
      <c r="F201" s="31"/>
      <c r="G201" s="31"/>
      <c r="H201" s="31"/>
      <c r="I201" s="31"/>
      <c r="J201" s="31"/>
      <c r="K201" s="31"/>
      <c r="L201" s="31"/>
      <c r="M201" s="31"/>
      <c r="N201" s="31"/>
      <c r="O201" s="31"/>
      <c r="P201" s="31"/>
      <c r="Q201" s="31"/>
      <c r="R201" s="31"/>
      <c r="S201" s="32"/>
      <c r="T201" s="30"/>
      <c r="U201" s="31"/>
      <c r="V201" s="31"/>
      <c r="W201" s="31"/>
      <c r="X201" s="31"/>
      <c r="Y201" s="31"/>
      <c r="Z201" s="31"/>
      <c r="AA201" s="31"/>
      <c r="AB201" s="31"/>
      <c r="AC201" s="31"/>
      <c r="AD201" s="31"/>
      <c r="AE201" s="31"/>
      <c r="AF201" s="31"/>
      <c r="AG201" s="31"/>
      <c r="AH201" s="31"/>
      <c r="AI201" s="31"/>
      <c r="AJ201" s="31"/>
      <c r="AK201" s="31"/>
      <c r="AL201" s="32"/>
      <c r="AM201" s="30"/>
      <c r="AN201" s="31"/>
      <c r="AO201" s="31"/>
      <c r="AP201" s="31"/>
      <c r="AQ201" s="31"/>
      <c r="AR201" s="31"/>
      <c r="AS201" s="31"/>
      <c r="AT201" s="31"/>
      <c r="AU201" s="31"/>
      <c r="AV201" s="31"/>
      <c r="AW201" s="31"/>
      <c r="AX201" s="31"/>
      <c r="AY201" s="31"/>
      <c r="AZ201" s="31"/>
      <c r="BA201" s="31"/>
      <c r="BB201" s="31"/>
      <c r="BC201" s="31"/>
      <c r="BD201" s="31"/>
      <c r="BE201" s="32"/>
      <c r="BF201" s="30"/>
      <c r="BG201" s="31"/>
      <c r="BH201" s="31"/>
      <c r="BI201" s="31"/>
      <c r="BJ201" s="31"/>
      <c r="BK201" s="31"/>
      <c r="BL201" s="31"/>
      <c r="BM201" s="31"/>
      <c r="BN201" s="31"/>
      <c r="BO201" s="31"/>
      <c r="BP201" s="31"/>
      <c r="BQ201" s="31"/>
      <c r="BR201" s="31"/>
      <c r="BS201" s="31"/>
      <c r="BT201" s="31"/>
      <c r="BU201" s="31"/>
      <c r="BV201" s="31"/>
      <c r="BW201" s="31"/>
      <c r="BX201" s="32"/>
      <c r="BY201" s="31"/>
      <c r="BZ201" s="31"/>
      <c r="CA201" s="31"/>
      <c r="CB201" s="31"/>
      <c r="CC201" s="31"/>
      <c r="CD201" s="31"/>
      <c r="CE201" s="31"/>
      <c r="CF201" s="31"/>
      <c r="CG201" s="31"/>
      <c r="CH201" s="31"/>
      <c r="CI201" s="31"/>
      <c r="CJ201" s="31"/>
      <c r="CK201" s="31"/>
      <c r="CL201" s="31"/>
      <c r="CM201" s="31"/>
      <c r="CN201" s="31"/>
      <c r="CO201" s="31"/>
      <c r="CP201" s="31"/>
      <c r="CQ201" s="32"/>
    </row>
    <row r="202" spans="1:95">
      <c r="A202" s="38"/>
      <c r="B202" s="36"/>
      <c r="C202" s="36"/>
      <c r="D202" s="36"/>
      <c r="E202" s="36"/>
      <c r="F202" s="36"/>
      <c r="G202" s="36"/>
      <c r="H202" s="36"/>
      <c r="I202" s="36"/>
      <c r="J202" s="36"/>
      <c r="K202" s="36"/>
      <c r="L202" s="36"/>
      <c r="M202" s="36"/>
      <c r="N202" s="36"/>
      <c r="O202" s="36"/>
      <c r="P202" s="36"/>
      <c r="Q202" s="36"/>
      <c r="R202" s="36"/>
      <c r="S202" s="39"/>
      <c r="T202" s="38"/>
      <c r="U202" s="36"/>
      <c r="V202" s="36"/>
      <c r="W202" s="36"/>
      <c r="X202" s="36"/>
      <c r="Y202" s="36"/>
      <c r="Z202" s="36"/>
      <c r="AA202" s="36"/>
      <c r="AB202" s="36"/>
      <c r="AC202" s="36"/>
      <c r="AD202" s="36"/>
      <c r="AE202" s="36"/>
      <c r="AF202" s="36"/>
      <c r="AG202" s="36"/>
      <c r="AH202" s="36"/>
      <c r="AI202" s="36"/>
      <c r="AJ202" s="36"/>
      <c r="AK202" s="36"/>
      <c r="AL202" s="39"/>
      <c r="AM202" s="38"/>
      <c r="AN202" s="36"/>
      <c r="AO202" s="36"/>
      <c r="AP202" s="36"/>
      <c r="AQ202" s="36"/>
      <c r="AR202" s="36"/>
      <c r="AS202" s="36"/>
      <c r="AT202" s="36"/>
      <c r="AU202" s="36"/>
      <c r="AV202" s="36"/>
      <c r="AW202" s="36"/>
      <c r="AX202" s="36"/>
      <c r="AY202" s="36"/>
      <c r="AZ202" s="36"/>
      <c r="BA202" s="36"/>
      <c r="BB202" s="36"/>
      <c r="BC202" s="36"/>
      <c r="BD202" s="36"/>
      <c r="BE202" s="39"/>
      <c r="BF202" s="38"/>
      <c r="BG202" s="36"/>
      <c r="BH202" s="36"/>
      <c r="BI202" s="36"/>
      <c r="BJ202" s="36"/>
      <c r="BK202" s="36"/>
      <c r="BL202" s="36"/>
      <c r="BM202" s="36"/>
      <c r="BN202" s="36"/>
      <c r="BO202" s="36"/>
      <c r="BP202" s="36"/>
      <c r="BQ202" s="36"/>
      <c r="BR202" s="36"/>
      <c r="BS202" s="36"/>
      <c r="BT202" s="36"/>
      <c r="BU202" s="36"/>
      <c r="BV202" s="36"/>
      <c r="BW202" s="36"/>
      <c r="BX202" s="39"/>
      <c r="BY202" s="36"/>
      <c r="BZ202" s="36"/>
      <c r="CA202" s="36"/>
      <c r="CB202" s="36"/>
      <c r="CC202" s="36"/>
      <c r="CD202" s="36"/>
      <c r="CE202" s="36"/>
      <c r="CF202" s="36"/>
      <c r="CG202" s="36"/>
      <c r="CH202" s="36"/>
      <c r="CI202" s="36"/>
      <c r="CJ202" s="36"/>
      <c r="CK202" s="36"/>
      <c r="CL202" s="36"/>
      <c r="CM202" s="36"/>
      <c r="CN202" s="36"/>
      <c r="CO202" s="36"/>
      <c r="CP202" s="36"/>
      <c r="CQ202" s="39"/>
    </row>
  </sheetData>
  <sheetProtection algorithmName="SHA-512" hashValue="eMttCSRPGd3fImX5zyPjIEK94p/TdHS7go0PVArDUbS5Q/G9ArSHX38mxLTWi0xUubNTuyKjClW83QA7amwnHw==" saltValue="6O53t1+4Pn4QWnmF/teLxQ==" spinCount="100000" sheet="1" scenarios="1"/>
  <mergeCells count="147">
    <mergeCell ref="A1:S1"/>
    <mergeCell ref="BY1:CQ1"/>
    <mergeCell ref="D3:J3"/>
    <mergeCell ref="O3:S3"/>
    <mergeCell ref="CB3:CH3"/>
    <mergeCell ref="CM3:CQ3"/>
    <mergeCell ref="T1:AL1"/>
    <mergeCell ref="W3:AC3"/>
    <mergeCell ref="AH3:AL3"/>
    <mergeCell ref="AP3:AV3"/>
    <mergeCell ref="AM1:BE1"/>
    <mergeCell ref="BA3:BE3"/>
    <mergeCell ref="A61:B61"/>
    <mergeCell ref="V61:W61"/>
    <mergeCell ref="AO61:AP61"/>
    <mergeCell ref="C61:D61"/>
    <mergeCell ref="AM61:AN61"/>
    <mergeCell ref="T50:U50"/>
    <mergeCell ref="CC47:CD47"/>
    <mergeCell ref="A5:S5"/>
    <mergeCell ref="A46:B46"/>
    <mergeCell ref="C46:D46"/>
    <mergeCell ref="E46:F46"/>
    <mergeCell ref="G46:H46"/>
    <mergeCell ref="N46:O46"/>
    <mergeCell ref="P46:R46"/>
    <mergeCell ref="A50:B50"/>
    <mergeCell ref="C50:D50"/>
    <mergeCell ref="CA50:CB50"/>
    <mergeCell ref="AM50:AN50"/>
    <mergeCell ref="CA52:CB52"/>
    <mergeCell ref="A57:B57"/>
    <mergeCell ref="C57:D57"/>
    <mergeCell ref="AO55:AP55"/>
    <mergeCell ref="A54:B54"/>
    <mergeCell ref="C54:D54"/>
    <mergeCell ref="CL46:CM46"/>
    <mergeCell ref="A47:B47"/>
    <mergeCell ref="C47:D47"/>
    <mergeCell ref="E47:F47"/>
    <mergeCell ref="G47:H47"/>
    <mergeCell ref="BY47:BZ47"/>
    <mergeCell ref="BY46:BZ46"/>
    <mergeCell ref="CA46:CB46"/>
    <mergeCell ref="CA47:CB47"/>
    <mergeCell ref="CC46:CD46"/>
    <mergeCell ref="CE46:CF46"/>
    <mergeCell ref="CE47:CF47"/>
    <mergeCell ref="T47:U47"/>
    <mergeCell ref="V47:W47"/>
    <mergeCell ref="X47:Y47"/>
    <mergeCell ref="Z47:AA47"/>
    <mergeCell ref="T46:U46"/>
    <mergeCell ref="AZ46:BA46"/>
    <mergeCell ref="AS46:AT46"/>
    <mergeCell ref="AQ46:AR46"/>
    <mergeCell ref="BL46:BM46"/>
    <mergeCell ref="BS46:BT46"/>
    <mergeCell ref="BU46:BW46"/>
    <mergeCell ref="BF46:BG46"/>
    <mergeCell ref="CL52:CM52"/>
    <mergeCell ref="AO51:AP51"/>
    <mergeCell ref="BH53:BI53"/>
    <mergeCell ref="CA53:CB53"/>
    <mergeCell ref="CL50:CM50"/>
    <mergeCell ref="CA51:CB51"/>
    <mergeCell ref="CL51:CM51"/>
    <mergeCell ref="BF50:BG50"/>
    <mergeCell ref="BH50:BI50"/>
    <mergeCell ref="V50:W50"/>
    <mergeCell ref="C51:D51"/>
    <mergeCell ref="AM55:AN55"/>
    <mergeCell ref="AM57:AN57"/>
    <mergeCell ref="AO57:AP57"/>
    <mergeCell ref="V54:W54"/>
    <mergeCell ref="A56:B56"/>
    <mergeCell ref="C56:D56"/>
    <mergeCell ref="A55:B55"/>
    <mergeCell ref="C55:D55"/>
    <mergeCell ref="AO53:AP53"/>
    <mergeCell ref="AM54:AN54"/>
    <mergeCell ref="V55:W55"/>
    <mergeCell ref="AO54:AP54"/>
    <mergeCell ref="C53:D53"/>
    <mergeCell ref="V53:W53"/>
    <mergeCell ref="T55:U55"/>
    <mergeCell ref="T54:U54"/>
    <mergeCell ref="V51:W51"/>
    <mergeCell ref="V60:W60"/>
    <mergeCell ref="T56:U56"/>
    <mergeCell ref="V56:W56"/>
    <mergeCell ref="AO59:AP59"/>
    <mergeCell ref="AO60:AP60"/>
    <mergeCell ref="V59:W59"/>
    <mergeCell ref="AM56:AN56"/>
    <mergeCell ref="C62:D62"/>
    <mergeCell ref="BH62:BI62"/>
    <mergeCell ref="AO62:AP62"/>
    <mergeCell ref="V62:W62"/>
    <mergeCell ref="AO56:AP56"/>
    <mergeCell ref="BH61:BI61"/>
    <mergeCell ref="C58:D58"/>
    <mergeCell ref="C59:D59"/>
    <mergeCell ref="C60:D60"/>
    <mergeCell ref="AO58:AP58"/>
    <mergeCell ref="BF61:BG61"/>
    <mergeCell ref="T61:U61"/>
    <mergeCell ref="T57:U57"/>
    <mergeCell ref="V57:W57"/>
    <mergeCell ref="V58:W58"/>
    <mergeCell ref="BH58:BI58"/>
    <mergeCell ref="BH59:BI59"/>
    <mergeCell ref="BH46:BI46"/>
    <mergeCell ref="BJ46:BK46"/>
    <mergeCell ref="BH51:BI51"/>
    <mergeCell ref="BF1:BX1"/>
    <mergeCell ref="BI3:BO3"/>
    <mergeCell ref="BT3:BX3"/>
    <mergeCell ref="BF5:BX5"/>
    <mergeCell ref="BF47:BG47"/>
    <mergeCell ref="BH47:BI47"/>
    <mergeCell ref="BJ47:BK47"/>
    <mergeCell ref="BL47:BM47"/>
    <mergeCell ref="BH60:BI60"/>
    <mergeCell ref="BF55:BG55"/>
    <mergeCell ref="BH55:BI55"/>
    <mergeCell ref="BF56:BG56"/>
    <mergeCell ref="BH56:BI56"/>
    <mergeCell ref="BF57:BG57"/>
    <mergeCell ref="BH57:BI57"/>
    <mergeCell ref="AM5:BE5"/>
    <mergeCell ref="T5:AL5"/>
    <mergeCell ref="V46:W46"/>
    <mergeCell ref="X46:Y46"/>
    <mergeCell ref="Z46:AA46"/>
    <mergeCell ref="AG46:AH46"/>
    <mergeCell ref="AI46:AK46"/>
    <mergeCell ref="AO50:AP50"/>
    <mergeCell ref="AM46:AN46"/>
    <mergeCell ref="AO46:AP46"/>
    <mergeCell ref="BB46:BD46"/>
    <mergeCell ref="AM47:AN47"/>
    <mergeCell ref="AO47:AP47"/>
    <mergeCell ref="AQ47:AR47"/>
    <mergeCell ref="AS47:AT47"/>
    <mergeCell ref="BH54:BI54"/>
    <mergeCell ref="BF54:BG54"/>
  </mergeCells>
  <phoneticPr fontId="0" type="noConversion"/>
  <conditionalFormatting sqref="C62">
    <cfRule type="expression" dxfId="55" priority="23" stopIfTrue="1">
      <formula>C62="PASS"</formula>
    </cfRule>
    <cfRule type="expression" dxfId="54" priority="24" stopIfTrue="1">
      <formula>C62="FAIL"</formula>
    </cfRule>
  </conditionalFormatting>
  <conditionalFormatting sqref="AO62">
    <cfRule type="expression" dxfId="53" priority="9" stopIfTrue="1">
      <formula>AO62="PASS"</formula>
    </cfRule>
    <cfRule type="expression" dxfId="52" priority="10" stopIfTrue="1">
      <formula>AO62="FAIL"</formula>
    </cfRule>
  </conditionalFormatting>
  <conditionalFormatting sqref="V62">
    <cfRule type="expression" dxfId="51" priority="13" stopIfTrue="1">
      <formula>V62="PASS"</formula>
    </cfRule>
    <cfRule type="expression" dxfId="50" priority="14" stopIfTrue="1">
      <formula>V62="FAIL"</formula>
    </cfRule>
  </conditionalFormatting>
  <conditionalFormatting sqref="BH62">
    <cfRule type="expression" dxfId="49" priority="5" stopIfTrue="1">
      <formula>BH62="PASS"</formula>
    </cfRule>
    <cfRule type="expression" dxfId="48" priority="6" stopIfTrue="1">
      <formula>BH62="FAIL"</formula>
    </cfRule>
  </conditionalFormatting>
  <conditionalFormatting sqref="C53:D53">
    <cfRule type="cellIs" dxfId="47" priority="4" operator="lessThan">
      <formula>200</formula>
    </cfRule>
  </conditionalFormatting>
  <conditionalFormatting sqref="V53:W53">
    <cfRule type="cellIs" dxfId="46" priority="3" operator="lessThan">
      <formula>200</formula>
    </cfRule>
  </conditionalFormatting>
  <conditionalFormatting sqref="AO53:AP53">
    <cfRule type="cellIs" dxfId="45" priority="2" operator="lessThan">
      <formula>200</formula>
    </cfRule>
  </conditionalFormatting>
  <conditionalFormatting sqref="BH53:BI53">
    <cfRule type="cellIs" dxfId="44" priority="1" operator="lessThan">
      <formula>200</formula>
    </cfRule>
  </conditionalFormatting>
  <printOptions horizont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9">
    <tabColor rgb="FF9999FF"/>
  </sheetPr>
  <dimension ref="A1:BX180"/>
  <sheetViews>
    <sheetView showGridLines="0" zoomScaleNormal="100" zoomScaleSheetLayoutView="100" workbookViewId="0">
      <selection sqref="A1:S1"/>
    </sheetView>
  </sheetViews>
  <sheetFormatPr defaultColWidth="11.42578125" defaultRowHeight="12.75"/>
  <cols>
    <col min="1" max="76" width="5" style="302" customWidth="1"/>
    <col min="77" max="16384" width="11.42578125" style="302"/>
  </cols>
  <sheetData>
    <row r="1" spans="1:76">
      <c r="A1" s="1214" t="s">
        <v>558</v>
      </c>
      <c r="B1" s="1214"/>
      <c r="C1" s="1214"/>
      <c r="D1" s="1214"/>
      <c r="E1" s="1214"/>
      <c r="F1" s="1214"/>
      <c r="G1" s="1214"/>
      <c r="H1" s="1214"/>
      <c r="I1" s="1214"/>
      <c r="J1" s="1214"/>
      <c r="K1" s="1214"/>
      <c r="L1" s="1214"/>
      <c r="M1" s="1214"/>
      <c r="N1" s="1214"/>
      <c r="O1" s="1214"/>
      <c r="P1" s="1214"/>
      <c r="Q1" s="1214"/>
      <c r="R1" s="1214"/>
      <c r="S1" s="1214"/>
      <c r="T1" s="1214" t="s">
        <v>559</v>
      </c>
      <c r="U1" s="1214"/>
      <c r="V1" s="1214"/>
      <c r="W1" s="1214"/>
      <c r="X1" s="1214"/>
      <c r="Y1" s="1214"/>
      <c r="Z1" s="1214"/>
      <c r="AA1" s="1214"/>
      <c r="AB1" s="1214"/>
      <c r="AC1" s="1214"/>
      <c r="AD1" s="1214"/>
      <c r="AE1" s="1214"/>
      <c r="AF1" s="1214"/>
      <c r="AG1" s="1214"/>
      <c r="AH1" s="1214"/>
      <c r="AI1" s="1214"/>
      <c r="AJ1" s="1214"/>
      <c r="AK1" s="1214"/>
      <c r="AL1" s="1214"/>
      <c r="AM1" s="1214" t="s">
        <v>560</v>
      </c>
      <c r="AN1" s="1214"/>
      <c r="AO1" s="1214"/>
      <c r="AP1" s="1214"/>
      <c r="AQ1" s="1214"/>
      <c r="AR1" s="1214"/>
      <c r="AS1" s="1214"/>
      <c r="AT1" s="1214"/>
      <c r="AU1" s="1214"/>
      <c r="AV1" s="1214"/>
      <c r="AW1" s="1214"/>
      <c r="AX1" s="1214"/>
      <c r="AY1" s="1214"/>
      <c r="AZ1" s="1214"/>
      <c r="BA1" s="1214"/>
      <c r="BB1" s="1214"/>
      <c r="BC1" s="1214"/>
      <c r="BD1" s="1214"/>
      <c r="BE1" s="1214"/>
      <c r="BF1" s="1214" t="s">
        <v>561</v>
      </c>
      <c r="BG1" s="1214"/>
      <c r="BH1" s="1214"/>
      <c r="BI1" s="1214"/>
      <c r="BJ1" s="1214"/>
      <c r="BK1" s="1214"/>
      <c r="BL1" s="1214"/>
      <c r="BM1" s="1214"/>
      <c r="BN1" s="1214"/>
      <c r="BO1" s="1214"/>
      <c r="BP1" s="1214"/>
      <c r="BQ1" s="1214"/>
      <c r="BR1" s="1214"/>
      <c r="BS1" s="1214"/>
      <c r="BT1" s="1214"/>
      <c r="BU1" s="1214"/>
      <c r="BV1" s="1214"/>
      <c r="BW1" s="1214"/>
      <c r="BX1" s="1214"/>
    </row>
    <row r="3" spans="1:76">
      <c r="A3" s="302" t="s">
        <v>57</v>
      </c>
      <c r="D3" s="1215" t="str">
        <f>IF('Cover Sheet'!$D$14&gt;0,'Cover Sheet'!$D$14,"")</f>
        <v/>
      </c>
      <c r="E3" s="1215"/>
      <c r="F3" s="1215"/>
      <c r="G3" s="1215"/>
      <c r="H3" s="1215"/>
      <c r="I3" s="1215"/>
      <c r="J3" s="1215"/>
      <c r="K3" s="302" t="s">
        <v>58</v>
      </c>
      <c r="O3" s="1215" t="str">
        <f>IF('Cover Sheet'!O14&gt;0,'Cover Sheet'!O14,"")</f>
        <v/>
      </c>
      <c r="P3" s="1215"/>
      <c r="Q3" s="1215"/>
      <c r="R3" s="1215"/>
      <c r="S3" s="1215"/>
      <c r="T3" s="302" t="s">
        <v>57</v>
      </c>
      <c r="W3" s="1215" t="str">
        <f>IF('Cover Sheet'!$D$14&gt;0,'Cover Sheet'!$D$14,"")</f>
        <v/>
      </c>
      <c r="X3" s="1215"/>
      <c r="Y3" s="1215"/>
      <c r="Z3" s="1215"/>
      <c r="AA3" s="1215"/>
      <c r="AB3" s="1215"/>
      <c r="AC3" s="1215"/>
      <c r="AD3" s="302" t="s">
        <v>58</v>
      </c>
      <c r="AH3" s="1215" t="str">
        <f>IF('Cover Sheet'!O14&gt;0,'Cover Sheet'!O14,"")</f>
        <v/>
      </c>
      <c r="AI3" s="1215"/>
      <c r="AJ3" s="1215"/>
      <c r="AK3" s="1215"/>
      <c r="AL3" s="1215"/>
      <c r="AM3" s="302" t="s">
        <v>57</v>
      </c>
      <c r="AP3" s="1215" t="str">
        <f>IF('Cover Sheet'!$D$14&gt;0,'Cover Sheet'!$D$14,"")</f>
        <v/>
      </c>
      <c r="AQ3" s="1215"/>
      <c r="AR3" s="1215"/>
      <c r="AS3" s="1215"/>
      <c r="AT3" s="1215"/>
      <c r="AU3" s="1215"/>
      <c r="AV3" s="1215"/>
      <c r="AW3" s="302" t="s">
        <v>58</v>
      </c>
      <c r="BA3" s="1215" t="str">
        <f>IF('Cover Sheet'!O14&gt;0,'Cover Sheet'!O14,"")</f>
        <v/>
      </c>
      <c r="BB3" s="1215"/>
      <c r="BC3" s="1215"/>
      <c r="BD3" s="1215"/>
      <c r="BE3" s="1215"/>
      <c r="BF3" s="302" t="s">
        <v>57</v>
      </c>
      <c r="BI3" s="1215" t="str">
        <f>IF('Cover Sheet'!$D$14&gt;0,'Cover Sheet'!$D$14,"")</f>
        <v/>
      </c>
      <c r="BJ3" s="1215"/>
      <c r="BK3" s="1215"/>
      <c r="BL3" s="1215"/>
      <c r="BM3" s="1215"/>
      <c r="BN3" s="1215"/>
      <c r="BO3" s="1215"/>
      <c r="BP3" s="302" t="s">
        <v>58</v>
      </c>
      <c r="BT3" s="1215" t="str">
        <f>IF('Cover Sheet'!O14&gt;0,'Cover Sheet'!O14,"")</f>
        <v/>
      </c>
      <c r="BU3" s="1215"/>
      <c r="BV3" s="1215"/>
      <c r="BW3" s="1215"/>
      <c r="BX3" s="1215"/>
    </row>
    <row r="5" spans="1:76" ht="12.75" customHeight="1">
      <c r="A5" s="1190"/>
      <c r="B5" s="1191"/>
      <c r="C5" s="1191"/>
      <c r="D5" s="1191"/>
      <c r="E5" s="1191"/>
      <c r="F5" s="1191"/>
      <c r="G5" s="1191"/>
      <c r="H5" s="1191"/>
      <c r="I5" s="1191"/>
      <c r="J5" s="1191"/>
      <c r="K5" s="1191"/>
      <c r="L5" s="1191"/>
      <c r="M5" s="1191"/>
      <c r="N5" s="1191"/>
      <c r="O5" s="1191"/>
      <c r="P5" s="1191"/>
      <c r="Q5" s="1191"/>
      <c r="R5" s="1191"/>
      <c r="S5" s="1192"/>
      <c r="T5" s="1190"/>
      <c r="U5" s="1191"/>
      <c r="V5" s="1191"/>
      <c r="W5" s="1191"/>
      <c r="X5" s="1191"/>
      <c r="Y5" s="1191"/>
      <c r="Z5" s="1191"/>
      <c r="AA5" s="1191"/>
      <c r="AB5" s="1191"/>
      <c r="AC5" s="1191"/>
      <c r="AD5" s="1191"/>
      <c r="AE5" s="1191"/>
      <c r="AF5" s="1191"/>
      <c r="AG5" s="1191"/>
      <c r="AH5" s="1191"/>
      <c r="AI5" s="1191"/>
      <c r="AJ5" s="1191"/>
      <c r="AK5" s="1191"/>
      <c r="AL5" s="1192"/>
      <c r="AM5" s="1190"/>
      <c r="AN5" s="1191"/>
      <c r="AO5" s="1191"/>
      <c r="AP5" s="1191"/>
      <c r="AQ5" s="1191"/>
      <c r="AR5" s="1191"/>
      <c r="AS5" s="1191"/>
      <c r="AT5" s="1191"/>
      <c r="AU5" s="1191"/>
      <c r="AV5" s="1191"/>
      <c r="AW5" s="1191"/>
      <c r="AX5" s="1191"/>
      <c r="AY5" s="1191"/>
      <c r="AZ5" s="1191"/>
      <c r="BA5" s="1191"/>
      <c r="BB5" s="1191"/>
      <c r="BC5" s="1191"/>
      <c r="BD5" s="1191"/>
      <c r="BE5" s="1192"/>
      <c r="BF5" s="1190"/>
      <c r="BG5" s="1191"/>
      <c r="BH5" s="1191"/>
      <c r="BI5" s="1191"/>
      <c r="BJ5" s="1191"/>
      <c r="BK5" s="1191"/>
      <c r="BL5" s="1191"/>
      <c r="BM5" s="1191"/>
      <c r="BN5" s="1191"/>
      <c r="BO5" s="1191"/>
      <c r="BP5" s="1191"/>
      <c r="BQ5" s="1191"/>
      <c r="BR5" s="1191"/>
      <c r="BS5" s="1191"/>
      <c r="BT5" s="1191"/>
      <c r="BU5" s="1191"/>
      <c r="BV5" s="1191"/>
      <c r="BW5" s="1191"/>
      <c r="BX5" s="1192"/>
    </row>
    <row r="6" spans="1:76">
      <c r="A6" s="33"/>
      <c r="B6" s="33"/>
      <c r="C6" s="40"/>
      <c r="D6" s="33"/>
      <c r="E6" s="65"/>
      <c r="F6" s="65"/>
      <c r="G6" s="65"/>
      <c r="H6" s="65"/>
      <c r="I6" s="65"/>
      <c r="J6" s="65"/>
      <c r="K6" s="65"/>
      <c r="L6" s="65"/>
      <c r="M6" s="65"/>
      <c r="N6" s="65"/>
      <c r="O6" s="65"/>
      <c r="P6" s="65"/>
      <c r="Q6" s="65"/>
      <c r="R6" s="65"/>
      <c r="S6" s="275"/>
      <c r="T6" s="33"/>
      <c r="U6" s="33"/>
      <c r="V6" s="40"/>
      <c r="W6" s="33"/>
      <c r="X6" s="65"/>
      <c r="Y6" s="65"/>
      <c r="Z6" s="65"/>
      <c r="AA6" s="65"/>
      <c r="AB6" s="65"/>
      <c r="AC6" s="65"/>
      <c r="AD6" s="65"/>
      <c r="AE6" s="65"/>
      <c r="AF6" s="65"/>
      <c r="AG6" s="65"/>
      <c r="AH6" s="65"/>
      <c r="AI6" s="65"/>
      <c r="AJ6" s="65"/>
      <c r="AK6" s="65"/>
      <c r="AL6" s="275"/>
      <c r="AM6" s="33"/>
      <c r="AN6" s="33"/>
      <c r="AO6" s="40"/>
      <c r="AP6" s="33"/>
      <c r="AQ6" s="65"/>
      <c r="AR6" s="65"/>
      <c r="AS6" s="65"/>
      <c r="AT6" s="65"/>
      <c r="AU6" s="65"/>
      <c r="AV6" s="65"/>
      <c r="AW6" s="65"/>
      <c r="AX6" s="65"/>
      <c r="AY6" s="65"/>
      <c r="AZ6" s="65"/>
      <c r="BA6" s="65"/>
      <c r="BB6" s="65"/>
      <c r="BC6" s="65"/>
      <c r="BD6" s="65"/>
      <c r="BE6" s="275"/>
      <c r="BF6" s="33"/>
      <c r="BG6" s="33"/>
      <c r="BH6" s="40"/>
      <c r="BI6" s="33"/>
      <c r="BJ6" s="65"/>
      <c r="BK6" s="65"/>
      <c r="BL6" s="65"/>
      <c r="BM6" s="65"/>
      <c r="BN6" s="65"/>
      <c r="BO6" s="65"/>
      <c r="BP6" s="65"/>
      <c r="BQ6" s="65"/>
      <c r="BR6" s="65"/>
      <c r="BS6" s="65"/>
      <c r="BT6" s="65"/>
      <c r="BU6" s="65"/>
      <c r="BV6" s="65"/>
      <c r="BW6" s="65"/>
      <c r="BX6" s="275"/>
    </row>
    <row r="7" spans="1:76">
      <c r="A7" s="33"/>
      <c r="B7" s="718" t="s">
        <v>110</v>
      </c>
      <c r="C7" s="40"/>
      <c r="D7" s="33"/>
      <c r="E7" s="65"/>
      <c r="F7" s="65"/>
      <c r="G7" s="65"/>
      <c r="H7" s="65"/>
      <c r="I7" s="65"/>
      <c r="J7" s="65"/>
      <c r="K7" s="65"/>
      <c r="L7" s="65"/>
      <c r="M7" s="65"/>
      <c r="N7" s="65"/>
      <c r="O7" s="65"/>
      <c r="P7" s="65"/>
      <c r="Q7" s="65"/>
      <c r="R7" s="65"/>
      <c r="S7" s="275"/>
      <c r="T7" s="33"/>
      <c r="U7" s="718" t="s">
        <v>110</v>
      </c>
      <c r="V7" s="40"/>
      <c r="W7" s="33"/>
      <c r="X7" s="65"/>
      <c r="Y7" s="65"/>
      <c r="Z7" s="65"/>
      <c r="AA7" s="65"/>
      <c r="AB7" s="65"/>
      <c r="AC7" s="65"/>
      <c r="AD7" s="65"/>
      <c r="AE7" s="65"/>
      <c r="AF7" s="65"/>
      <c r="AG7" s="65"/>
      <c r="AH7" s="65"/>
      <c r="AI7" s="65"/>
      <c r="AJ7" s="65"/>
      <c r="AK7" s="65"/>
      <c r="AL7" s="275"/>
      <c r="AM7" s="33"/>
      <c r="AN7" s="718" t="s">
        <v>110</v>
      </c>
      <c r="AO7" s="40"/>
      <c r="AP7" s="33"/>
      <c r="AQ7" s="65"/>
      <c r="AR7" s="65"/>
      <c r="AS7" s="65"/>
      <c r="AT7" s="65"/>
      <c r="AU7" s="65"/>
      <c r="AV7" s="65"/>
      <c r="AW7" s="65"/>
      <c r="AX7" s="65"/>
      <c r="AY7" s="65"/>
      <c r="AZ7" s="65"/>
      <c r="BA7" s="65"/>
      <c r="BB7" s="65"/>
      <c r="BC7" s="65"/>
      <c r="BD7" s="65"/>
      <c r="BE7" s="275"/>
      <c r="BF7" s="33"/>
      <c r="BG7" s="718" t="s">
        <v>110</v>
      </c>
      <c r="BH7" s="40"/>
      <c r="BI7" s="33"/>
      <c r="BJ7" s="65"/>
      <c r="BK7" s="65"/>
      <c r="BL7" s="65"/>
      <c r="BM7" s="65"/>
      <c r="BN7" s="65"/>
      <c r="BO7" s="65"/>
      <c r="BP7" s="65"/>
      <c r="BQ7" s="65"/>
      <c r="BR7" s="65"/>
      <c r="BS7" s="65"/>
      <c r="BT7" s="65"/>
      <c r="BU7" s="65"/>
      <c r="BV7" s="65"/>
      <c r="BW7" s="65"/>
      <c r="BX7" s="275"/>
    </row>
    <row r="8" spans="1:76">
      <c r="A8" s="33"/>
      <c r="B8" s="447"/>
      <c r="C8" s="40"/>
      <c r="D8" s="33"/>
      <c r="E8" s="65"/>
      <c r="F8" s="65"/>
      <c r="G8" s="65"/>
      <c r="H8" s="65"/>
      <c r="I8" s="65"/>
      <c r="J8" s="65"/>
      <c r="K8" s="65"/>
      <c r="L8" s="65"/>
      <c r="M8" s="65"/>
      <c r="N8" s="65"/>
      <c r="O8" s="65"/>
      <c r="P8" s="65"/>
      <c r="Q8" s="65"/>
      <c r="R8" s="65"/>
      <c r="S8" s="275"/>
      <c r="T8" s="33"/>
      <c r="U8" s="447"/>
      <c r="V8" s="40"/>
      <c r="W8" s="33"/>
      <c r="X8" s="65"/>
      <c r="Y8" s="65"/>
      <c r="Z8" s="65"/>
      <c r="AA8" s="65"/>
      <c r="AB8" s="65"/>
      <c r="AC8" s="65"/>
      <c r="AD8" s="65"/>
      <c r="AE8" s="65"/>
      <c r="AF8" s="65"/>
      <c r="AG8" s="65"/>
      <c r="AH8" s="65"/>
      <c r="AI8" s="65"/>
      <c r="AJ8" s="65"/>
      <c r="AK8" s="65"/>
      <c r="AL8" s="275"/>
      <c r="AM8" s="33"/>
      <c r="AN8" s="447"/>
      <c r="AO8" s="40"/>
      <c r="AP8" s="33"/>
      <c r="AQ8" s="65"/>
      <c r="AR8" s="65"/>
      <c r="AS8" s="65"/>
      <c r="AT8" s="65"/>
      <c r="AU8" s="65"/>
      <c r="AV8" s="65"/>
      <c r="AW8" s="65"/>
      <c r="AX8" s="65"/>
      <c r="AY8" s="65"/>
      <c r="AZ8" s="65"/>
      <c r="BA8" s="65"/>
      <c r="BB8" s="65"/>
      <c r="BC8" s="65"/>
      <c r="BD8" s="65"/>
      <c r="BE8" s="275"/>
      <c r="BF8" s="33"/>
      <c r="BG8" s="447"/>
      <c r="BH8" s="40"/>
      <c r="BI8" s="33"/>
      <c r="BJ8" s="65"/>
      <c r="BK8" s="65"/>
      <c r="BL8" s="65"/>
      <c r="BM8" s="65"/>
      <c r="BN8" s="65"/>
      <c r="BO8" s="65"/>
      <c r="BP8" s="65"/>
      <c r="BQ8" s="65"/>
      <c r="BR8" s="65"/>
      <c r="BS8" s="65"/>
      <c r="BT8" s="65"/>
      <c r="BU8" s="65"/>
      <c r="BV8" s="65"/>
      <c r="BW8" s="65"/>
      <c r="BX8" s="275"/>
    </row>
    <row r="9" spans="1:76">
      <c r="A9" s="33"/>
      <c r="B9" s="718" t="s">
        <v>279</v>
      </c>
      <c r="C9" s="40"/>
      <c r="D9" s="33"/>
      <c r="E9" s="65"/>
      <c r="F9" s="65"/>
      <c r="G9" s="65"/>
      <c r="H9" s="65"/>
      <c r="I9" s="65"/>
      <c r="J9" s="65"/>
      <c r="K9" s="65"/>
      <c r="L9" s="65"/>
      <c r="M9" s="65"/>
      <c r="N9" s="65"/>
      <c r="O9" s="65"/>
      <c r="P9" s="65"/>
      <c r="Q9" s="65"/>
      <c r="R9" s="65"/>
      <c r="S9" s="275"/>
      <c r="T9" s="33"/>
      <c r="U9" s="718" t="s">
        <v>279</v>
      </c>
      <c r="V9" s="40"/>
      <c r="W9" s="33"/>
      <c r="X9" s="65"/>
      <c r="Y9" s="65"/>
      <c r="Z9" s="65"/>
      <c r="AA9" s="65"/>
      <c r="AB9" s="65"/>
      <c r="AC9" s="65"/>
      <c r="AD9" s="65"/>
      <c r="AE9" s="65"/>
      <c r="AF9" s="65"/>
      <c r="AG9" s="65"/>
      <c r="AH9" s="65"/>
      <c r="AI9" s="65"/>
      <c r="AJ9" s="65"/>
      <c r="AK9" s="65"/>
      <c r="AL9" s="275"/>
      <c r="AM9" s="33"/>
      <c r="AN9" s="718" t="s">
        <v>279</v>
      </c>
      <c r="AO9" s="40"/>
      <c r="AP9" s="33"/>
      <c r="AQ9" s="65"/>
      <c r="AR9" s="65"/>
      <c r="AS9" s="65"/>
      <c r="AT9" s="65"/>
      <c r="AU9" s="65"/>
      <c r="AV9" s="65"/>
      <c r="AW9" s="65"/>
      <c r="AX9" s="65"/>
      <c r="AY9" s="65"/>
      <c r="AZ9" s="65"/>
      <c r="BA9" s="65"/>
      <c r="BB9" s="65"/>
      <c r="BC9" s="65"/>
      <c r="BD9" s="65"/>
      <c r="BE9" s="275"/>
      <c r="BF9" s="33"/>
      <c r="BG9" s="718" t="s">
        <v>279</v>
      </c>
      <c r="BH9" s="40"/>
      <c r="BI9" s="33"/>
      <c r="BJ9" s="65"/>
      <c r="BK9" s="65"/>
      <c r="BL9" s="65"/>
      <c r="BM9" s="65"/>
      <c r="BN9" s="65"/>
      <c r="BO9" s="65"/>
      <c r="BP9" s="65"/>
      <c r="BQ9" s="65"/>
      <c r="BR9" s="65"/>
      <c r="BS9" s="65"/>
      <c r="BT9" s="65"/>
      <c r="BU9" s="65"/>
      <c r="BV9" s="65"/>
      <c r="BW9" s="65"/>
      <c r="BX9" s="275"/>
    </row>
    <row r="10" spans="1:76">
      <c r="A10" s="33"/>
      <c r="B10" s="447"/>
      <c r="C10" s="65"/>
      <c r="D10" s="65"/>
      <c r="E10" s="65"/>
      <c r="F10" s="65"/>
      <c r="G10" s="65"/>
      <c r="H10" s="65"/>
      <c r="I10" s="65"/>
      <c r="J10" s="65"/>
      <c r="K10" s="65"/>
      <c r="L10" s="65"/>
      <c r="M10" s="65"/>
      <c r="N10" s="65"/>
      <c r="O10" s="65"/>
      <c r="P10" s="65"/>
      <c r="Q10" s="65"/>
      <c r="R10" s="65"/>
      <c r="S10" s="275"/>
      <c r="T10" s="33"/>
      <c r="U10" s="447"/>
      <c r="V10" s="65"/>
      <c r="W10" s="65"/>
      <c r="X10" s="65"/>
      <c r="Y10" s="65"/>
      <c r="Z10" s="65"/>
      <c r="AA10" s="65"/>
      <c r="AB10" s="65"/>
      <c r="AC10" s="65"/>
      <c r="AD10" s="65"/>
      <c r="AE10" s="65"/>
      <c r="AF10" s="65"/>
      <c r="AG10" s="65"/>
      <c r="AH10" s="65"/>
      <c r="AI10" s="65"/>
      <c r="AJ10" s="65"/>
      <c r="AK10" s="65"/>
      <c r="AL10" s="275"/>
      <c r="AM10" s="33"/>
      <c r="AN10" s="447"/>
      <c r="AO10" s="65"/>
      <c r="AP10" s="65"/>
      <c r="AQ10" s="65"/>
      <c r="AR10" s="65"/>
      <c r="AS10" s="65"/>
      <c r="AT10" s="65"/>
      <c r="AU10" s="65"/>
      <c r="AV10" s="65"/>
      <c r="AW10" s="65"/>
      <c r="AX10" s="65"/>
      <c r="AY10" s="65"/>
      <c r="AZ10" s="65"/>
      <c r="BA10" s="65"/>
      <c r="BB10" s="65"/>
      <c r="BC10" s="65"/>
      <c r="BD10" s="65"/>
      <c r="BE10" s="275"/>
      <c r="BF10" s="33"/>
      <c r="BG10" s="447"/>
      <c r="BH10" s="65"/>
      <c r="BI10" s="65"/>
      <c r="BJ10" s="65"/>
      <c r="BK10" s="65"/>
      <c r="BL10" s="65"/>
      <c r="BM10" s="65"/>
      <c r="BN10" s="65"/>
      <c r="BO10" s="65"/>
      <c r="BP10" s="65"/>
      <c r="BQ10" s="65"/>
      <c r="BR10" s="65"/>
      <c r="BS10" s="65"/>
      <c r="BT10" s="65"/>
      <c r="BU10" s="65"/>
      <c r="BV10" s="65"/>
      <c r="BW10" s="65"/>
      <c r="BX10" s="275"/>
    </row>
    <row r="11" spans="1:76">
      <c r="A11" s="45"/>
      <c r="B11" s="718" t="s">
        <v>766</v>
      </c>
      <c r="C11" s="65"/>
      <c r="D11" s="65"/>
      <c r="E11" s="65"/>
      <c r="F11" s="65"/>
      <c r="G11" s="40"/>
      <c r="H11" s="65"/>
      <c r="I11" s="65"/>
      <c r="J11" s="65"/>
      <c r="K11" s="65"/>
      <c r="L11" s="65"/>
      <c r="M11" s="65"/>
      <c r="N11" s="65"/>
      <c r="O11" s="65"/>
      <c r="P11" s="65"/>
      <c r="Q11" s="65"/>
      <c r="R11" s="65"/>
      <c r="S11" s="275"/>
      <c r="T11" s="45"/>
      <c r="U11" s="718" t="s">
        <v>766</v>
      </c>
      <c r="V11" s="65"/>
      <c r="W11" s="65"/>
      <c r="X11" s="65"/>
      <c r="Y11" s="65"/>
      <c r="Z11" s="40"/>
      <c r="AA11" s="65"/>
      <c r="AB11" s="65"/>
      <c r="AC11" s="65"/>
      <c r="AD11" s="65"/>
      <c r="AE11" s="65"/>
      <c r="AF11" s="65"/>
      <c r="AG11" s="65"/>
      <c r="AH11" s="65"/>
      <c r="AI11" s="65"/>
      <c r="AJ11" s="65"/>
      <c r="AK11" s="65"/>
      <c r="AL11" s="275"/>
      <c r="AM11" s="45"/>
      <c r="AN11" s="718" t="s">
        <v>766</v>
      </c>
      <c r="AO11" s="65"/>
      <c r="AP11" s="65"/>
      <c r="AQ11" s="65"/>
      <c r="AR11" s="65"/>
      <c r="AS11" s="40"/>
      <c r="AT11" s="65"/>
      <c r="AU11" s="65"/>
      <c r="AV11" s="65"/>
      <c r="AW11" s="65"/>
      <c r="AX11" s="65"/>
      <c r="AY11" s="65"/>
      <c r="AZ11" s="65"/>
      <c r="BA11" s="65"/>
      <c r="BB11" s="65"/>
      <c r="BC11" s="65"/>
      <c r="BD11" s="65"/>
      <c r="BE11" s="275"/>
      <c r="BF11" s="45"/>
      <c r="BG11" s="718" t="s">
        <v>766</v>
      </c>
      <c r="BH11" s="65"/>
      <c r="BI11" s="65"/>
      <c r="BJ11" s="65"/>
      <c r="BK11" s="65"/>
      <c r="BL11" s="40"/>
      <c r="BM11" s="65"/>
      <c r="BN11" s="65"/>
      <c r="BO11" s="65"/>
      <c r="BP11" s="65"/>
      <c r="BQ11" s="65"/>
      <c r="BR11" s="65"/>
      <c r="BS11" s="65"/>
      <c r="BT11" s="65"/>
      <c r="BU11" s="65"/>
      <c r="BV11" s="65"/>
      <c r="BW11" s="65"/>
      <c r="BX11" s="275"/>
    </row>
    <row r="12" spans="1:76">
      <c r="A12" s="303"/>
      <c r="B12" s="304"/>
      <c r="C12" s="304"/>
      <c r="D12" s="304"/>
      <c r="E12" s="304"/>
      <c r="F12" s="304"/>
      <c r="G12" s="304"/>
      <c r="H12" s="304"/>
      <c r="I12" s="304"/>
      <c r="J12" s="304"/>
      <c r="K12" s="304"/>
      <c r="L12" s="304"/>
      <c r="M12" s="304"/>
      <c r="N12" s="304"/>
      <c r="O12" s="304"/>
      <c r="P12" s="304"/>
      <c r="Q12" s="304"/>
      <c r="R12" s="304"/>
      <c r="S12" s="305"/>
      <c r="T12" s="303"/>
      <c r="U12" s="304"/>
      <c r="V12" s="304"/>
      <c r="W12" s="304"/>
      <c r="X12" s="304"/>
      <c r="Y12" s="304"/>
      <c r="Z12" s="304"/>
      <c r="AA12" s="304"/>
      <c r="AB12" s="304"/>
      <c r="AC12" s="304"/>
      <c r="AD12" s="304"/>
      <c r="AE12" s="304"/>
      <c r="AF12" s="304"/>
      <c r="AG12" s="304"/>
      <c r="AH12" s="304"/>
      <c r="AI12" s="304"/>
      <c r="AJ12" s="304"/>
      <c r="AK12" s="304"/>
      <c r="AL12" s="305"/>
      <c r="AM12" s="303"/>
      <c r="AN12" s="304"/>
      <c r="AO12" s="304"/>
      <c r="AP12" s="304"/>
      <c r="AQ12" s="304"/>
      <c r="AR12" s="304"/>
      <c r="AS12" s="304"/>
      <c r="AT12" s="304"/>
      <c r="AU12" s="304"/>
      <c r="AV12" s="304"/>
      <c r="AW12" s="304"/>
      <c r="AX12" s="304"/>
      <c r="AY12" s="304"/>
      <c r="AZ12" s="304"/>
      <c r="BA12" s="304"/>
      <c r="BB12" s="304"/>
      <c r="BC12" s="304"/>
      <c r="BD12" s="304"/>
      <c r="BE12" s="305"/>
      <c r="BF12" s="303"/>
      <c r="BG12" s="304"/>
      <c r="BH12" s="304"/>
      <c r="BI12" s="304"/>
      <c r="BJ12" s="304"/>
      <c r="BK12" s="304"/>
      <c r="BL12" s="304"/>
      <c r="BM12" s="304"/>
      <c r="BN12" s="304"/>
      <c r="BO12" s="304"/>
      <c r="BP12" s="304"/>
      <c r="BQ12" s="304"/>
      <c r="BR12" s="304"/>
      <c r="BS12" s="304"/>
      <c r="BT12" s="304"/>
      <c r="BU12" s="304"/>
      <c r="BV12" s="304"/>
      <c r="BW12" s="304"/>
      <c r="BX12" s="305"/>
    </row>
    <row r="13" spans="1:76">
      <c r="A13" s="303"/>
      <c r="B13" s="304"/>
      <c r="C13" s="304"/>
      <c r="D13" s="304"/>
      <c r="E13" s="304"/>
      <c r="F13" s="304"/>
      <c r="G13" s="307"/>
      <c r="H13" s="304"/>
      <c r="I13" s="304"/>
      <c r="J13" s="304"/>
      <c r="K13" s="304"/>
      <c r="L13" s="304"/>
      <c r="M13" s="304"/>
      <c r="N13" s="304"/>
      <c r="O13" s="304"/>
      <c r="P13" s="304"/>
      <c r="Q13" s="304"/>
      <c r="R13" s="304"/>
      <c r="S13" s="305"/>
      <c r="T13" s="303"/>
      <c r="U13" s="304"/>
      <c r="V13" s="304"/>
      <c r="W13" s="304"/>
      <c r="X13" s="304"/>
      <c r="Y13" s="304"/>
      <c r="Z13" s="307"/>
      <c r="AA13" s="304"/>
      <c r="AB13" s="304"/>
      <c r="AC13" s="304"/>
      <c r="AD13" s="304"/>
      <c r="AE13" s="304"/>
      <c r="AF13" s="304"/>
      <c r="AG13" s="304"/>
      <c r="AH13" s="304"/>
      <c r="AI13" s="304"/>
      <c r="AJ13" s="304"/>
      <c r="AK13" s="304"/>
      <c r="AL13" s="305"/>
      <c r="AM13" s="303"/>
      <c r="AN13" s="304"/>
      <c r="AO13" s="304"/>
      <c r="AP13" s="304"/>
      <c r="AQ13" s="304"/>
      <c r="AR13" s="304"/>
      <c r="AS13" s="307"/>
      <c r="AT13" s="304"/>
      <c r="AU13" s="304"/>
      <c r="AV13" s="304"/>
      <c r="AW13" s="304"/>
      <c r="AX13" s="304"/>
      <c r="AY13" s="304"/>
      <c r="AZ13" s="304"/>
      <c r="BA13" s="304"/>
      <c r="BB13" s="304"/>
      <c r="BC13" s="304"/>
      <c r="BD13" s="304"/>
      <c r="BE13" s="305"/>
      <c r="BF13" s="303"/>
      <c r="BG13" s="304"/>
      <c r="BH13" s="304"/>
      <c r="BI13" s="304"/>
      <c r="BJ13" s="304"/>
      <c r="BK13" s="304"/>
      <c r="BL13" s="307"/>
      <c r="BM13" s="304"/>
      <c r="BN13" s="304"/>
      <c r="BO13" s="304"/>
      <c r="BP13" s="304"/>
      <c r="BQ13" s="304"/>
      <c r="BR13" s="304"/>
      <c r="BS13" s="304"/>
      <c r="BT13" s="304"/>
      <c r="BU13" s="304"/>
      <c r="BV13" s="304"/>
      <c r="BW13" s="304"/>
      <c r="BX13" s="305"/>
    </row>
    <row r="14" spans="1:76">
      <c r="A14" s="303"/>
      <c r="B14" s="304"/>
      <c r="C14" s="304"/>
      <c r="D14" s="304"/>
      <c r="E14" s="304"/>
      <c r="F14" s="304"/>
      <c r="G14" s="304"/>
      <c r="H14" s="304"/>
      <c r="I14" s="304"/>
      <c r="J14" s="304"/>
      <c r="K14" s="304"/>
      <c r="L14" s="304"/>
      <c r="M14" s="304"/>
      <c r="N14" s="304"/>
      <c r="O14" s="304"/>
      <c r="P14" s="304"/>
      <c r="Q14" s="304"/>
      <c r="R14" s="304"/>
      <c r="S14" s="305"/>
      <c r="T14" s="303"/>
      <c r="U14" s="304"/>
      <c r="V14" s="304"/>
      <c r="W14" s="304"/>
      <c r="X14" s="304"/>
      <c r="Y14" s="304"/>
      <c r="Z14" s="304"/>
      <c r="AA14" s="304"/>
      <c r="AB14" s="304"/>
      <c r="AC14" s="304"/>
      <c r="AD14" s="304"/>
      <c r="AE14" s="304"/>
      <c r="AF14" s="304"/>
      <c r="AG14" s="304"/>
      <c r="AH14" s="304"/>
      <c r="AI14" s="304"/>
      <c r="AJ14" s="304"/>
      <c r="AK14" s="304"/>
      <c r="AL14" s="305"/>
      <c r="AM14" s="303"/>
      <c r="AN14" s="304"/>
      <c r="AO14" s="304"/>
      <c r="AP14" s="304"/>
      <c r="AQ14" s="304"/>
      <c r="AR14" s="304"/>
      <c r="AS14" s="304"/>
      <c r="AT14" s="304"/>
      <c r="AU14" s="304"/>
      <c r="AV14" s="304"/>
      <c r="AW14" s="304"/>
      <c r="AX14" s="304"/>
      <c r="AY14" s="304"/>
      <c r="AZ14" s="304"/>
      <c r="BA14" s="304"/>
      <c r="BB14" s="304"/>
      <c r="BC14" s="304"/>
      <c r="BD14" s="304"/>
      <c r="BE14" s="305"/>
      <c r="BF14" s="303"/>
      <c r="BG14" s="304"/>
      <c r="BH14" s="304"/>
      <c r="BI14" s="304"/>
      <c r="BJ14" s="304"/>
      <c r="BK14" s="304"/>
      <c r="BL14" s="304"/>
      <c r="BM14" s="304"/>
      <c r="BN14" s="304"/>
      <c r="BO14" s="304"/>
      <c r="BP14" s="304"/>
      <c r="BQ14" s="304"/>
      <c r="BR14" s="304"/>
      <c r="BS14" s="304"/>
      <c r="BT14" s="304"/>
      <c r="BU14" s="304"/>
      <c r="BV14" s="304"/>
      <c r="BW14" s="304"/>
      <c r="BX14" s="305"/>
    </row>
    <row r="15" spans="1:76">
      <c r="A15" s="303"/>
      <c r="B15" s="304"/>
      <c r="C15" s="304"/>
      <c r="D15" s="304"/>
      <c r="E15" s="304"/>
      <c r="F15" s="304"/>
      <c r="G15" s="304"/>
      <c r="H15" s="304"/>
      <c r="I15" s="304"/>
      <c r="J15" s="304"/>
      <c r="K15" s="304"/>
      <c r="L15" s="304"/>
      <c r="M15" s="304"/>
      <c r="N15" s="304"/>
      <c r="O15" s="304"/>
      <c r="P15" s="304"/>
      <c r="Q15" s="304"/>
      <c r="R15" s="304"/>
      <c r="S15" s="305"/>
      <c r="T15" s="303"/>
      <c r="U15" s="304"/>
      <c r="V15" s="304"/>
      <c r="W15" s="304"/>
      <c r="X15" s="304"/>
      <c r="Y15" s="304"/>
      <c r="Z15" s="304"/>
      <c r="AA15" s="304"/>
      <c r="AB15" s="304"/>
      <c r="AC15" s="304"/>
      <c r="AD15" s="304"/>
      <c r="AE15" s="304"/>
      <c r="AF15" s="304"/>
      <c r="AG15" s="304"/>
      <c r="AH15" s="304"/>
      <c r="AI15" s="304"/>
      <c r="AJ15" s="304"/>
      <c r="AK15" s="304"/>
      <c r="AL15" s="305"/>
      <c r="AM15" s="303"/>
      <c r="AN15" s="304"/>
      <c r="AO15" s="304"/>
      <c r="AP15" s="304"/>
      <c r="AQ15" s="304"/>
      <c r="AR15" s="304"/>
      <c r="AS15" s="304"/>
      <c r="AT15" s="304"/>
      <c r="AU15" s="304"/>
      <c r="AV15" s="304"/>
      <c r="AW15" s="304"/>
      <c r="AX15" s="304"/>
      <c r="AY15" s="304"/>
      <c r="AZ15" s="304"/>
      <c r="BA15" s="304"/>
      <c r="BB15" s="304"/>
      <c r="BC15" s="304"/>
      <c r="BD15" s="304"/>
      <c r="BE15" s="305"/>
      <c r="BF15" s="303"/>
      <c r="BG15" s="304"/>
      <c r="BH15" s="304"/>
      <c r="BI15" s="304"/>
      <c r="BJ15" s="304"/>
      <c r="BK15" s="304"/>
      <c r="BL15" s="304"/>
      <c r="BM15" s="304"/>
      <c r="BN15" s="304"/>
      <c r="BO15" s="304"/>
      <c r="BP15" s="304"/>
      <c r="BQ15" s="304"/>
      <c r="BR15" s="304"/>
      <c r="BS15" s="304"/>
      <c r="BT15" s="304"/>
      <c r="BU15" s="304"/>
      <c r="BV15" s="304"/>
      <c r="BW15" s="304"/>
      <c r="BX15" s="305"/>
    </row>
    <row r="16" spans="1:76">
      <c r="A16" s="303"/>
      <c r="B16" s="304"/>
      <c r="C16" s="304"/>
      <c r="D16" s="304"/>
      <c r="E16" s="304"/>
      <c r="F16" s="304"/>
      <c r="G16" s="304"/>
      <c r="H16" s="304"/>
      <c r="I16" s="304"/>
      <c r="J16" s="304"/>
      <c r="K16" s="304"/>
      <c r="L16" s="304"/>
      <c r="M16" s="304"/>
      <c r="N16" s="304"/>
      <c r="O16" s="304"/>
      <c r="P16" s="304"/>
      <c r="Q16" s="304"/>
      <c r="R16" s="304"/>
      <c r="S16" s="305"/>
      <c r="T16" s="303"/>
      <c r="U16" s="304"/>
      <c r="V16" s="304"/>
      <c r="W16" s="304"/>
      <c r="X16" s="304"/>
      <c r="Y16" s="304"/>
      <c r="Z16" s="304"/>
      <c r="AA16" s="304"/>
      <c r="AB16" s="304"/>
      <c r="AC16" s="304"/>
      <c r="AD16" s="304"/>
      <c r="AE16" s="304"/>
      <c r="AF16" s="304"/>
      <c r="AG16" s="304"/>
      <c r="AH16" s="304"/>
      <c r="AI16" s="304"/>
      <c r="AJ16" s="304"/>
      <c r="AK16" s="304"/>
      <c r="AL16" s="305"/>
      <c r="AM16" s="303"/>
      <c r="AN16" s="304"/>
      <c r="AO16" s="304"/>
      <c r="AP16" s="304"/>
      <c r="AQ16" s="304"/>
      <c r="AR16" s="304"/>
      <c r="AS16" s="304"/>
      <c r="AT16" s="304"/>
      <c r="AU16" s="304"/>
      <c r="AV16" s="304"/>
      <c r="AW16" s="304"/>
      <c r="AX16" s="304"/>
      <c r="AY16" s="304"/>
      <c r="AZ16" s="304"/>
      <c r="BA16" s="304"/>
      <c r="BB16" s="304"/>
      <c r="BC16" s="304"/>
      <c r="BD16" s="304"/>
      <c r="BE16" s="305"/>
      <c r="BF16" s="303"/>
      <c r="BG16" s="304"/>
      <c r="BH16" s="304"/>
      <c r="BI16" s="304"/>
      <c r="BJ16" s="304"/>
      <c r="BK16" s="304"/>
      <c r="BL16" s="304"/>
      <c r="BM16" s="304"/>
      <c r="BN16" s="304"/>
      <c r="BO16" s="304"/>
      <c r="BP16" s="304"/>
      <c r="BQ16" s="304"/>
      <c r="BR16" s="304"/>
      <c r="BS16" s="304"/>
      <c r="BT16" s="304"/>
      <c r="BU16" s="304"/>
      <c r="BV16" s="304"/>
      <c r="BW16" s="304"/>
      <c r="BX16" s="305"/>
    </row>
    <row r="17" spans="1:76">
      <c r="A17" s="303"/>
      <c r="B17" s="304"/>
      <c r="C17" s="304"/>
      <c r="D17" s="304"/>
      <c r="E17" s="304"/>
      <c r="F17" s="304"/>
      <c r="G17" s="304"/>
      <c r="H17" s="304"/>
      <c r="I17" s="304"/>
      <c r="J17" s="304"/>
      <c r="K17" s="304"/>
      <c r="L17" s="304"/>
      <c r="M17" s="304"/>
      <c r="N17" s="304"/>
      <c r="O17" s="304"/>
      <c r="P17" s="304"/>
      <c r="Q17" s="304"/>
      <c r="R17" s="304"/>
      <c r="S17" s="305"/>
      <c r="T17" s="303"/>
      <c r="U17" s="304"/>
      <c r="V17" s="304"/>
      <c r="W17" s="304"/>
      <c r="X17" s="304"/>
      <c r="Y17" s="304"/>
      <c r="Z17" s="304"/>
      <c r="AA17" s="304"/>
      <c r="AB17" s="304"/>
      <c r="AC17" s="304"/>
      <c r="AD17" s="304"/>
      <c r="AE17" s="304"/>
      <c r="AF17" s="304"/>
      <c r="AG17" s="304"/>
      <c r="AH17" s="304"/>
      <c r="AI17" s="304"/>
      <c r="AJ17" s="304"/>
      <c r="AK17" s="304"/>
      <c r="AL17" s="305"/>
      <c r="AM17" s="303"/>
      <c r="AN17" s="304"/>
      <c r="AO17" s="304"/>
      <c r="AP17" s="304"/>
      <c r="AQ17" s="304"/>
      <c r="AR17" s="304"/>
      <c r="AS17" s="304"/>
      <c r="AT17" s="304"/>
      <c r="AU17" s="304"/>
      <c r="AV17" s="304"/>
      <c r="AW17" s="304"/>
      <c r="AX17" s="304"/>
      <c r="AY17" s="304"/>
      <c r="AZ17" s="304"/>
      <c r="BA17" s="304"/>
      <c r="BB17" s="304"/>
      <c r="BC17" s="304"/>
      <c r="BD17" s="304"/>
      <c r="BE17" s="305"/>
      <c r="BF17" s="303"/>
      <c r="BG17" s="304"/>
      <c r="BH17" s="304"/>
      <c r="BI17" s="304"/>
      <c r="BJ17" s="304"/>
      <c r="BK17" s="304"/>
      <c r="BL17" s="304"/>
      <c r="BM17" s="304"/>
      <c r="BN17" s="304"/>
      <c r="BO17" s="304"/>
      <c r="BP17" s="304"/>
      <c r="BQ17" s="304"/>
      <c r="BR17" s="304"/>
      <c r="BS17" s="304"/>
      <c r="BT17" s="304"/>
      <c r="BU17" s="304"/>
      <c r="BV17" s="304"/>
      <c r="BW17" s="304"/>
      <c r="BX17" s="305"/>
    </row>
    <row r="18" spans="1:76">
      <c r="A18" s="308"/>
      <c r="B18" s="309"/>
      <c r="C18" s="309"/>
      <c r="D18" s="309"/>
      <c r="E18" s="310"/>
      <c r="F18" s="310"/>
      <c r="G18" s="309"/>
      <c r="H18" s="310"/>
      <c r="I18" s="309"/>
      <c r="J18" s="309"/>
      <c r="K18" s="309"/>
      <c r="L18" s="309"/>
      <c r="M18" s="309"/>
      <c r="N18" s="309"/>
      <c r="O18" s="309"/>
      <c r="P18" s="309"/>
      <c r="Q18" s="309"/>
      <c r="R18" s="309"/>
      <c r="S18" s="311"/>
      <c r="T18" s="308"/>
      <c r="U18" s="309"/>
      <c r="V18" s="309"/>
      <c r="W18" s="309"/>
      <c r="X18" s="310"/>
      <c r="Y18" s="310"/>
      <c r="Z18" s="309"/>
      <c r="AA18" s="310"/>
      <c r="AB18" s="309"/>
      <c r="AC18" s="309"/>
      <c r="AD18" s="309"/>
      <c r="AE18" s="309"/>
      <c r="AF18" s="309"/>
      <c r="AG18" s="309"/>
      <c r="AH18" s="309"/>
      <c r="AI18" s="309"/>
      <c r="AJ18" s="309"/>
      <c r="AK18" s="309"/>
      <c r="AL18" s="311"/>
      <c r="AM18" s="308"/>
      <c r="AN18" s="309"/>
      <c r="AO18" s="309"/>
      <c r="AP18" s="309"/>
      <c r="AQ18" s="310"/>
      <c r="AR18" s="310"/>
      <c r="AS18" s="309"/>
      <c r="AT18" s="310"/>
      <c r="AU18" s="309"/>
      <c r="AV18" s="309"/>
      <c r="AW18" s="309"/>
      <c r="AX18" s="309"/>
      <c r="AY18" s="309"/>
      <c r="AZ18" s="309"/>
      <c r="BA18" s="309"/>
      <c r="BB18" s="309"/>
      <c r="BC18" s="309"/>
      <c r="BD18" s="309"/>
      <c r="BE18" s="311"/>
      <c r="BF18" s="308"/>
      <c r="BG18" s="309"/>
      <c r="BH18" s="309"/>
      <c r="BI18" s="309"/>
      <c r="BJ18" s="310"/>
      <c r="BK18" s="310"/>
      <c r="BL18" s="309"/>
      <c r="BM18" s="310"/>
      <c r="BN18" s="309"/>
      <c r="BO18" s="309"/>
      <c r="BP18" s="309"/>
      <c r="BQ18" s="309"/>
      <c r="BR18" s="309"/>
      <c r="BS18" s="309"/>
      <c r="BT18" s="309"/>
      <c r="BU18" s="309"/>
      <c r="BV18" s="309"/>
      <c r="BW18" s="309"/>
      <c r="BX18" s="311"/>
    </row>
    <row r="19" spans="1:76">
      <c r="A19" s="504" t="s">
        <v>795</v>
      </c>
      <c r="B19" s="312"/>
      <c r="C19" s="312"/>
      <c r="D19" s="312"/>
      <c r="E19" s="312"/>
      <c r="F19" s="312"/>
      <c r="G19" s="312"/>
      <c r="H19" s="312"/>
      <c r="I19" s="312"/>
      <c r="J19" s="312"/>
      <c r="K19" s="312"/>
      <c r="L19" s="312"/>
      <c r="M19" s="312"/>
      <c r="N19" s="312"/>
      <c r="O19" s="312"/>
      <c r="P19" s="312"/>
      <c r="Q19" s="312"/>
      <c r="R19" s="312"/>
      <c r="S19" s="313"/>
      <c r="T19" s="504" t="s">
        <v>796</v>
      </c>
      <c r="U19" s="312"/>
      <c r="V19" s="312"/>
      <c r="W19" s="312"/>
      <c r="X19" s="312"/>
      <c r="Y19" s="312"/>
      <c r="Z19" s="312"/>
      <c r="AA19" s="312"/>
      <c r="AB19" s="312"/>
      <c r="AC19" s="312"/>
      <c r="AD19" s="312"/>
      <c r="AE19" s="312"/>
      <c r="AF19" s="312"/>
      <c r="AG19" s="312"/>
      <c r="AH19" s="312"/>
      <c r="AI19" s="312"/>
      <c r="AJ19" s="312"/>
      <c r="AK19" s="312"/>
      <c r="AL19" s="313"/>
      <c r="AM19" s="504" t="s">
        <v>797</v>
      </c>
      <c r="AN19" s="312"/>
      <c r="AO19" s="312"/>
      <c r="AP19" s="312"/>
      <c r="AQ19" s="312"/>
      <c r="AR19" s="312"/>
      <c r="AS19" s="312"/>
      <c r="AT19" s="312"/>
      <c r="AU19" s="312"/>
      <c r="AV19" s="312"/>
      <c r="AW19" s="312"/>
      <c r="AX19" s="312"/>
      <c r="AY19" s="312"/>
      <c r="AZ19" s="312"/>
      <c r="BA19" s="312"/>
      <c r="BB19" s="312"/>
      <c r="BC19" s="312"/>
      <c r="BD19" s="312"/>
      <c r="BE19" s="313"/>
      <c r="BF19" s="504" t="s">
        <v>798</v>
      </c>
      <c r="BG19" s="312"/>
      <c r="BH19" s="312"/>
      <c r="BI19" s="312"/>
      <c r="BJ19" s="312"/>
      <c r="BK19" s="312"/>
      <c r="BL19" s="312"/>
      <c r="BM19" s="312"/>
      <c r="BN19" s="312"/>
      <c r="BO19" s="312"/>
      <c r="BP19" s="312"/>
      <c r="BQ19" s="312"/>
      <c r="BR19" s="312"/>
      <c r="BS19" s="312"/>
      <c r="BT19" s="312"/>
      <c r="BU19" s="312"/>
      <c r="BV19" s="312"/>
      <c r="BW19" s="312"/>
      <c r="BX19" s="313"/>
    </row>
    <row r="20" spans="1:76">
      <c r="A20" s="314"/>
      <c r="B20" s="312"/>
      <c r="C20" s="312"/>
      <c r="D20" s="312"/>
      <c r="E20" s="312"/>
      <c r="F20" s="312"/>
      <c r="G20" s="312"/>
      <c r="H20" s="312"/>
      <c r="I20" s="312"/>
      <c r="J20" s="312"/>
      <c r="K20" s="312"/>
      <c r="L20" s="312"/>
      <c r="M20" s="312"/>
      <c r="N20" s="312"/>
      <c r="O20" s="312"/>
      <c r="P20" s="312"/>
      <c r="Q20" s="312"/>
      <c r="R20" s="312"/>
      <c r="S20" s="313"/>
      <c r="T20" s="314"/>
      <c r="U20" s="312"/>
      <c r="V20" s="312"/>
      <c r="W20" s="312"/>
      <c r="X20" s="312"/>
      <c r="Y20" s="312"/>
      <c r="Z20" s="312"/>
      <c r="AA20" s="312"/>
      <c r="AB20" s="312"/>
      <c r="AC20" s="312"/>
      <c r="AD20" s="312"/>
      <c r="AE20" s="312"/>
      <c r="AF20" s="312"/>
      <c r="AG20" s="312"/>
      <c r="AH20" s="312"/>
      <c r="AI20" s="312"/>
      <c r="AJ20" s="312"/>
      <c r="AK20" s="312"/>
      <c r="AL20" s="313"/>
      <c r="AM20" s="314"/>
      <c r="AN20" s="312"/>
      <c r="AO20" s="312"/>
      <c r="AP20" s="312"/>
      <c r="AQ20" s="312"/>
      <c r="AR20" s="312"/>
      <c r="AS20" s="312"/>
      <c r="AT20" s="312"/>
      <c r="AU20" s="312"/>
      <c r="AV20" s="312"/>
      <c r="AW20" s="312"/>
      <c r="AX20" s="312"/>
      <c r="AY20" s="312"/>
      <c r="AZ20" s="312"/>
      <c r="BA20" s="312"/>
      <c r="BB20" s="312"/>
      <c r="BC20" s="312"/>
      <c r="BD20" s="312"/>
      <c r="BE20" s="313"/>
      <c r="BF20" s="314"/>
      <c r="BG20" s="312"/>
      <c r="BH20" s="312"/>
      <c r="BI20" s="312"/>
      <c r="BJ20" s="312"/>
      <c r="BK20" s="312"/>
      <c r="BL20" s="312"/>
      <c r="BM20" s="312"/>
      <c r="BN20" s="312"/>
      <c r="BO20" s="312"/>
      <c r="BP20" s="312"/>
      <c r="BQ20" s="312"/>
      <c r="BR20" s="312"/>
      <c r="BS20" s="312"/>
      <c r="BT20" s="312"/>
      <c r="BU20" s="312"/>
      <c r="BV20" s="312"/>
      <c r="BW20" s="312"/>
      <c r="BX20" s="313"/>
    </row>
    <row r="21" spans="1:76">
      <c r="A21" s="277"/>
      <c r="B21" s="278"/>
      <c r="C21" s="278"/>
      <c r="D21" s="278"/>
      <c r="E21" s="278"/>
      <c r="F21" s="278"/>
      <c r="G21" s="278"/>
      <c r="H21" s="278"/>
      <c r="I21" s="278"/>
      <c r="J21" s="278"/>
      <c r="K21" s="278"/>
      <c r="L21" s="278"/>
      <c r="M21" s="278"/>
      <c r="N21" s="278"/>
      <c r="O21" s="278"/>
      <c r="P21" s="278"/>
      <c r="Q21" s="278"/>
      <c r="R21" s="278"/>
      <c r="S21" s="279"/>
      <c r="T21" s="277"/>
      <c r="U21" s="278"/>
      <c r="V21" s="278"/>
      <c r="W21" s="278"/>
      <c r="X21" s="278"/>
      <c r="Y21" s="278"/>
      <c r="Z21" s="278"/>
      <c r="AA21" s="278"/>
      <c r="AB21" s="278"/>
      <c r="AC21" s="278"/>
      <c r="AD21" s="278"/>
      <c r="AE21" s="278"/>
      <c r="AF21" s="278"/>
      <c r="AG21" s="278"/>
      <c r="AH21" s="278"/>
      <c r="AI21" s="278"/>
      <c r="AJ21" s="278"/>
      <c r="AK21" s="278"/>
      <c r="AL21" s="279"/>
      <c r="AM21" s="277"/>
      <c r="AN21" s="278"/>
      <c r="AO21" s="278"/>
      <c r="AP21" s="278"/>
      <c r="AQ21" s="278"/>
      <c r="AR21" s="278"/>
      <c r="AS21" s="278"/>
      <c r="AT21" s="278"/>
      <c r="AU21" s="278"/>
      <c r="AV21" s="278"/>
      <c r="AW21" s="278"/>
      <c r="AX21" s="278"/>
      <c r="AY21" s="278"/>
      <c r="AZ21" s="278"/>
      <c r="BA21" s="278"/>
      <c r="BB21" s="278"/>
      <c r="BC21" s="278"/>
      <c r="BD21" s="278"/>
      <c r="BE21" s="279"/>
      <c r="BF21" s="277"/>
      <c r="BG21" s="278"/>
      <c r="BH21" s="278"/>
      <c r="BI21" s="278"/>
      <c r="BJ21" s="278"/>
      <c r="BK21" s="278"/>
      <c r="BL21" s="278"/>
      <c r="BM21" s="278"/>
      <c r="BN21" s="278"/>
      <c r="BO21" s="278"/>
      <c r="BP21" s="278"/>
      <c r="BQ21" s="278"/>
      <c r="BR21" s="278"/>
      <c r="BS21" s="278"/>
      <c r="BT21" s="278"/>
      <c r="BU21" s="278"/>
      <c r="BV21" s="278"/>
      <c r="BW21" s="278"/>
      <c r="BX21" s="279"/>
    </row>
    <row r="22" spans="1:76">
      <c r="A22" s="45"/>
      <c r="B22" s="65"/>
      <c r="C22" s="65"/>
      <c r="D22" s="65"/>
      <c r="E22" s="65"/>
      <c r="F22" s="65"/>
      <c r="G22" s="65"/>
      <c r="H22" s="65"/>
      <c r="I22" s="65"/>
      <c r="J22" s="65"/>
      <c r="K22" s="65"/>
      <c r="L22" s="65"/>
      <c r="M22" s="65"/>
      <c r="N22" s="65"/>
      <c r="O22" s="65"/>
      <c r="P22" s="65"/>
      <c r="Q22" s="65"/>
      <c r="R22" s="65"/>
      <c r="S22" s="275"/>
      <c r="T22" s="45"/>
      <c r="U22" s="65"/>
      <c r="V22" s="65"/>
      <c r="W22" s="65"/>
      <c r="X22" s="65"/>
      <c r="Y22" s="65"/>
      <c r="Z22" s="65"/>
      <c r="AA22" s="65"/>
      <c r="AB22" s="65"/>
      <c r="AC22" s="65"/>
      <c r="AD22" s="65"/>
      <c r="AE22" s="65"/>
      <c r="AF22" s="65"/>
      <c r="AG22" s="65"/>
      <c r="AH22" s="65"/>
      <c r="AI22" s="65"/>
      <c r="AJ22" s="65"/>
      <c r="AK22" s="65"/>
      <c r="AL22" s="275"/>
      <c r="AM22" s="45"/>
      <c r="AN22" s="65"/>
      <c r="AO22" s="65"/>
      <c r="AP22" s="65"/>
      <c r="AQ22" s="65"/>
      <c r="AR22" s="65"/>
      <c r="AS22" s="65"/>
      <c r="AT22" s="65"/>
      <c r="AU22" s="65"/>
      <c r="AV22" s="65"/>
      <c r="AW22" s="65"/>
      <c r="AX22" s="65"/>
      <c r="AY22" s="65"/>
      <c r="AZ22" s="65"/>
      <c r="BA22" s="65"/>
      <c r="BB22" s="65"/>
      <c r="BC22" s="65"/>
      <c r="BD22" s="65"/>
      <c r="BE22" s="275"/>
      <c r="BF22" s="45"/>
      <c r="BG22" s="65"/>
      <c r="BH22" s="65"/>
      <c r="BI22" s="65"/>
      <c r="BJ22" s="65"/>
      <c r="BK22" s="65"/>
      <c r="BL22" s="65"/>
      <c r="BM22" s="65"/>
      <c r="BN22" s="65"/>
      <c r="BO22" s="65"/>
      <c r="BP22" s="65"/>
      <c r="BQ22" s="65"/>
      <c r="BR22" s="65"/>
      <c r="BS22" s="65"/>
      <c r="BT22" s="65"/>
      <c r="BU22" s="65"/>
      <c r="BV22" s="65"/>
      <c r="BW22" s="65"/>
      <c r="BX22" s="275"/>
    </row>
    <row r="23" spans="1:76">
      <c r="A23" s="45"/>
      <c r="B23" s="718" t="s">
        <v>111</v>
      </c>
      <c r="C23" s="65"/>
      <c r="D23" s="65"/>
      <c r="E23" s="65"/>
      <c r="F23" s="65"/>
      <c r="G23" s="65"/>
      <c r="H23" s="65"/>
      <c r="I23" s="65"/>
      <c r="J23" s="65"/>
      <c r="K23" s="65"/>
      <c r="L23" s="65"/>
      <c r="M23" s="65"/>
      <c r="N23" s="65"/>
      <c r="O23" s="65"/>
      <c r="P23" s="65"/>
      <c r="Q23" s="65"/>
      <c r="R23" s="65"/>
      <c r="S23" s="275"/>
      <c r="T23" s="45"/>
      <c r="U23" s="718" t="s">
        <v>111</v>
      </c>
      <c r="V23" s="65"/>
      <c r="W23" s="65"/>
      <c r="X23" s="65"/>
      <c r="Y23" s="65"/>
      <c r="Z23" s="65"/>
      <c r="AA23" s="65"/>
      <c r="AB23" s="65"/>
      <c r="AC23" s="65"/>
      <c r="AD23" s="65"/>
      <c r="AE23" s="65"/>
      <c r="AF23" s="65"/>
      <c r="AG23" s="65"/>
      <c r="AH23" s="65"/>
      <c r="AI23" s="65"/>
      <c r="AJ23" s="65"/>
      <c r="AK23" s="65"/>
      <c r="AL23" s="275"/>
      <c r="AM23" s="45"/>
      <c r="AN23" s="718" t="s">
        <v>111</v>
      </c>
      <c r="AO23" s="65"/>
      <c r="AP23" s="65"/>
      <c r="AQ23" s="65"/>
      <c r="AR23" s="65"/>
      <c r="AS23" s="65"/>
      <c r="AT23" s="65"/>
      <c r="AU23" s="65"/>
      <c r="AV23" s="65"/>
      <c r="AW23" s="65"/>
      <c r="AX23" s="65"/>
      <c r="AY23" s="65"/>
      <c r="AZ23" s="65"/>
      <c r="BA23" s="65"/>
      <c r="BB23" s="65"/>
      <c r="BC23" s="65"/>
      <c r="BD23" s="65"/>
      <c r="BE23" s="275"/>
      <c r="BF23" s="45"/>
      <c r="BG23" s="718" t="s">
        <v>111</v>
      </c>
      <c r="BH23" s="65"/>
      <c r="BI23" s="65"/>
      <c r="BJ23" s="65"/>
      <c r="BK23" s="65"/>
      <c r="BL23" s="65"/>
      <c r="BM23" s="65"/>
      <c r="BN23" s="65"/>
      <c r="BO23" s="65"/>
      <c r="BP23" s="65"/>
      <c r="BQ23" s="65"/>
      <c r="BR23" s="65"/>
      <c r="BS23" s="65"/>
      <c r="BT23" s="65"/>
      <c r="BU23" s="65"/>
      <c r="BV23" s="65"/>
      <c r="BW23" s="65"/>
      <c r="BX23" s="275"/>
    </row>
    <row r="24" spans="1:76">
      <c r="A24" s="45"/>
      <c r="B24" s="448"/>
      <c r="C24" s="65"/>
      <c r="D24" s="65"/>
      <c r="E24" s="65"/>
      <c r="F24" s="65"/>
      <c r="G24" s="65"/>
      <c r="H24" s="65"/>
      <c r="I24" s="65"/>
      <c r="J24" s="65"/>
      <c r="K24" s="65"/>
      <c r="L24" s="65"/>
      <c r="M24" s="65"/>
      <c r="N24" s="65"/>
      <c r="O24" s="65"/>
      <c r="P24" s="65"/>
      <c r="Q24" s="65"/>
      <c r="R24" s="65"/>
      <c r="S24" s="275"/>
      <c r="T24" s="45"/>
      <c r="U24" s="448"/>
      <c r="V24" s="65"/>
      <c r="W24" s="65"/>
      <c r="X24" s="65"/>
      <c r="Y24" s="65"/>
      <c r="Z24" s="65"/>
      <c r="AA24" s="65"/>
      <c r="AB24" s="65"/>
      <c r="AC24" s="65"/>
      <c r="AD24" s="65"/>
      <c r="AE24" s="65"/>
      <c r="AF24" s="65"/>
      <c r="AG24" s="65"/>
      <c r="AH24" s="65"/>
      <c r="AI24" s="65"/>
      <c r="AJ24" s="65"/>
      <c r="AK24" s="65"/>
      <c r="AL24" s="275"/>
      <c r="AM24" s="45"/>
      <c r="AN24" s="448"/>
      <c r="AO24" s="65"/>
      <c r="AP24" s="65"/>
      <c r="AQ24" s="65"/>
      <c r="AR24" s="65"/>
      <c r="AS24" s="65"/>
      <c r="AT24" s="65"/>
      <c r="AU24" s="65"/>
      <c r="AV24" s="65"/>
      <c r="AW24" s="65"/>
      <c r="AX24" s="65"/>
      <c r="AY24" s="65"/>
      <c r="AZ24" s="65"/>
      <c r="BA24" s="65"/>
      <c r="BB24" s="65"/>
      <c r="BC24" s="65"/>
      <c r="BD24" s="65"/>
      <c r="BE24" s="275"/>
      <c r="BF24" s="45"/>
      <c r="BG24" s="448"/>
      <c r="BH24" s="65"/>
      <c r="BI24" s="65"/>
      <c r="BJ24" s="65"/>
      <c r="BK24" s="65"/>
      <c r="BL24" s="65"/>
      <c r="BM24" s="65"/>
      <c r="BN24" s="65"/>
      <c r="BO24" s="65"/>
      <c r="BP24" s="65"/>
      <c r="BQ24" s="65"/>
      <c r="BR24" s="65"/>
      <c r="BS24" s="65"/>
      <c r="BT24" s="65"/>
      <c r="BU24" s="65"/>
      <c r="BV24" s="65"/>
      <c r="BW24" s="65"/>
      <c r="BX24" s="275"/>
    </row>
    <row r="25" spans="1:76">
      <c r="A25" s="45"/>
      <c r="B25" s="718" t="s">
        <v>339</v>
      </c>
      <c r="C25" s="65"/>
      <c r="D25" s="65"/>
      <c r="E25" s="65"/>
      <c r="F25" s="65"/>
      <c r="G25" s="65"/>
      <c r="H25" s="65"/>
      <c r="I25" s="65"/>
      <c r="J25" s="65"/>
      <c r="K25" s="65"/>
      <c r="L25" s="65"/>
      <c r="M25" s="65"/>
      <c r="N25" s="65"/>
      <c r="O25" s="65"/>
      <c r="P25" s="65"/>
      <c r="Q25" s="65"/>
      <c r="R25" s="65"/>
      <c r="S25" s="275"/>
      <c r="T25" s="45"/>
      <c r="U25" s="718" t="s">
        <v>339</v>
      </c>
      <c r="V25" s="65"/>
      <c r="W25" s="65"/>
      <c r="X25" s="65"/>
      <c r="Y25" s="65"/>
      <c r="Z25" s="65"/>
      <c r="AA25" s="65"/>
      <c r="AB25" s="65"/>
      <c r="AC25" s="65"/>
      <c r="AD25" s="65"/>
      <c r="AE25" s="65"/>
      <c r="AF25" s="65"/>
      <c r="AG25" s="65"/>
      <c r="AH25" s="65"/>
      <c r="AI25" s="65"/>
      <c r="AJ25" s="65"/>
      <c r="AK25" s="65"/>
      <c r="AL25" s="275"/>
      <c r="AM25" s="45"/>
      <c r="AN25" s="718" t="s">
        <v>339</v>
      </c>
      <c r="AO25" s="65"/>
      <c r="AP25" s="65"/>
      <c r="AQ25" s="65"/>
      <c r="AR25" s="65"/>
      <c r="AS25" s="65"/>
      <c r="AT25" s="65"/>
      <c r="AU25" s="65"/>
      <c r="AV25" s="65"/>
      <c r="AW25" s="65"/>
      <c r="AX25" s="65"/>
      <c r="AY25" s="65"/>
      <c r="AZ25" s="65"/>
      <c r="BA25" s="65"/>
      <c r="BB25" s="65"/>
      <c r="BC25" s="65"/>
      <c r="BD25" s="65"/>
      <c r="BE25" s="275"/>
      <c r="BF25" s="45"/>
      <c r="BG25" s="718" t="s">
        <v>339</v>
      </c>
      <c r="BH25" s="65"/>
      <c r="BI25" s="65"/>
      <c r="BJ25" s="65"/>
      <c r="BK25" s="65"/>
      <c r="BL25" s="65"/>
      <c r="BM25" s="65"/>
      <c r="BN25" s="65"/>
      <c r="BO25" s="65"/>
      <c r="BP25" s="65"/>
      <c r="BQ25" s="65"/>
      <c r="BR25" s="65"/>
      <c r="BS25" s="65"/>
      <c r="BT25" s="65"/>
      <c r="BU25" s="65"/>
      <c r="BV25" s="65"/>
      <c r="BW25" s="65"/>
      <c r="BX25" s="275"/>
    </row>
    <row r="26" spans="1:76">
      <c r="A26" s="303"/>
      <c r="B26" s="448"/>
      <c r="C26" s="304"/>
      <c r="D26" s="304"/>
      <c r="E26" s="304"/>
      <c r="F26" s="304"/>
      <c r="G26" s="304"/>
      <c r="H26" s="304"/>
      <c r="I26" s="304"/>
      <c r="J26" s="304"/>
      <c r="K26" s="304"/>
      <c r="L26" s="304"/>
      <c r="M26" s="304"/>
      <c r="N26" s="304"/>
      <c r="O26" s="304"/>
      <c r="P26" s="304"/>
      <c r="Q26" s="304"/>
      <c r="R26" s="304"/>
      <c r="S26" s="305"/>
      <c r="T26" s="303"/>
      <c r="U26" s="448"/>
      <c r="V26" s="304"/>
      <c r="W26" s="304"/>
      <c r="X26" s="304"/>
      <c r="Y26" s="304"/>
      <c r="Z26" s="304"/>
      <c r="AA26" s="304"/>
      <c r="AB26" s="304"/>
      <c r="AC26" s="304"/>
      <c r="AD26" s="304"/>
      <c r="AE26" s="304"/>
      <c r="AF26" s="304"/>
      <c r="AG26" s="304"/>
      <c r="AH26" s="304"/>
      <c r="AI26" s="304"/>
      <c r="AJ26" s="304"/>
      <c r="AK26" s="304"/>
      <c r="AL26" s="305"/>
      <c r="AM26" s="303"/>
      <c r="AN26" s="448"/>
      <c r="AO26" s="304"/>
      <c r="AP26" s="304"/>
      <c r="AQ26" s="304"/>
      <c r="AR26" s="304"/>
      <c r="AS26" s="304"/>
      <c r="AT26" s="304"/>
      <c r="AU26" s="304"/>
      <c r="AV26" s="304"/>
      <c r="AW26" s="304"/>
      <c r="AX26" s="304"/>
      <c r="AY26" s="304"/>
      <c r="AZ26" s="304"/>
      <c r="BA26" s="304"/>
      <c r="BB26" s="304"/>
      <c r="BC26" s="304"/>
      <c r="BD26" s="304"/>
      <c r="BE26" s="305"/>
      <c r="BF26" s="303"/>
      <c r="BG26" s="448"/>
      <c r="BH26" s="304"/>
      <c r="BI26" s="304"/>
      <c r="BJ26" s="304"/>
      <c r="BK26" s="304"/>
      <c r="BL26" s="304"/>
      <c r="BM26" s="304"/>
      <c r="BN26" s="304"/>
      <c r="BO26" s="304"/>
      <c r="BP26" s="304"/>
      <c r="BQ26" s="304"/>
      <c r="BR26" s="304"/>
      <c r="BS26" s="304"/>
      <c r="BT26" s="304"/>
      <c r="BU26" s="304"/>
      <c r="BV26" s="304"/>
      <c r="BW26" s="304"/>
      <c r="BX26" s="305"/>
    </row>
    <row r="27" spans="1:76">
      <c r="A27" s="303"/>
      <c r="B27" s="718" t="s">
        <v>767</v>
      </c>
      <c r="C27" s="304"/>
      <c r="D27" s="304"/>
      <c r="E27" s="304"/>
      <c r="F27" s="304"/>
      <c r="G27" s="304"/>
      <c r="H27" s="304"/>
      <c r="I27" s="304"/>
      <c r="J27" s="304"/>
      <c r="K27" s="304"/>
      <c r="L27" s="304"/>
      <c r="M27" s="304"/>
      <c r="N27" s="304"/>
      <c r="O27" s="304"/>
      <c r="P27" s="304"/>
      <c r="Q27" s="304"/>
      <c r="R27" s="304"/>
      <c r="S27" s="305"/>
      <c r="T27" s="303"/>
      <c r="U27" s="718" t="s">
        <v>767</v>
      </c>
      <c r="V27" s="304"/>
      <c r="W27" s="304"/>
      <c r="X27" s="304"/>
      <c r="Y27" s="304"/>
      <c r="Z27" s="304"/>
      <c r="AA27" s="304"/>
      <c r="AB27" s="304"/>
      <c r="AC27" s="304"/>
      <c r="AD27" s="304"/>
      <c r="AE27" s="304"/>
      <c r="AF27" s="304"/>
      <c r="AG27" s="304"/>
      <c r="AH27" s="304"/>
      <c r="AI27" s="304"/>
      <c r="AJ27" s="304"/>
      <c r="AK27" s="304"/>
      <c r="AL27" s="305"/>
      <c r="AM27" s="303"/>
      <c r="AN27" s="718" t="s">
        <v>767</v>
      </c>
      <c r="AO27" s="304"/>
      <c r="AP27" s="304"/>
      <c r="AQ27" s="304"/>
      <c r="AR27" s="304"/>
      <c r="AS27" s="304"/>
      <c r="AT27" s="304"/>
      <c r="AU27" s="304"/>
      <c r="AV27" s="304"/>
      <c r="AW27" s="304"/>
      <c r="AX27" s="304"/>
      <c r="AY27" s="304"/>
      <c r="AZ27" s="304"/>
      <c r="BA27" s="304"/>
      <c r="BB27" s="304"/>
      <c r="BC27" s="304"/>
      <c r="BD27" s="304"/>
      <c r="BE27" s="305"/>
      <c r="BF27" s="303"/>
      <c r="BG27" s="718" t="s">
        <v>767</v>
      </c>
      <c r="BH27" s="304"/>
      <c r="BI27" s="304"/>
      <c r="BJ27" s="304"/>
      <c r="BK27" s="304"/>
      <c r="BL27" s="304"/>
      <c r="BM27" s="304"/>
      <c r="BN27" s="304"/>
      <c r="BO27" s="304"/>
      <c r="BP27" s="304"/>
      <c r="BQ27" s="304"/>
      <c r="BR27" s="304"/>
      <c r="BS27" s="304"/>
      <c r="BT27" s="304"/>
      <c r="BU27" s="304"/>
      <c r="BV27" s="304"/>
      <c r="BW27" s="304"/>
      <c r="BX27" s="305"/>
    </row>
    <row r="28" spans="1:76">
      <c r="A28" s="303"/>
      <c r="B28" s="304"/>
      <c r="C28" s="304"/>
      <c r="D28" s="304"/>
      <c r="E28" s="304"/>
      <c r="F28" s="304"/>
      <c r="G28" s="304"/>
      <c r="H28" s="304"/>
      <c r="I28" s="304"/>
      <c r="J28" s="304"/>
      <c r="K28" s="304"/>
      <c r="L28" s="304"/>
      <c r="M28" s="304"/>
      <c r="N28" s="304"/>
      <c r="O28" s="304"/>
      <c r="P28" s="304"/>
      <c r="Q28" s="304"/>
      <c r="R28" s="304"/>
      <c r="S28" s="305"/>
      <c r="T28" s="303"/>
      <c r="U28" s="304"/>
      <c r="V28" s="304"/>
      <c r="W28" s="304"/>
      <c r="X28" s="304"/>
      <c r="Y28" s="304"/>
      <c r="Z28" s="304"/>
      <c r="AA28" s="304"/>
      <c r="AB28" s="304"/>
      <c r="AC28" s="304"/>
      <c r="AD28" s="304"/>
      <c r="AE28" s="304"/>
      <c r="AF28" s="304"/>
      <c r="AG28" s="304"/>
      <c r="AH28" s="304"/>
      <c r="AI28" s="304"/>
      <c r="AJ28" s="304"/>
      <c r="AK28" s="304"/>
      <c r="AL28" s="305"/>
      <c r="AM28" s="303"/>
      <c r="AN28" s="304"/>
      <c r="AO28" s="304"/>
      <c r="AP28" s="304"/>
      <c r="AQ28" s="304"/>
      <c r="AR28" s="304"/>
      <c r="AS28" s="304"/>
      <c r="AT28" s="304"/>
      <c r="AU28" s="304"/>
      <c r="AV28" s="304"/>
      <c r="AW28" s="304"/>
      <c r="AX28" s="304"/>
      <c r="AY28" s="304"/>
      <c r="AZ28" s="304"/>
      <c r="BA28" s="304"/>
      <c r="BB28" s="304"/>
      <c r="BC28" s="304"/>
      <c r="BD28" s="304"/>
      <c r="BE28" s="305"/>
      <c r="BF28" s="303"/>
      <c r="BG28" s="304"/>
      <c r="BH28" s="304"/>
      <c r="BI28" s="304"/>
      <c r="BJ28" s="304"/>
      <c r="BK28" s="304"/>
      <c r="BL28" s="304"/>
      <c r="BM28" s="304"/>
      <c r="BN28" s="304"/>
      <c r="BO28" s="304"/>
      <c r="BP28" s="304"/>
      <c r="BQ28" s="304"/>
      <c r="BR28" s="304"/>
      <c r="BS28" s="304"/>
      <c r="BT28" s="304"/>
      <c r="BU28" s="304"/>
      <c r="BV28" s="304"/>
      <c r="BW28" s="304"/>
      <c r="BX28" s="305"/>
    </row>
    <row r="29" spans="1:76">
      <c r="A29" s="303"/>
      <c r="B29" s="304"/>
      <c r="C29" s="304"/>
      <c r="D29" s="304"/>
      <c r="E29" s="304"/>
      <c r="F29" s="304"/>
      <c r="G29" s="304"/>
      <c r="H29" s="304"/>
      <c r="I29" s="304"/>
      <c r="J29" s="304"/>
      <c r="K29" s="304"/>
      <c r="L29" s="304"/>
      <c r="M29" s="304"/>
      <c r="N29" s="304"/>
      <c r="O29" s="304"/>
      <c r="P29" s="304"/>
      <c r="Q29" s="304"/>
      <c r="R29" s="304"/>
      <c r="S29" s="305"/>
      <c r="T29" s="303"/>
      <c r="U29" s="304"/>
      <c r="V29" s="304"/>
      <c r="W29" s="304"/>
      <c r="X29" s="304"/>
      <c r="Y29" s="304"/>
      <c r="Z29" s="304"/>
      <c r="AA29" s="304"/>
      <c r="AB29" s="304"/>
      <c r="AC29" s="304"/>
      <c r="AD29" s="304"/>
      <c r="AE29" s="304"/>
      <c r="AF29" s="304"/>
      <c r="AG29" s="304"/>
      <c r="AH29" s="304"/>
      <c r="AI29" s="304"/>
      <c r="AJ29" s="304"/>
      <c r="AK29" s="304"/>
      <c r="AL29" s="305"/>
      <c r="AM29" s="303"/>
      <c r="AN29" s="304"/>
      <c r="AO29" s="304"/>
      <c r="AP29" s="304"/>
      <c r="AQ29" s="304"/>
      <c r="AR29" s="304"/>
      <c r="AS29" s="304"/>
      <c r="AT29" s="304"/>
      <c r="AU29" s="304"/>
      <c r="AV29" s="304"/>
      <c r="AW29" s="304"/>
      <c r="AX29" s="304"/>
      <c r="AY29" s="304"/>
      <c r="AZ29" s="304"/>
      <c r="BA29" s="304"/>
      <c r="BB29" s="304"/>
      <c r="BC29" s="304"/>
      <c r="BD29" s="304"/>
      <c r="BE29" s="305"/>
      <c r="BF29" s="303"/>
      <c r="BG29" s="304"/>
      <c r="BH29" s="304"/>
      <c r="BI29" s="304"/>
      <c r="BJ29" s="304"/>
      <c r="BK29" s="304"/>
      <c r="BL29" s="304"/>
      <c r="BM29" s="304"/>
      <c r="BN29" s="304"/>
      <c r="BO29" s="304"/>
      <c r="BP29" s="304"/>
      <c r="BQ29" s="304"/>
      <c r="BR29" s="304"/>
      <c r="BS29" s="304"/>
      <c r="BT29" s="304"/>
      <c r="BU29" s="304"/>
      <c r="BV29" s="304"/>
      <c r="BW29" s="304"/>
      <c r="BX29" s="305"/>
    </row>
    <row r="30" spans="1:76">
      <c r="A30" s="303"/>
      <c r="B30" s="304"/>
      <c r="C30" s="304"/>
      <c r="D30" s="304"/>
      <c r="E30" s="304"/>
      <c r="F30" s="304"/>
      <c r="G30" s="304"/>
      <c r="H30" s="304"/>
      <c r="I30" s="304"/>
      <c r="J30" s="304"/>
      <c r="K30" s="304"/>
      <c r="L30" s="304"/>
      <c r="M30" s="304"/>
      <c r="N30" s="304"/>
      <c r="O30" s="304"/>
      <c r="P30" s="304"/>
      <c r="Q30" s="304"/>
      <c r="R30" s="304"/>
      <c r="S30" s="305"/>
      <c r="T30" s="303"/>
      <c r="U30" s="304"/>
      <c r="V30" s="304"/>
      <c r="W30" s="304"/>
      <c r="X30" s="304"/>
      <c r="Y30" s="304"/>
      <c r="Z30" s="304"/>
      <c r="AA30" s="304"/>
      <c r="AB30" s="304"/>
      <c r="AC30" s="304"/>
      <c r="AD30" s="304"/>
      <c r="AE30" s="304"/>
      <c r="AF30" s="304"/>
      <c r="AG30" s="304"/>
      <c r="AH30" s="304"/>
      <c r="AI30" s="304"/>
      <c r="AJ30" s="304"/>
      <c r="AK30" s="304"/>
      <c r="AL30" s="305"/>
      <c r="AM30" s="303"/>
      <c r="AN30" s="304"/>
      <c r="AO30" s="304"/>
      <c r="AP30" s="304"/>
      <c r="AQ30" s="304"/>
      <c r="AR30" s="304"/>
      <c r="AS30" s="304"/>
      <c r="AT30" s="304"/>
      <c r="AU30" s="304"/>
      <c r="AV30" s="304"/>
      <c r="AW30" s="304"/>
      <c r="AX30" s="304"/>
      <c r="AY30" s="304"/>
      <c r="AZ30" s="304"/>
      <c r="BA30" s="304"/>
      <c r="BB30" s="304"/>
      <c r="BC30" s="304"/>
      <c r="BD30" s="304"/>
      <c r="BE30" s="305"/>
      <c r="BF30" s="303"/>
      <c r="BG30" s="304"/>
      <c r="BH30" s="304"/>
      <c r="BI30" s="304"/>
      <c r="BJ30" s="304"/>
      <c r="BK30" s="304"/>
      <c r="BL30" s="304"/>
      <c r="BM30" s="304"/>
      <c r="BN30" s="304"/>
      <c r="BO30" s="304"/>
      <c r="BP30" s="304"/>
      <c r="BQ30" s="304"/>
      <c r="BR30" s="304"/>
      <c r="BS30" s="304"/>
      <c r="BT30" s="304"/>
      <c r="BU30" s="304"/>
      <c r="BV30" s="304"/>
      <c r="BW30" s="304"/>
      <c r="BX30" s="305"/>
    </row>
    <row r="31" spans="1:76">
      <c r="A31" s="303"/>
      <c r="B31" s="304"/>
      <c r="C31" s="304"/>
      <c r="D31" s="304"/>
      <c r="E31" s="304"/>
      <c r="F31" s="304"/>
      <c r="G31" s="304"/>
      <c r="H31" s="304"/>
      <c r="I31" s="304"/>
      <c r="J31" s="304"/>
      <c r="K31" s="304"/>
      <c r="L31" s="304"/>
      <c r="M31" s="304"/>
      <c r="N31" s="304"/>
      <c r="O31" s="304"/>
      <c r="P31" s="304"/>
      <c r="Q31" s="304"/>
      <c r="R31" s="304"/>
      <c r="S31" s="305"/>
      <c r="T31" s="303"/>
      <c r="U31" s="304"/>
      <c r="V31" s="304"/>
      <c r="W31" s="304"/>
      <c r="X31" s="304"/>
      <c r="Y31" s="304"/>
      <c r="Z31" s="304"/>
      <c r="AA31" s="304"/>
      <c r="AB31" s="304"/>
      <c r="AC31" s="304"/>
      <c r="AD31" s="304"/>
      <c r="AE31" s="304"/>
      <c r="AF31" s="304"/>
      <c r="AG31" s="304"/>
      <c r="AH31" s="304"/>
      <c r="AI31" s="304"/>
      <c r="AJ31" s="304"/>
      <c r="AK31" s="304"/>
      <c r="AL31" s="305"/>
      <c r="AM31" s="303"/>
      <c r="AN31" s="304"/>
      <c r="AO31" s="304"/>
      <c r="AP31" s="304"/>
      <c r="AQ31" s="304"/>
      <c r="AR31" s="304"/>
      <c r="AS31" s="304"/>
      <c r="AT31" s="304"/>
      <c r="AU31" s="304"/>
      <c r="AV31" s="304"/>
      <c r="AW31" s="304"/>
      <c r="AX31" s="304"/>
      <c r="AY31" s="304"/>
      <c r="AZ31" s="304"/>
      <c r="BA31" s="304"/>
      <c r="BB31" s="304"/>
      <c r="BC31" s="304"/>
      <c r="BD31" s="304"/>
      <c r="BE31" s="305"/>
      <c r="BF31" s="303"/>
      <c r="BG31" s="304"/>
      <c r="BH31" s="304"/>
      <c r="BI31" s="304"/>
      <c r="BJ31" s="304"/>
      <c r="BK31" s="304"/>
      <c r="BL31" s="304"/>
      <c r="BM31" s="304"/>
      <c r="BN31" s="304"/>
      <c r="BO31" s="304"/>
      <c r="BP31" s="304"/>
      <c r="BQ31" s="304"/>
      <c r="BR31" s="304"/>
      <c r="BS31" s="304"/>
      <c r="BT31" s="304"/>
      <c r="BU31" s="304"/>
      <c r="BV31" s="304"/>
      <c r="BW31" s="304"/>
      <c r="BX31" s="305"/>
    </row>
    <row r="32" spans="1:76">
      <c r="A32" s="303"/>
      <c r="B32" s="304"/>
      <c r="C32" s="304"/>
      <c r="D32" s="304"/>
      <c r="E32" s="315"/>
      <c r="F32" s="306"/>
      <c r="G32" s="307"/>
      <c r="H32" s="304"/>
      <c r="I32" s="304"/>
      <c r="J32" s="304"/>
      <c r="K32" s="304"/>
      <c r="L32" s="304"/>
      <c r="M32" s="304"/>
      <c r="N32" s="304"/>
      <c r="O32" s="304"/>
      <c r="P32" s="304"/>
      <c r="Q32" s="304"/>
      <c r="R32" s="304"/>
      <c r="S32" s="305"/>
      <c r="T32" s="303"/>
      <c r="U32" s="304"/>
      <c r="V32" s="304"/>
      <c r="W32" s="304"/>
      <c r="X32" s="315"/>
      <c r="Y32" s="306"/>
      <c r="Z32" s="307"/>
      <c r="AA32" s="304"/>
      <c r="AB32" s="304"/>
      <c r="AC32" s="304"/>
      <c r="AD32" s="304"/>
      <c r="AE32" s="304"/>
      <c r="AF32" s="304"/>
      <c r="AG32" s="304"/>
      <c r="AH32" s="304"/>
      <c r="AI32" s="304"/>
      <c r="AJ32" s="304"/>
      <c r="AK32" s="304"/>
      <c r="AL32" s="305"/>
      <c r="AM32" s="303"/>
      <c r="AN32" s="304"/>
      <c r="AO32" s="304"/>
      <c r="AP32" s="304"/>
      <c r="AQ32" s="315"/>
      <c r="AR32" s="306"/>
      <c r="AS32" s="307"/>
      <c r="AT32" s="304"/>
      <c r="AU32" s="304"/>
      <c r="AV32" s="304"/>
      <c r="AW32" s="304"/>
      <c r="AX32" s="304"/>
      <c r="AY32" s="304"/>
      <c r="AZ32" s="304"/>
      <c r="BA32" s="304"/>
      <c r="BB32" s="304"/>
      <c r="BC32" s="304"/>
      <c r="BD32" s="304"/>
      <c r="BE32" s="305"/>
      <c r="BF32" s="303"/>
      <c r="BG32" s="304"/>
      <c r="BH32" s="304"/>
      <c r="BI32" s="304"/>
      <c r="BJ32" s="315"/>
      <c r="BK32" s="306"/>
      <c r="BL32" s="307"/>
      <c r="BM32" s="304"/>
      <c r="BN32" s="304"/>
      <c r="BO32" s="304"/>
      <c r="BP32" s="304"/>
      <c r="BQ32" s="304"/>
      <c r="BR32" s="304"/>
      <c r="BS32" s="304"/>
      <c r="BT32" s="304"/>
      <c r="BU32" s="304"/>
      <c r="BV32" s="304"/>
      <c r="BW32" s="304"/>
      <c r="BX32" s="305"/>
    </row>
    <row r="33" spans="1:76">
      <c r="A33" s="303"/>
      <c r="B33" s="304"/>
      <c r="C33" s="304"/>
      <c r="D33" s="307"/>
      <c r="E33" s="315"/>
      <c r="F33" s="304"/>
      <c r="G33" s="315"/>
      <c r="H33" s="304"/>
      <c r="I33" s="304"/>
      <c r="J33" s="304"/>
      <c r="K33" s="304"/>
      <c r="L33" s="304"/>
      <c r="M33" s="304"/>
      <c r="N33" s="304"/>
      <c r="O33" s="304"/>
      <c r="P33" s="304"/>
      <c r="Q33" s="304"/>
      <c r="R33" s="304"/>
      <c r="S33" s="305"/>
      <c r="T33" s="303"/>
      <c r="U33" s="304"/>
      <c r="V33" s="304"/>
      <c r="W33" s="307"/>
      <c r="X33" s="315"/>
      <c r="Y33" s="304"/>
      <c r="Z33" s="315"/>
      <c r="AA33" s="304"/>
      <c r="AB33" s="304"/>
      <c r="AC33" s="304"/>
      <c r="AD33" s="304"/>
      <c r="AE33" s="304"/>
      <c r="AF33" s="304"/>
      <c r="AG33" s="304"/>
      <c r="AH33" s="304"/>
      <c r="AI33" s="304"/>
      <c r="AJ33" s="304"/>
      <c r="AK33" s="304"/>
      <c r="AL33" s="305"/>
      <c r="AM33" s="303"/>
      <c r="AN33" s="304"/>
      <c r="AO33" s="304"/>
      <c r="AP33" s="307"/>
      <c r="AQ33" s="315"/>
      <c r="AR33" s="304"/>
      <c r="AS33" s="315"/>
      <c r="AT33" s="304"/>
      <c r="AU33" s="304"/>
      <c r="AV33" s="304"/>
      <c r="AW33" s="304"/>
      <c r="AX33" s="304"/>
      <c r="AY33" s="304"/>
      <c r="AZ33" s="304"/>
      <c r="BA33" s="304"/>
      <c r="BB33" s="304"/>
      <c r="BC33" s="304"/>
      <c r="BD33" s="304"/>
      <c r="BE33" s="305"/>
      <c r="BF33" s="303"/>
      <c r="BG33" s="304"/>
      <c r="BH33" s="304"/>
      <c r="BI33" s="307"/>
      <c r="BJ33" s="315"/>
      <c r="BK33" s="304"/>
      <c r="BL33" s="315"/>
      <c r="BM33" s="304"/>
      <c r="BN33" s="304"/>
      <c r="BO33" s="304"/>
      <c r="BP33" s="304"/>
      <c r="BQ33" s="304"/>
      <c r="BR33" s="304"/>
      <c r="BS33" s="304"/>
      <c r="BT33" s="304"/>
      <c r="BU33" s="304"/>
      <c r="BV33" s="304"/>
      <c r="BW33" s="304"/>
      <c r="BX33" s="305"/>
    </row>
    <row r="34" spans="1:76">
      <c r="A34" s="303"/>
      <c r="B34" s="304"/>
      <c r="C34" s="304"/>
      <c r="D34" s="304"/>
      <c r="E34" s="304"/>
      <c r="F34" s="304"/>
      <c r="G34" s="307"/>
      <c r="H34" s="304"/>
      <c r="I34" s="304"/>
      <c r="J34" s="304"/>
      <c r="K34" s="304"/>
      <c r="L34" s="304"/>
      <c r="M34" s="304"/>
      <c r="N34" s="304"/>
      <c r="O34" s="304"/>
      <c r="P34" s="304"/>
      <c r="Q34" s="304"/>
      <c r="R34" s="304"/>
      <c r="S34" s="305"/>
      <c r="T34" s="303"/>
      <c r="U34" s="304"/>
      <c r="V34" s="304"/>
      <c r="W34" s="304"/>
      <c r="X34" s="304"/>
      <c r="Y34" s="304"/>
      <c r="Z34" s="307"/>
      <c r="AA34" s="304"/>
      <c r="AB34" s="304"/>
      <c r="AC34" s="304"/>
      <c r="AD34" s="304"/>
      <c r="AE34" s="304"/>
      <c r="AF34" s="304"/>
      <c r="AG34" s="304"/>
      <c r="AH34" s="304"/>
      <c r="AI34" s="304"/>
      <c r="AJ34" s="304"/>
      <c r="AK34" s="304"/>
      <c r="AL34" s="305"/>
      <c r="AM34" s="303"/>
      <c r="AN34" s="304"/>
      <c r="AO34" s="304"/>
      <c r="AP34" s="304"/>
      <c r="AQ34" s="304"/>
      <c r="AR34" s="304"/>
      <c r="AS34" s="307"/>
      <c r="AT34" s="304"/>
      <c r="AU34" s="304"/>
      <c r="AV34" s="304"/>
      <c r="AW34" s="304"/>
      <c r="AX34" s="304"/>
      <c r="AY34" s="304"/>
      <c r="AZ34" s="304"/>
      <c r="BA34" s="304"/>
      <c r="BB34" s="304"/>
      <c r="BC34" s="304"/>
      <c r="BD34" s="304"/>
      <c r="BE34" s="305"/>
      <c r="BF34" s="303"/>
      <c r="BG34" s="304"/>
      <c r="BH34" s="304"/>
      <c r="BI34" s="304"/>
      <c r="BJ34" s="304"/>
      <c r="BK34" s="304"/>
      <c r="BL34" s="307"/>
      <c r="BM34" s="304"/>
      <c r="BN34" s="304"/>
      <c r="BO34" s="304"/>
      <c r="BP34" s="304"/>
      <c r="BQ34" s="304"/>
      <c r="BR34" s="304"/>
      <c r="BS34" s="304"/>
      <c r="BT34" s="304"/>
      <c r="BU34" s="304"/>
      <c r="BV34" s="304"/>
      <c r="BW34" s="304"/>
      <c r="BX34" s="305"/>
    </row>
    <row r="35" spans="1:76">
      <c r="A35" s="316"/>
      <c r="B35" s="304"/>
      <c r="C35" s="304"/>
      <c r="D35" s="304"/>
      <c r="E35" s="304"/>
      <c r="F35" s="304"/>
      <c r="G35" s="304"/>
      <c r="H35" s="304"/>
      <c r="I35" s="304"/>
      <c r="J35" s="304"/>
      <c r="K35" s="304"/>
      <c r="L35" s="304"/>
      <c r="M35" s="304"/>
      <c r="N35" s="304"/>
      <c r="O35" s="304"/>
      <c r="P35" s="304"/>
      <c r="Q35" s="304"/>
      <c r="R35" s="304"/>
      <c r="S35" s="305"/>
      <c r="T35" s="316"/>
      <c r="U35" s="304"/>
      <c r="V35" s="304"/>
      <c r="W35" s="304"/>
      <c r="X35" s="304"/>
      <c r="Y35" s="304"/>
      <c r="Z35" s="304"/>
      <c r="AA35" s="304"/>
      <c r="AB35" s="304"/>
      <c r="AC35" s="304"/>
      <c r="AD35" s="304"/>
      <c r="AE35" s="304"/>
      <c r="AF35" s="304"/>
      <c r="AG35" s="304"/>
      <c r="AH35" s="304"/>
      <c r="AI35" s="304"/>
      <c r="AJ35" s="304"/>
      <c r="AK35" s="304"/>
      <c r="AL35" s="305"/>
      <c r="AM35" s="316"/>
      <c r="AN35" s="304"/>
      <c r="AO35" s="304"/>
      <c r="AP35" s="304"/>
      <c r="AQ35" s="304"/>
      <c r="AR35" s="304"/>
      <c r="AS35" s="304"/>
      <c r="AT35" s="304"/>
      <c r="AU35" s="304"/>
      <c r="AV35" s="304"/>
      <c r="AW35" s="304"/>
      <c r="AX35" s="304"/>
      <c r="AY35" s="304"/>
      <c r="AZ35" s="304"/>
      <c r="BA35" s="304"/>
      <c r="BB35" s="304"/>
      <c r="BC35" s="304"/>
      <c r="BD35" s="304"/>
      <c r="BE35" s="305"/>
      <c r="BF35" s="316"/>
      <c r="BG35" s="304"/>
      <c r="BH35" s="304"/>
      <c r="BI35" s="304"/>
      <c r="BJ35" s="304"/>
      <c r="BK35" s="304"/>
      <c r="BL35" s="304"/>
      <c r="BM35" s="304"/>
      <c r="BN35" s="304"/>
      <c r="BO35" s="304"/>
      <c r="BP35" s="304"/>
      <c r="BQ35" s="304"/>
      <c r="BR35" s="304"/>
      <c r="BS35" s="304"/>
      <c r="BT35" s="304"/>
      <c r="BU35" s="304"/>
      <c r="BV35" s="304"/>
      <c r="BW35" s="304"/>
      <c r="BX35" s="305"/>
    </row>
    <row r="36" spans="1:76">
      <c r="A36" s="316"/>
      <c r="B36" s="304"/>
      <c r="C36" s="304"/>
      <c r="D36" s="304"/>
      <c r="E36" s="304"/>
      <c r="F36" s="304"/>
      <c r="G36" s="304"/>
      <c r="H36" s="304"/>
      <c r="I36" s="304"/>
      <c r="J36" s="304"/>
      <c r="K36" s="304"/>
      <c r="L36" s="304"/>
      <c r="M36" s="304"/>
      <c r="N36" s="304"/>
      <c r="O36" s="304"/>
      <c r="P36" s="304"/>
      <c r="Q36" s="304"/>
      <c r="R36" s="304"/>
      <c r="S36" s="305"/>
      <c r="T36" s="316"/>
      <c r="U36" s="304"/>
      <c r="V36" s="304"/>
      <c r="W36" s="304"/>
      <c r="X36" s="304"/>
      <c r="Y36" s="304"/>
      <c r="Z36" s="304"/>
      <c r="AA36" s="304"/>
      <c r="AB36" s="304"/>
      <c r="AC36" s="304"/>
      <c r="AD36" s="304"/>
      <c r="AE36" s="304"/>
      <c r="AF36" s="304"/>
      <c r="AG36" s="304"/>
      <c r="AH36" s="304"/>
      <c r="AI36" s="304"/>
      <c r="AJ36" s="304"/>
      <c r="AK36" s="304"/>
      <c r="AL36" s="305"/>
      <c r="AM36" s="316"/>
      <c r="AN36" s="304"/>
      <c r="AO36" s="304"/>
      <c r="AP36" s="304"/>
      <c r="AQ36" s="304"/>
      <c r="AR36" s="304"/>
      <c r="AS36" s="304"/>
      <c r="AT36" s="304"/>
      <c r="AU36" s="304"/>
      <c r="AV36" s="304"/>
      <c r="AW36" s="304"/>
      <c r="AX36" s="304"/>
      <c r="AY36" s="304"/>
      <c r="AZ36" s="304"/>
      <c r="BA36" s="304"/>
      <c r="BB36" s="304"/>
      <c r="BC36" s="304"/>
      <c r="BD36" s="304"/>
      <c r="BE36" s="305"/>
      <c r="BF36" s="316"/>
      <c r="BG36" s="304"/>
      <c r="BH36" s="304"/>
      <c r="BI36" s="304"/>
      <c r="BJ36" s="304"/>
      <c r="BK36" s="304"/>
      <c r="BL36" s="304"/>
      <c r="BM36" s="304"/>
      <c r="BN36" s="304"/>
      <c r="BO36" s="304"/>
      <c r="BP36" s="304"/>
      <c r="BQ36" s="304"/>
      <c r="BR36" s="304"/>
      <c r="BS36" s="304"/>
      <c r="BT36" s="304"/>
      <c r="BU36" s="304"/>
      <c r="BV36" s="304"/>
      <c r="BW36" s="304"/>
      <c r="BX36" s="305"/>
    </row>
    <row r="37" spans="1:76">
      <c r="A37" s="316"/>
      <c r="B37" s="304"/>
      <c r="C37" s="304"/>
      <c r="D37" s="304"/>
      <c r="E37" s="304"/>
      <c r="F37" s="304"/>
      <c r="G37" s="304"/>
      <c r="H37" s="304"/>
      <c r="I37" s="304"/>
      <c r="J37" s="304"/>
      <c r="K37" s="304"/>
      <c r="L37" s="304"/>
      <c r="M37" s="304"/>
      <c r="N37" s="304"/>
      <c r="O37" s="304"/>
      <c r="P37" s="304"/>
      <c r="Q37" s="304"/>
      <c r="R37" s="304"/>
      <c r="S37" s="305"/>
      <c r="T37" s="316"/>
      <c r="U37" s="304"/>
      <c r="V37" s="304"/>
      <c r="W37" s="304"/>
      <c r="X37" s="304"/>
      <c r="Y37" s="304"/>
      <c r="Z37" s="304"/>
      <c r="AA37" s="304"/>
      <c r="AB37" s="304"/>
      <c r="AC37" s="304"/>
      <c r="AD37" s="304"/>
      <c r="AE37" s="304"/>
      <c r="AF37" s="304"/>
      <c r="AG37" s="304"/>
      <c r="AH37" s="304"/>
      <c r="AI37" s="304"/>
      <c r="AJ37" s="304"/>
      <c r="AK37" s="304"/>
      <c r="AL37" s="305"/>
      <c r="AM37" s="316"/>
      <c r="AN37" s="304"/>
      <c r="AO37" s="304"/>
      <c r="AP37" s="304"/>
      <c r="AQ37" s="304"/>
      <c r="AR37" s="304"/>
      <c r="AS37" s="304"/>
      <c r="AT37" s="304"/>
      <c r="AU37" s="304"/>
      <c r="AV37" s="304"/>
      <c r="AW37" s="304"/>
      <c r="AX37" s="304"/>
      <c r="AY37" s="304"/>
      <c r="AZ37" s="304"/>
      <c r="BA37" s="304"/>
      <c r="BB37" s="304"/>
      <c r="BC37" s="304"/>
      <c r="BD37" s="304"/>
      <c r="BE37" s="305"/>
      <c r="BF37" s="316"/>
      <c r="BG37" s="304"/>
      <c r="BH37" s="304"/>
      <c r="BI37" s="304"/>
      <c r="BJ37" s="304"/>
      <c r="BK37" s="304"/>
      <c r="BL37" s="304"/>
      <c r="BM37" s="304"/>
      <c r="BN37" s="304"/>
      <c r="BO37" s="304"/>
      <c r="BP37" s="304"/>
      <c r="BQ37" s="304"/>
      <c r="BR37" s="304"/>
      <c r="BS37" s="304"/>
      <c r="BT37" s="304"/>
      <c r="BU37" s="304"/>
      <c r="BV37" s="304"/>
      <c r="BW37" s="304"/>
      <c r="BX37" s="305"/>
    </row>
    <row r="38" spans="1:76">
      <c r="A38" s="316"/>
      <c r="B38" s="304"/>
      <c r="C38" s="304"/>
      <c r="D38" s="304"/>
      <c r="E38" s="304"/>
      <c r="F38" s="304"/>
      <c r="G38" s="304"/>
      <c r="H38" s="304"/>
      <c r="I38" s="304"/>
      <c r="J38" s="304"/>
      <c r="K38" s="304"/>
      <c r="L38" s="304"/>
      <c r="M38" s="304"/>
      <c r="N38" s="304"/>
      <c r="O38" s="304"/>
      <c r="P38" s="304"/>
      <c r="Q38" s="304"/>
      <c r="R38" s="304"/>
      <c r="S38" s="305"/>
      <c r="T38" s="316"/>
      <c r="U38" s="304"/>
      <c r="V38" s="304"/>
      <c r="W38" s="304"/>
      <c r="X38" s="304"/>
      <c r="Y38" s="304"/>
      <c r="Z38" s="304"/>
      <c r="AA38" s="304"/>
      <c r="AB38" s="304"/>
      <c r="AC38" s="304"/>
      <c r="AD38" s="304"/>
      <c r="AE38" s="304"/>
      <c r="AF38" s="304"/>
      <c r="AG38" s="304"/>
      <c r="AH38" s="304"/>
      <c r="AI38" s="304"/>
      <c r="AJ38" s="304"/>
      <c r="AK38" s="304"/>
      <c r="AL38" s="305"/>
      <c r="AM38" s="316"/>
      <c r="AN38" s="304"/>
      <c r="AO38" s="304"/>
      <c r="AP38" s="304"/>
      <c r="AQ38" s="304"/>
      <c r="AR38" s="304"/>
      <c r="AS38" s="304"/>
      <c r="AT38" s="304"/>
      <c r="AU38" s="304"/>
      <c r="AV38" s="304"/>
      <c r="AW38" s="304"/>
      <c r="AX38" s="304"/>
      <c r="AY38" s="304"/>
      <c r="AZ38" s="304"/>
      <c r="BA38" s="304"/>
      <c r="BB38" s="304"/>
      <c r="BC38" s="304"/>
      <c r="BD38" s="304"/>
      <c r="BE38" s="305"/>
      <c r="BF38" s="316"/>
      <c r="BG38" s="304"/>
      <c r="BH38" s="304"/>
      <c r="BI38" s="304"/>
      <c r="BJ38" s="304"/>
      <c r="BK38" s="304"/>
      <c r="BL38" s="304"/>
      <c r="BM38" s="304"/>
      <c r="BN38" s="304"/>
      <c r="BO38" s="304"/>
      <c r="BP38" s="304"/>
      <c r="BQ38" s="304"/>
      <c r="BR38" s="304"/>
      <c r="BS38" s="304"/>
      <c r="BT38" s="304"/>
      <c r="BU38" s="304"/>
      <c r="BV38" s="304"/>
      <c r="BW38" s="304"/>
      <c r="BX38" s="305"/>
    </row>
    <row r="39" spans="1:76">
      <c r="A39" s="316"/>
      <c r="B39" s="304"/>
      <c r="C39" s="304"/>
      <c r="D39" s="304"/>
      <c r="E39" s="304"/>
      <c r="F39" s="304"/>
      <c r="G39" s="304"/>
      <c r="H39" s="304"/>
      <c r="I39" s="304"/>
      <c r="J39" s="304"/>
      <c r="K39" s="304"/>
      <c r="L39" s="304"/>
      <c r="M39" s="304"/>
      <c r="N39" s="304"/>
      <c r="O39" s="304"/>
      <c r="P39" s="304"/>
      <c r="Q39" s="304"/>
      <c r="R39" s="304"/>
      <c r="S39" s="305"/>
      <c r="T39" s="316"/>
      <c r="U39" s="304"/>
      <c r="V39" s="304"/>
      <c r="W39" s="304"/>
      <c r="X39" s="304"/>
      <c r="Y39" s="304"/>
      <c r="Z39" s="304"/>
      <c r="AA39" s="304"/>
      <c r="AB39" s="304"/>
      <c r="AC39" s="304"/>
      <c r="AD39" s="304"/>
      <c r="AE39" s="304"/>
      <c r="AF39" s="304"/>
      <c r="AG39" s="304"/>
      <c r="AH39" s="304"/>
      <c r="AI39" s="304"/>
      <c r="AJ39" s="304"/>
      <c r="AK39" s="304"/>
      <c r="AL39" s="305"/>
      <c r="AM39" s="316"/>
      <c r="AN39" s="304"/>
      <c r="AO39" s="304"/>
      <c r="AP39" s="304"/>
      <c r="AQ39" s="304"/>
      <c r="AR39" s="304"/>
      <c r="AS39" s="304"/>
      <c r="AT39" s="304"/>
      <c r="AU39" s="304"/>
      <c r="AV39" s="304"/>
      <c r="AW39" s="304"/>
      <c r="AX39" s="304"/>
      <c r="AY39" s="304"/>
      <c r="AZ39" s="304"/>
      <c r="BA39" s="304"/>
      <c r="BB39" s="304"/>
      <c r="BC39" s="304"/>
      <c r="BD39" s="304"/>
      <c r="BE39" s="305"/>
      <c r="BF39" s="316"/>
      <c r="BG39" s="304"/>
      <c r="BH39" s="304"/>
      <c r="BI39" s="304"/>
      <c r="BJ39" s="304"/>
      <c r="BK39" s="304"/>
      <c r="BL39" s="304"/>
      <c r="BM39" s="304"/>
      <c r="BN39" s="304"/>
      <c r="BO39" s="304"/>
      <c r="BP39" s="304"/>
      <c r="BQ39" s="304"/>
      <c r="BR39" s="304"/>
      <c r="BS39" s="304"/>
      <c r="BT39" s="304"/>
      <c r="BU39" s="304"/>
      <c r="BV39" s="304"/>
      <c r="BW39" s="304"/>
      <c r="BX39" s="305"/>
    </row>
    <row r="40" spans="1:76">
      <c r="A40" s="316"/>
      <c r="B40" s="304"/>
      <c r="C40" s="304"/>
      <c r="D40" s="304"/>
      <c r="E40" s="304"/>
      <c r="F40" s="304"/>
      <c r="G40" s="304"/>
      <c r="H40" s="304"/>
      <c r="I40" s="304"/>
      <c r="J40" s="304"/>
      <c r="K40" s="304"/>
      <c r="L40" s="304"/>
      <c r="M40" s="304"/>
      <c r="N40" s="304"/>
      <c r="O40" s="304"/>
      <c r="P40" s="304"/>
      <c r="Q40" s="304"/>
      <c r="R40" s="304"/>
      <c r="S40" s="305"/>
      <c r="T40" s="316"/>
      <c r="U40" s="304"/>
      <c r="V40" s="304"/>
      <c r="W40" s="304"/>
      <c r="X40" s="304"/>
      <c r="Y40" s="304"/>
      <c r="Z40" s="304"/>
      <c r="AA40" s="304"/>
      <c r="AB40" s="304"/>
      <c r="AC40" s="304"/>
      <c r="AD40" s="304"/>
      <c r="AE40" s="304"/>
      <c r="AF40" s="304"/>
      <c r="AG40" s="304"/>
      <c r="AH40" s="304"/>
      <c r="AI40" s="304"/>
      <c r="AJ40" s="304"/>
      <c r="AK40" s="304"/>
      <c r="AL40" s="305"/>
      <c r="AM40" s="316"/>
      <c r="AN40" s="304"/>
      <c r="AO40" s="304"/>
      <c r="AP40" s="304"/>
      <c r="AQ40" s="304"/>
      <c r="AR40" s="304"/>
      <c r="AS40" s="304"/>
      <c r="AT40" s="304"/>
      <c r="AU40" s="304"/>
      <c r="AV40" s="304"/>
      <c r="AW40" s="304"/>
      <c r="AX40" s="304"/>
      <c r="AY40" s="304"/>
      <c r="AZ40" s="304"/>
      <c r="BA40" s="304"/>
      <c r="BB40" s="304"/>
      <c r="BC40" s="304"/>
      <c r="BD40" s="304"/>
      <c r="BE40" s="305"/>
      <c r="BF40" s="316"/>
      <c r="BG40" s="304"/>
      <c r="BH40" s="304"/>
      <c r="BI40" s="304"/>
      <c r="BJ40" s="304"/>
      <c r="BK40" s="304"/>
      <c r="BL40" s="304"/>
      <c r="BM40" s="304"/>
      <c r="BN40" s="304"/>
      <c r="BO40" s="304"/>
      <c r="BP40" s="304"/>
      <c r="BQ40" s="304"/>
      <c r="BR40" s="304"/>
      <c r="BS40" s="304"/>
      <c r="BT40" s="304"/>
      <c r="BU40" s="304"/>
      <c r="BV40" s="304"/>
      <c r="BW40" s="304"/>
      <c r="BX40" s="305"/>
    </row>
    <row r="41" spans="1:76">
      <c r="A41" s="316"/>
      <c r="B41" s="304"/>
      <c r="C41" s="304"/>
      <c r="D41" s="304"/>
      <c r="E41" s="304"/>
      <c r="F41" s="304"/>
      <c r="G41" s="304"/>
      <c r="H41" s="304"/>
      <c r="I41" s="304"/>
      <c r="J41" s="304"/>
      <c r="K41" s="304"/>
      <c r="L41" s="304"/>
      <c r="M41" s="304"/>
      <c r="N41" s="304"/>
      <c r="O41" s="304"/>
      <c r="P41" s="304"/>
      <c r="Q41" s="304"/>
      <c r="R41" s="304"/>
      <c r="S41" s="305"/>
      <c r="T41" s="316"/>
      <c r="U41" s="304"/>
      <c r="V41" s="304"/>
      <c r="W41" s="304"/>
      <c r="X41" s="304"/>
      <c r="Y41" s="304"/>
      <c r="Z41" s="304"/>
      <c r="AA41" s="304"/>
      <c r="AB41" s="304"/>
      <c r="AC41" s="304"/>
      <c r="AD41" s="304"/>
      <c r="AE41" s="304"/>
      <c r="AF41" s="304"/>
      <c r="AG41" s="304"/>
      <c r="AH41" s="304"/>
      <c r="AI41" s="304"/>
      <c r="AJ41" s="304"/>
      <c r="AK41" s="304"/>
      <c r="AL41" s="305"/>
      <c r="AM41" s="316"/>
      <c r="AN41" s="304"/>
      <c r="AO41" s="304"/>
      <c r="AP41" s="304"/>
      <c r="AQ41" s="304"/>
      <c r="AR41" s="304"/>
      <c r="AS41" s="304"/>
      <c r="AT41" s="304"/>
      <c r="AU41" s="304"/>
      <c r="AV41" s="304"/>
      <c r="AW41" s="304"/>
      <c r="AX41" s="304"/>
      <c r="AY41" s="304"/>
      <c r="AZ41" s="304"/>
      <c r="BA41" s="304"/>
      <c r="BB41" s="304"/>
      <c r="BC41" s="304"/>
      <c r="BD41" s="304"/>
      <c r="BE41" s="305"/>
      <c r="BF41" s="316"/>
      <c r="BG41" s="304"/>
      <c r="BH41" s="304"/>
      <c r="BI41" s="304"/>
      <c r="BJ41" s="304"/>
      <c r="BK41" s="304"/>
      <c r="BL41" s="304"/>
      <c r="BM41" s="304"/>
      <c r="BN41" s="304"/>
      <c r="BO41" s="304"/>
      <c r="BP41" s="304"/>
      <c r="BQ41" s="304"/>
      <c r="BR41" s="304"/>
      <c r="BS41" s="304"/>
      <c r="BT41" s="304"/>
      <c r="BU41" s="304"/>
      <c r="BV41" s="304"/>
      <c r="BW41" s="304"/>
      <c r="BX41" s="305"/>
    </row>
    <row r="42" spans="1:76">
      <c r="A42" s="316"/>
      <c r="B42" s="304"/>
      <c r="C42" s="304"/>
      <c r="D42" s="304"/>
      <c r="E42" s="304"/>
      <c r="F42" s="304"/>
      <c r="G42" s="304"/>
      <c r="H42" s="304"/>
      <c r="I42" s="304"/>
      <c r="J42" s="304"/>
      <c r="K42" s="304"/>
      <c r="L42" s="304"/>
      <c r="M42" s="304"/>
      <c r="N42" s="304"/>
      <c r="O42" s="304"/>
      <c r="P42" s="304"/>
      <c r="Q42" s="304"/>
      <c r="R42" s="304"/>
      <c r="S42" s="305"/>
      <c r="T42" s="316"/>
      <c r="U42" s="304"/>
      <c r="V42" s="304"/>
      <c r="W42" s="304"/>
      <c r="X42" s="304"/>
      <c r="Y42" s="304"/>
      <c r="Z42" s="304"/>
      <c r="AA42" s="304"/>
      <c r="AB42" s="304"/>
      <c r="AC42" s="304"/>
      <c r="AD42" s="304"/>
      <c r="AE42" s="304"/>
      <c r="AF42" s="304"/>
      <c r="AG42" s="304"/>
      <c r="AH42" s="304"/>
      <c r="AI42" s="304"/>
      <c r="AJ42" s="304"/>
      <c r="AK42" s="304"/>
      <c r="AL42" s="305"/>
      <c r="AM42" s="316"/>
      <c r="AN42" s="304"/>
      <c r="AO42" s="304"/>
      <c r="AP42" s="304"/>
      <c r="AQ42" s="304"/>
      <c r="AR42" s="304"/>
      <c r="AS42" s="304"/>
      <c r="AT42" s="304"/>
      <c r="AU42" s="304"/>
      <c r="AV42" s="304"/>
      <c r="AW42" s="304"/>
      <c r="AX42" s="304"/>
      <c r="AY42" s="304"/>
      <c r="AZ42" s="304"/>
      <c r="BA42" s="304"/>
      <c r="BB42" s="304"/>
      <c r="BC42" s="304"/>
      <c r="BD42" s="304"/>
      <c r="BE42" s="305"/>
      <c r="BF42" s="316"/>
      <c r="BG42" s="304"/>
      <c r="BH42" s="304"/>
      <c r="BI42" s="304"/>
      <c r="BJ42" s="304"/>
      <c r="BK42" s="304"/>
      <c r="BL42" s="304"/>
      <c r="BM42" s="304"/>
      <c r="BN42" s="304"/>
      <c r="BO42" s="304"/>
      <c r="BP42" s="304"/>
      <c r="BQ42" s="304"/>
      <c r="BR42" s="304"/>
      <c r="BS42" s="304"/>
      <c r="BT42" s="304"/>
      <c r="BU42" s="304"/>
      <c r="BV42" s="304"/>
      <c r="BW42" s="304"/>
      <c r="BX42" s="305"/>
    </row>
    <row r="43" spans="1:76">
      <c r="A43" s="316"/>
      <c r="B43" s="304"/>
      <c r="C43" s="304"/>
      <c r="D43" s="304"/>
      <c r="E43" s="304"/>
      <c r="F43" s="304"/>
      <c r="G43" s="304"/>
      <c r="H43" s="304"/>
      <c r="I43" s="304"/>
      <c r="J43" s="304"/>
      <c r="K43" s="304"/>
      <c r="L43" s="304"/>
      <c r="M43" s="304"/>
      <c r="N43" s="304"/>
      <c r="O43" s="304"/>
      <c r="P43" s="304"/>
      <c r="Q43" s="304"/>
      <c r="R43" s="304"/>
      <c r="S43" s="305"/>
      <c r="T43" s="316"/>
      <c r="U43" s="304"/>
      <c r="V43" s="304"/>
      <c r="W43" s="304"/>
      <c r="X43" s="304"/>
      <c r="Y43" s="304"/>
      <c r="Z43" s="304"/>
      <c r="AA43" s="304"/>
      <c r="AB43" s="304"/>
      <c r="AC43" s="304"/>
      <c r="AD43" s="304"/>
      <c r="AE43" s="304"/>
      <c r="AF43" s="304"/>
      <c r="AG43" s="304"/>
      <c r="AH43" s="304"/>
      <c r="AI43" s="304"/>
      <c r="AJ43" s="304"/>
      <c r="AK43" s="304"/>
      <c r="AL43" s="305"/>
      <c r="AM43" s="316"/>
      <c r="AN43" s="304"/>
      <c r="AO43" s="304"/>
      <c r="AP43" s="304"/>
      <c r="AQ43" s="304"/>
      <c r="AR43" s="304"/>
      <c r="AS43" s="304"/>
      <c r="AT43" s="304"/>
      <c r="AU43" s="304"/>
      <c r="AV43" s="304"/>
      <c r="AW43" s="304"/>
      <c r="AX43" s="304"/>
      <c r="AY43" s="304"/>
      <c r="AZ43" s="304"/>
      <c r="BA43" s="304"/>
      <c r="BB43" s="304"/>
      <c r="BC43" s="304"/>
      <c r="BD43" s="304"/>
      <c r="BE43" s="305"/>
      <c r="BF43" s="316"/>
      <c r="BG43" s="304"/>
      <c r="BH43" s="304"/>
      <c r="BI43" s="304"/>
      <c r="BJ43" s="304"/>
      <c r="BK43" s="304"/>
      <c r="BL43" s="304"/>
      <c r="BM43" s="304"/>
      <c r="BN43" s="304"/>
      <c r="BO43" s="304"/>
      <c r="BP43" s="304"/>
      <c r="BQ43" s="304"/>
      <c r="BR43" s="304"/>
      <c r="BS43" s="304"/>
      <c r="BT43" s="304"/>
      <c r="BU43" s="304"/>
      <c r="BV43" s="304"/>
      <c r="BW43" s="304"/>
      <c r="BX43" s="305"/>
    </row>
    <row r="44" spans="1:76">
      <c r="A44" s="317"/>
      <c r="B44" s="309"/>
      <c r="C44" s="309"/>
      <c r="D44" s="309"/>
      <c r="E44" s="309"/>
      <c r="F44" s="309"/>
      <c r="G44" s="309"/>
      <c r="H44" s="309"/>
      <c r="I44" s="309"/>
      <c r="J44" s="309"/>
      <c r="K44" s="309"/>
      <c r="L44" s="309"/>
      <c r="M44" s="309"/>
      <c r="N44" s="309"/>
      <c r="O44" s="309"/>
      <c r="P44" s="309"/>
      <c r="Q44" s="309"/>
      <c r="R44" s="309"/>
      <c r="S44" s="311"/>
      <c r="T44" s="317"/>
      <c r="U44" s="309"/>
      <c r="V44" s="309"/>
      <c r="W44" s="309"/>
      <c r="X44" s="309"/>
      <c r="Y44" s="309"/>
      <c r="Z44" s="309"/>
      <c r="AA44" s="309"/>
      <c r="AB44" s="309"/>
      <c r="AC44" s="309"/>
      <c r="AD44" s="309"/>
      <c r="AE44" s="309"/>
      <c r="AF44" s="309"/>
      <c r="AG44" s="309"/>
      <c r="AH44" s="309"/>
      <c r="AI44" s="309"/>
      <c r="AJ44" s="309"/>
      <c r="AK44" s="309"/>
      <c r="AL44" s="311"/>
      <c r="AM44" s="317"/>
      <c r="AN44" s="309"/>
      <c r="AO44" s="309"/>
      <c r="AP44" s="309"/>
      <c r="AQ44" s="309"/>
      <c r="AR44" s="309"/>
      <c r="AS44" s="309"/>
      <c r="AT44" s="309"/>
      <c r="AU44" s="309"/>
      <c r="AV44" s="309"/>
      <c r="AW44" s="309"/>
      <c r="AX44" s="309"/>
      <c r="AY44" s="309"/>
      <c r="AZ44" s="309"/>
      <c r="BA44" s="309"/>
      <c r="BB44" s="309"/>
      <c r="BC44" s="309"/>
      <c r="BD44" s="309"/>
      <c r="BE44" s="311"/>
      <c r="BF44" s="317"/>
      <c r="BG44" s="309"/>
      <c r="BH44" s="309"/>
      <c r="BI44" s="309"/>
      <c r="BJ44" s="309"/>
      <c r="BK44" s="309"/>
      <c r="BL44" s="309"/>
      <c r="BM44" s="309"/>
      <c r="BN44" s="309"/>
      <c r="BO44" s="309"/>
      <c r="BP44" s="309"/>
      <c r="BQ44" s="309"/>
      <c r="BR44" s="309"/>
      <c r="BS44" s="309"/>
      <c r="BT44" s="309"/>
      <c r="BU44" s="309"/>
      <c r="BV44" s="309"/>
      <c r="BW44" s="309"/>
      <c r="BX44" s="311"/>
    </row>
    <row r="45" spans="1:76">
      <c r="A45" s="318" t="s">
        <v>112</v>
      </c>
      <c r="B45" s="319"/>
      <c r="C45" s="319"/>
      <c r="D45" s="319"/>
      <c r="E45" s="319"/>
      <c r="F45" s="319"/>
      <c r="G45" s="319"/>
      <c r="H45" s="319"/>
      <c r="I45" s="319"/>
      <c r="J45" s="319"/>
      <c r="K45" s="319"/>
      <c r="L45" s="319"/>
      <c r="M45" s="319"/>
      <c r="N45" s="319"/>
      <c r="O45" s="319"/>
      <c r="P45" s="319"/>
      <c r="Q45" s="319"/>
      <c r="R45" s="319"/>
      <c r="S45" s="320"/>
      <c r="T45" s="318" t="s">
        <v>112</v>
      </c>
      <c r="U45" s="319"/>
      <c r="V45" s="319"/>
      <c r="W45" s="319"/>
      <c r="X45" s="319"/>
      <c r="Y45" s="319"/>
      <c r="Z45" s="319"/>
      <c r="AA45" s="319"/>
      <c r="AB45" s="319"/>
      <c r="AC45" s="319"/>
      <c r="AD45" s="319"/>
      <c r="AE45" s="319"/>
      <c r="AF45" s="319"/>
      <c r="AG45" s="319"/>
      <c r="AH45" s="319"/>
      <c r="AI45" s="319"/>
      <c r="AJ45" s="319"/>
      <c r="AK45" s="319"/>
      <c r="AL45" s="320"/>
      <c r="AM45" s="318" t="s">
        <v>112</v>
      </c>
      <c r="AN45" s="319"/>
      <c r="AO45" s="319"/>
      <c r="AP45" s="319"/>
      <c r="AQ45" s="319"/>
      <c r="AR45" s="319"/>
      <c r="AS45" s="319"/>
      <c r="AT45" s="319"/>
      <c r="AU45" s="319"/>
      <c r="AV45" s="319"/>
      <c r="AW45" s="319"/>
      <c r="AX45" s="319"/>
      <c r="AY45" s="319"/>
      <c r="AZ45" s="319"/>
      <c r="BA45" s="319"/>
      <c r="BB45" s="319"/>
      <c r="BC45" s="319"/>
      <c r="BD45" s="319"/>
      <c r="BE45" s="320"/>
      <c r="BF45" s="318" t="s">
        <v>112</v>
      </c>
      <c r="BG45" s="319"/>
      <c r="BH45" s="319"/>
      <c r="BI45" s="319"/>
      <c r="BJ45" s="319"/>
      <c r="BK45" s="319"/>
      <c r="BL45" s="319"/>
      <c r="BM45" s="319"/>
      <c r="BN45" s="319"/>
      <c r="BO45" s="319"/>
      <c r="BP45" s="319"/>
      <c r="BQ45" s="319"/>
      <c r="BR45" s="319"/>
      <c r="BS45" s="319"/>
      <c r="BT45" s="319"/>
      <c r="BU45" s="319"/>
      <c r="BV45" s="319"/>
      <c r="BW45" s="319"/>
      <c r="BX45" s="320"/>
    </row>
    <row r="46" spans="1:76">
      <c r="A46" s="321"/>
      <c r="B46" s="319"/>
      <c r="C46" s="319"/>
      <c r="D46" s="319"/>
      <c r="E46" s="319"/>
      <c r="F46" s="319"/>
      <c r="G46" s="319"/>
      <c r="H46" s="319"/>
      <c r="I46" s="319"/>
      <c r="J46" s="319"/>
      <c r="K46" s="319"/>
      <c r="L46" s="319"/>
      <c r="M46" s="319"/>
      <c r="N46" s="319"/>
      <c r="O46" s="319"/>
      <c r="P46" s="319"/>
      <c r="Q46" s="319"/>
      <c r="R46" s="319"/>
      <c r="S46" s="320"/>
      <c r="T46" s="321"/>
      <c r="U46" s="319"/>
      <c r="V46" s="319"/>
      <c r="W46" s="319"/>
      <c r="X46" s="319"/>
      <c r="Y46" s="319"/>
      <c r="Z46" s="319"/>
      <c r="AA46" s="319"/>
      <c r="AB46" s="319"/>
      <c r="AC46" s="319"/>
      <c r="AD46" s="319"/>
      <c r="AE46" s="319"/>
      <c r="AF46" s="319"/>
      <c r="AG46" s="319"/>
      <c r="AH46" s="319"/>
      <c r="AI46" s="319"/>
      <c r="AJ46" s="319"/>
      <c r="AK46" s="319"/>
      <c r="AL46" s="320"/>
      <c r="AM46" s="321"/>
      <c r="AN46" s="319"/>
      <c r="AO46" s="319"/>
      <c r="AP46" s="319"/>
      <c r="AQ46" s="319"/>
      <c r="AR46" s="319"/>
      <c r="AS46" s="319"/>
      <c r="AT46" s="319"/>
      <c r="AU46" s="319"/>
      <c r="AV46" s="319"/>
      <c r="AW46" s="319"/>
      <c r="AX46" s="319"/>
      <c r="AY46" s="319"/>
      <c r="AZ46" s="319"/>
      <c r="BA46" s="319"/>
      <c r="BB46" s="319"/>
      <c r="BC46" s="319"/>
      <c r="BD46" s="319"/>
      <c r="BE46" s="320"/>
      <c r="BF46" s="321"/>
      <c r="BG46" s="319"/>
      <c r="BH46" s="319"/>
      <c r="BI46" s="319"/>
      <c r="BJ46" s="319"/>
      <c r="BK46" s="319"/>
      <c r="BL46" s="319"/>
      <c r="BM46" s="319"/>
      <c r="BN46" s="319"/>
      <c r="BO46" s="319"/>
      <c r="BP46" s="319"/>
      <c r="BQ46" s="319"/>
      <c r="BR46" s="319"/>
      <c r="BS46" s="319"/>
      <c r="BT46" s="319"/>
      <c r="BU46" s="319"/>
      <c r="BV46" s="319"/>
      <c r="BW46" s="319"/>
      <c r="BX46" s="320"/>
    </row>
    <row r="47" spans="1:76">
      <c r="A47" s="318" t="s">
        <v>281</v>
      </c>
      <c r="B47" s="322"/>
      <c r="C47" s="322"/>
      <c r="D47" s="322"/>
      <c r="E47" s="322"/>
      <c r="F47" s="322"/>
      <c r="G47" s="322"/>
      <c r="H47" s="322"/>
      <c r="I47" s="322"/>
      <c r="J47" s="322"/>
      <c r="K47" s="322"/>
      <c r="L47" s="322"/>
      <c r="M47" s="322"/>
      <c r="N47" s="322"/>
      <c r="O47" s="322"/>
      <c r="P47" s="322"/>
      <c r="Q47" s="322"/>
      <c r="R47" s="322"/>
      <c r="S47" s="323"/>
      <c r="T47" s="318" t="s">
        <v>281</v>
      </c>
      <c r="U47" s="322"/>
      <c r="V47" s="322"/>
      <c r="W47" s="322"/>
      <c r="X47" s="322"/>
      <c r="Y47" s="322"/>
      <c r="Z47" s="322"/>
      <c r="AA47" s="322"/>
      <c r="AB47" s="322"/>
      <c r="AC47" s="322"/>
      <c r="AD47" s="322"/>
      <c r="AE47" s="322"/>
      <c r="AF47" s="322"/>
      <c r="AG47" s="322"/>
      <c r="AH47" s="322"/>
      <c r="AI47" s="322"/>
      <c r="AJ47" s="322"/>
      <c r="AK47" s="322"/>
      <c r="AL47" s="323"/>
      <c r="AM47" s="318" t="s">
        <v>281</v>
      </c>
      <c r="AN47" s="322"/>
      <c r="AO47" s="322"/>
      <c r="AP47" s="322"/>
      <c r="AQ47" s="322"/>
      <c r="AR47" s="322"/>
      <c r="AS47" s="322"/>
      <c r="AT47" s="322"/>
      <c r="AU47" s="322"/>
      <c r="AV47" s="322"/>
      <c r="AW47" s="322"/>
      <c r="AX47" s="322"/>
      <c r="AY47" s="322"/>
      <c r="AZ47" s="322"/>
      <c r="BA47" s="322"/>
      <c r="BB47" s="322"/>
      <c r="BC47" s="322"/>
      <c r="BD47" s="322"/>
      <c r="BE47" s="323"/>
      <c r="BF47" s="318" t="s">
        <v>281</v>
      </c>
      <c r="BG47" s="322"/>
      <c r="BH47" s="322"/>
      <c r="BI47" s="322"/>
      <c r="BJ47" s="322"/>
      <c r="BK47" s="322"/>
      <c r="BL47" s="322"/>
      <c r="BM47" s="322"/>
      <c r="BN47" s="322"/>
      <c r="BO47" s="322"/>
      <c r="BP47" s="322"/>
      <c r="BQ47" s="322"/>
      <c r="BR47" s="322"/>
      <c r="BS47" s="322"/>
      <c r="BT47" s="322"/>
      <c r="BU47" s="322"/>
      <c r="BV47" s="322"/>
      <c r="BW47" s="322"/>
      <c r="BX47" s="323"/>
    </row>
    <row r="48" spans="1:76" ht="12.75" customHeight="1">
      <c r="A48" s="1216" t="s">
        <v>123</v>
      </c>
      <c r="B48" s="1217"/>
      <c r="C48" s="1218"/>
      <c r="D48" s="1219">
        <v>0</v>
      </c>
      <c r="E48" s="1220"/>
      <c r="F48" s="324"/>
      <c r="G48" s="325"/>
      <c r="H48" s="326"/>
      <c r="I48" s="322"/>
      <c r="J48" s="322"/>
      <c r="K48" s="322"/>
      <c r="L48" s="322"/>
      <c r="M48" s="322"/>
      <c r="N48" s="322"/>
      <c r="O48" s="322"/>
      <c r="P48" s="322"/>
      <c r="Q48" s="322"/>
      <c r="R48" s="322"/>
      <c r="S48" s="323"/>
      <c r="T48" s="1216" t="s">
        <v>123</v>
      </c>
      <c r="U48" s="1217"/>
      <c r="V48" s="1218"/>
      <c r="W48" s="1219">
        <v>0</v>
      </c>
      <c r="X48" s="1220"/>
      <c r="Y48" s="324"/>
      <c r="Z48" s="325"/>
      <c r="AA48" s="326"/>
      <c r="AB48" s="322"/>
      <c r="AC48" s="322"/>
      <c r="AD48" s="322"/>
      <c r="AE48" s="322"/>
      <c r="AF48" s="322"/>
      <c r="AG48" s="322"/>
      <c r="AH48" s="322"/>
      <c r="AI48" s="322"/>
      <c r="AJ48" s="322"/>
      <c r="AK48" s="322"/>
      <c r="AL48" s="323"/>
      <c r="AM48" s="1216" t="s">
        <v>123</v>
      </c>
      <c r="AN48" s="1217"/>
      <c r="AO48" s="1218"/>
      <c r="AP48" s="1219">
        <v>0</v>
      </c>
      <c r="AQ48" s="1220"/>
      <c r="AR48" s="324"/>
      <c r="AS48" s="325"/>
      <c r="AT48" s="326"/>
      <c r="AU48" s="322"/>
      <c r="AV48" s="322"/>
      <c r="AW48" s="322"/>
      <c r="AX48" s="322"/>
      <c r="AY48" s="322"/>
      <c r="AZ48" s="322"/>
      <c r="BA48" s="322"/>
      <c r="BB48" s="322"/>
      <c r="BC48" s="322"/>
      <c r="BD48" s="322"/>
      <c r="BE48" s="323"/>
      <c r="BF48" s="1216" t="s">
        <v>123</v>
      </c>
      <c r="BG48" s="1217"/>
      <c r="BH48" s="1218"/>
      <c r="BI48" s="1219">
        <v>0</v>
      </c>
      <c r="BJ48" s="1220"/>
      <c r="BK48" s="324"/>
      <c r="BL48" s="325"/>
      <c r="BM48" s="326"/>
      <c r="BN48" s="322"/>
      <c r="BO48" s="322"/>
      <c r="BP48" s="322"/>
      <c r="BQ48" s="322"/>
      <c r="BR48" s="322"/>
      <c r="BS48" s="322"/>
      <c r="BT48" s="322"/>
      <c r="BU48" s="322"/>
      <c r="BV48" s="322"/>
      <c r="BW48" s="322"/>
      <c r="BX48" s="323"/>
    </row>
    <row r="49" spans="1:76">
      <c r="A49" s="327"/>
      <c r="B49" s="322"/>
      <c r="C49" s="322"/>
      <c r="D49" s="322"/>
      <c r="E49" s="322"/>
      <c r="F49" s="322"/>
      <c r="G49" s="322"/>
      <c r="H49" s="322"/>
      <c r="I49" s="322"/>
      <c r="J49" s="322"/>
      <c r="K49" s="322"/>
      <c r="L49" s="322"/>
      <c r="M49" s="322"/>
      <c r="N49" s="322"/>
      <c r="O49" s="322"/>
      <c r="P49" s="322"/>
      <c r="Q49" s="322"/>
      <c r="R49" s="322"/>
      <c r="S49" s="323"/>
      <c r="T49" s="327"/>
      <c r="U49" s="322"/>
      <c r="V49" s="322"/>
      <c r="W49" s="322"/>
      <c r="X49" s="322"/>
      <c r="Y49" s="322"/>
      <c r="Z49" s="322"/>
      <c r="AA49" s="322"/>
      <c r="AB49" s="322"/>
      <c r="AC49" s="322"/>
      <c r="AD49" s="322"/>
      <c r="AE49" s="322"/>
      <c r="AF49" s="322"/>
      <c r="AG49" s="322"/>
      <c r="AH49" s="322"/>
      <c r="AI49" s="322"/>
      <c r="AJ49" s="322"/>
      <c r="AK49" s="322"/>
      <c r="AL49" s="323"/>
      <c r="AM49" s="327"/>
      <c r="AN49" s="322"/>
      <c r="AO49" s="322"/>
      <c r="AP49" s="322"/>
      <c r="AQ49" s="322"/>
      <c r="AR49" s="322"/>
      <c r="AS49" s="322"/>
      <c r="AT49" s="322"/>
      <c r="AU49" s="322"/>
      <c r="AV49" s="322"/>
      <c r="AW49" s="322"/>
      <c r="AX49" s="322"/>
      <c r="AY49" s="322"/>
      <c r="AZ49" s="322"/>
      <c r="BA49" s="322"/>
      <c r="BB49" s="322"/>
      <c r="BC49" s="322"/>
      <c r="BD49" s="322"/>
      <c r="BE49" s="323"/>
      <c r="BF49" s="327"/>
      <c r="BG49" s="322"/>
      <c r="BH49" s="322"/>
      <c r="BI49" s="322"/>
      <c r="BJ49" s="322"/>
      <c r="BK49" s="322"/>
      <c r="BL49" s="322"/>
      <c r="BM49" s="322"/>
      <c r="BN49" s="322"/>
      <c r="BO49" s="322"/>
      <c r="BP49" s="322"/>
      <c r="BQ49" s="322"/>
      <c r="BR49" s="322"/>
      <c r="BS49" s="322"/>
      <c r="BT49" s="322"/>
      <c r="BU49" s="322"/>
      <c r="BV49" s="322"/>
      <c r="BW49" s="322"/>
      <c r="BX49" s="323"/>
    </row>
    <row r="50" spans="1:76">
      <c r="A50" s="328" t="s">
        <v>127</v>
      </c>
      <c r="B50" s="322"/>
      <c r="C50" s="322"/>
      <c r="D50" s="322"/>
      <c r="E50" s="322"/>
      <c r="F50" s="322"/>
      <c r="G50" s="322"/>
      <c r="H50" s="322"/>
      <c r="I50" s="322"/>
      <c r="J50" s="322"/>
      <c r="K50" s="322"/>
      <c r="L50" s="322"/>
      <c r="M50" s="322"/>
      <c r="N50" s="322"/>
      <c r="O50" s="322"/>
      <c r="P50" s="322"/>
      <c r="Q50" s="322"/>
      <c r="R50" s="322"/>
      <c r="S50" s="323"/>
      <c r="T50" s="328" t="s">
        <v>127</v>
      </c>
      <c r="U50" s="322"/>
      <c r="V50" s="322"/>
      <c r="W50" s="322"/>
      <c r="X50" s="322"/>
      <c r="Y50" s="322"/>
      <c r="Z50" s="322"/>
      <c r="AA50" s="322"/>
      <c r="AB50" s="322"/>
      <c r="AC50" s="322"/>
      <c r="AD50" s="322"/>
      <c r="AE50" s="322"/>
      <c r="AF50" s="322"/>
      <c r="AG50" s="322"/>
      <c r="AH50" s="322"/>
      <c r="AI50" s="322"/>
      <c r="AJ50" s="322"/>
      <c r="AK50" s="322"/>
      <c r="AL50" s="323"/>
      <c r="AM50" s="328" t="s">
        <v>127</v>
      </c>
      <c r="AN50" s="322"/>
      <c r="AO50" s="322"/>
      <c r="AP50" s="322"/>
      <c r="AQ50" s="322"/>
      <c r="AR50" s="322"/>
      <c r="AS50" s="322"/>
      <c r="AT50" s="322"/>
      <c r="AU50" s="322"/>
      <c r="AV50" s="322"/>
      <c r="AW50" s="322"/>
      <c r="AX50" s="322"/>
      <c r="AY50" s="322"/>
      <c r="AZ50" s="322"/>
      <c r="BA50" s="322"/>
      <c r="BB50" s="322"/>
      <c r="BC50" s="322"/>
      <c r="BD50" s="322"/>
      <c r="BE50" s="323"/>
      <c r="BF50" s="328" t="s">
        <v>127</v>
      </c>
      <c r="BG50" s="322"/>
      <c r="BH50" s="322"/>
      <c r="BI50" s="322"/>
      <c r="BJ50" s="322"/>
      <c r="BK50" s="322"/>
      <c r="BL50" s="322"/>
      <c r="BM50" s="322"/>
      <c r="BN50" s="322"/>
      <c r="BO50" s="322"/>
      <c r="BP50" s="322"/>
      <c r="BQ50" s="322"/>
      <c r="BR50" s="322"/>
      <c r="BS50" s="322"/>
      <c r="BT50" s="322"/>
      <c r="BU50" s="322"/>
      <c r="BV50" s="322"/>
      <c r="BW50" s="322"/>
      <c r="BX50" s="323"/>
    </row>
    <row r="51" spans="1:76" ht="15.75" customHeight="1">
      <c r="A51" s="183"/>
      <c r="B51" s="1221" t="s">
        <v>128</v>
      </c>
      <c r="C51" s="1222"/>
      <c r="D51" s="1223">
        <v>0</v>
      </c>
      <c r="E51" s="1224"/>
      <c r="F51" s="330"/>
      <c r="G51" s="330"/>
      <c r="H51" s="330"/>
      <c r="I51" s="330"/>
      <c r="J51" s="330"/>
      <c r="K51" s="330"/>
      <c r="L51" s="330"/>
      <c r="M51" s="330"/>
      <c r="N51" s="330"/>
      <c r="O51" s="322"/>
      <c r="P51" s="322"/>
      <c r="Q51" s="322"/>
      <c r="R51" s="322"/>
      <c r="S51" s="323"/>
      <c r="T51" s="183"/>
      <c r="U51" s="1221" t="s">
        <v>128</v>
      </c>
      <c r="V51" s="1222"/>
      <c r="W51" s="1223">
        <v>0</v>
      </c>
      <c r="X51" s="1224"/>
      <c r="Y51" s="330"/>
      <c r="Z51" s="330"/>
      <c r="AA51" s="330"/>
      <c r="AB51" s="330"/>
      <c r="AC51" s="330"/>
      <c r="AD51" s="330"/>
      <c r="AE51" s="330"/>
      <c r="AF51" s="330"/>
      <c r="AG51" s="330"/>
      <c r="AH51" s="322"/>
      <c r="AI51" s="322"/>
      <c r="AJ51" s="322"/>
      <c r="AK51" s="322"/>
      <c r="AL51" s="323"/>
      <c r="AM51" s="183"/>
      <c r="AN51" s="1221" t="s">
        <v>128</v>
      </c>
      <c r="AO51" s="1222"/>
      <c r="AP51" s="1223">
        <v>0</v>
      </c>
      <c r="AQ51" s="1224"/>
      <c r="AR51" s="330"/>
      <c r="AS51" s="330"/>
      <c r="AT51" s="330"/>
      <c r="AU51" s="330"/>
      <c r="AV51" s="330"/>
      <c r="AW51" s="330"/>
      <c r="AX51" s="330"/>
      <c r="AY51" s="330"/>
      <c r="AZ51" s="330"/>
      <c r="BA51" s="322"/>
      <c r="BB51" s="322"/>
      <c r="BC51" s="322"/>
      <c r="BD51" s="322"/>
      <c r="BE51" s="323"/>
      <c r="BF51" s="183"/>
      <c r="BG51" s="1221" t="s">
        <v>128</v>
      </c>
      <c r="BH51" s="1222"/>
      <c r="BI51" s="1223">
        <v>0</v>
      </c>
      <c r="BJ51" s="1224"/>
      <c r="BK51" s="330"/>
      <c r="BL51" s="330"/>
      <c r="BM51" s="330"/>
      <c r="BN51" s="330"/>
      <c r="BO51" s="330"/>
      <c r="BP51" s="330"/>
      <c r="BQ51" s="330"/>
      <c r="BR51" s="330"/>
      <c r="BS51" s="330"/>
      <c r="BT51" s="322"/>
      <c r="BU51" s="322"/>
      <c r="BV51" s="322"/>
      <c r="BW51" s="322"/>
      <c r="BX51" s="323"/>
    </row>
    <row r="52" spans="1:76" ht="15.75" customHeight="1">
      <c r="A52" s="331"/>
      <c r="B52" s="704"/>
      <c r="C52" s="332"/>
      <c r="D52" s="333"/>
      <c r="E52" s="330"/>
      <c r="F52" s="330"/>
      <c r="G52" s="330"/>
      <c r="H52" s="330"/>
      <c r="I52" s="330"/>
      <c r="J52" s="330"/>
      <c r="K52" s="330"/>
      <c r="L52" s="330"/>
      <c r="M52" s="330"/>
      <c r="N52" s="330"/>
      <c r="O52" s="322"/>
      <c r="P52" s="322"/>
      <c r="Q52" s="322"/>
      <c r="R52" s="322"/>
      <c r="S52" s="323"/>
      <c r="T52" s="331"/>
      <c r="U52" s="704"/>
      <c r="V52" s="332"/>
      <c r="W52" s="333"/>
      <c r="X52" s="330"/>
      <c r="Y52" s="330"/>
      <c r="Z52" s="330"/>
      <c r="AA52" s="330"/>
      <c r="AB52" s="330"/>
      <c r="AC52" s="330"/>
      <c r="AD52" s="330"/>
      <c r="AE52" s="330"/>
      <c r="AF52" s="330"/>
      <c r="AG52" s="330"/>
      <c r="AH52" s="322"/>
      <c r="AI52" s="322"/>
      <c r="AJ52" s="322"/>
      <c r="AK52" s="322"/>
      <c r="AL52" s="323"/>
      <c r="AM52" s="331"/>
      <c r="AN52" s="704"/>
      <c r="AO52" s="332"/>
      <c r="AP52" s="333"/>
      <c r="AQ52" s="330"/>
      <c r="AR52" s="330"/>
      <c r="AS52" s="330"/>
      <c r="AT52" s="330"/>
      <c r="AU52" s="330"/>
      <c r="AV52" s="330"/>
      <c r="AW52" s="330"/>
      <c r="AX52" s="330"/>
      <c r="AY52" s="330"/>
      <c r="AZ52" s="330"/>
      <c r="BA52" s="322"/>
      <c r="BB52" s="322"/>
      <c r="BC52" s="322"/>
      <c r="BD52" s="322"/>
      <c r="BE52" s="323"/>
      <c r="BF52" s="331"/>
      <c r="BG52" s="704"/>
      <c r="BH52" s="332"/>
      <c r="BI52" s="333"/>
      <c r="BJ52" s="330"/>
      <c r="BK52" s="330"/>
      <c r="BL52" s="330"/>
      <c r="BM52" s="330"/>
      <c r="BN52" s="330"/>
      <c r="BO52" s="330"/>
      <c r="BP52" s="330"/>
      <c r="BQ52" s="330"/>
      <c r="BR52" s="330"/>
      <c r="BS52" s="330"/>
      <c r="BT52" s="322"/>
      <c r="BU52" s="322"/>
      <c r="BV52" s="322"/>
      <c r="BW52" s="322"/>
      <c r="BX52" s="323"/>
    </row>
    <row r="53" spans="1:76" ht="15.75" customHeight="1">
      <c r="A53" s="1209" t="s">
        <v>129</v>
      </c>
      <c r="B53" s="1210"/>
      <c r="C53" s="1211"/>
      <c r="D53" s="1212">
        <f>IF(D51&gt;0,D48/(PI()*25*D51),0)</f>
        <v>0</v>
      </c>
      <c r="E53" s="1213"/>
      <c r="F53" s="330"/>
      <c r="G53" s="330"/>
      <c r="H53" s="330"/>
      <c r="I53" s="330"/>
      <c r="J53" s="330"/>
      <c r="K53" s="330"/>
      <c r="L53" s="330"/>
      <c r="M53" s="330"/>
      <c r="N53" s="330"/>
      <c r="O53" s="330"/>
      <c r="P53" s="322"/>
      <c r="Q53" s="322"/>
      <c r="R53" s="322"/>
      <c r="S53" s="323"/>
      <c r="T53" s="1209" t="s">
        <v>129</v>
      </c>
      <c r="U53" s="1210"/>
      <c r="V53" s="1211"/>
      <c r="W53" s="1212">
        <f>IF(W51&gt;0,W48/(PI()*25*W51),0)</f>
        <v>0</v>
      </c>
      <c r="X53" s="1213"/>
      <c r="Y53" s="330"/>
      <c r="Z53" s="330"/>
      <c r="AA53" s="330"/>
      <c r="AB53" s="330"/>
      <c r="AC53" s="330"/>
      <c r="AD53" s="330"/>
      <c r="AE53" s="330"/>
      <c r="AF53" s="330"/>
      <c r="AG53" s="330"/>
      <c r="AH53" s="330"/>
      <c r="AI53" s="322"/>
      <c r="AJ53" s="322"/>
      <c r="AK53" s="322"/>
      <c r="AL53" s="323"/>
      <c r="AM53" s="1209" t="s">
        <v>129</v>
      </c>
      <c r="AN53" s="1210"/>
      <c r="AO53" s="1211"/>
      <c r="AP53" s="1212">
        <f>IF(AP51&gt;0,AP48/(PI()*25*AP51),0)</f>
        <v>0</v>
      </c>
      <c r="AQ53" s="1213"/>
      <c r="AR53" s="330"/>
      <c r="AS53" s="330"/>
      <c r="AT53" s="330"/>
      <c r="AU53" s="330"/>
      <c r="AV53" s="330"/>
      <c r="AW53" s="330"/>
      <c r="AX53" s="330"/>
      <c r="AY53" s="330"/>
      <c r="AZ53" s="330"/>
      <c r="BA53" s="330"/>
      <c r="BB53" s="322"/>
      <c r="BC53" s="322"/>
      <c r="BD53" s="322"/>
      <c r="BE53" s="323"/>
      <c r="BF53" s="1209" t="s">
        <v>129</v>
      </c>
      <c r="BG53" s="1210"/>
      <c r="BH53" s="1211"/>
      <c r="BI53" s="1212">
        <f>IF(BI51&gt;0,BI48/(PI()*25*BI51),0)</f>
        <v>0</v>
      </c>
      <c r="BJ53" s="1213"/>
      <c r="BK53" s="330"/>
      <c r="BL53" s="330"/>
      <c r="BM53" s="330"/>
      <c r="BN53" s="330"/>
      <c r="BO53" s="330"/>
      <c r="BP53" s="330"/>
      <c r="BQ53" s="330"/>
      <c r="BR53" s="330"/>
      <c r="BS53" s="330"/>
      <c r="BT53" s="330"/>
      <c r="BU53" s="322"/>
      <c r="BV53" s="322"/>
      <c r="BW53" s="322"/>
      <c r="BX53" s="323"/>
    </row>
    <row r="54" spans="1:76">
      <c r="A54" s="334"/>
      <c r="B54" s="335"/>
      <c r="C54" s="335"/>
      <c r="D54" s="335"/>
      <c r="E54" s="335"/>
      <c r="F54" s="335"/>
      <c r="G54" s="335"/>
      <c r="H54" s="335"/>
      <c r="I54" s="335"/>
      <c r="J54" s="335"/>
      <c r="K54" s="335"/>
      <c r="L54" s="335"/>
      <c r="M54" s="335"/>
      <c r="N54" s="335"/>
      <c r="O54" s="335"/>
      <c r="P54" s="335"/>
      <c r="Q54" s="335"/>
      <c r="R54" s="335"/>
      <c r="S54" s="336"/>
      <c r="T54" s="334"/>
      <c r="U54" s="335"/>
      <c r="V54" s="335"/>
      <c r="W54" s="335"/>
      <c r="X54" s="335"/>
      <c r="Y54" s="335"/>
      <c r="Z54" s="335"/>
      <c r="AA54" s="335"/>
      <c r="AB54" s="335"/>
      <c r="AC54" s="335"/>
      <c r="AD54" s="335"/>
      <c r="AE54" s="335"/>
      <c r="AF54" s="335"/>
      <c r="AG54" s="335"/>
      <c r="AH54" s="335"/>
      <c r="AI54" s="335"/>
      <c r="AJ54" s="335"/>
      <c r="AK54" s="335"/>
      <c r="AL54" s="336"/>
      <c r="AM54" s="334"/>
      <c r="AN54" s="335"/>
      <c r="AO54" s="335"/>
      <c r="AP54" s="335"/>
      <c r="AQ54" s="335"/>
      <c r="AR54" s="335"/>
      <c r="AS54" s="335"/>
      <c r="AT54" s="335"/>
      <c r="AU54" s="335"/>
      <c r="AV54" s="335"/>
      <c r="AW54" s="335"/>
      <c r="AX54" s="335"/>
      <c r="AY54" s="335"/>
      <c r="AZ54" s="335"/>
      <c r="BA54" s="335"/>
      <c r="BB54" s="335"/>
      <c r="BC54" s="335"/>
      <c r="BD54" s="335"/>
      <c r="BE54" s="336"/>
      <c r="BF54" s="334"/>
      <c r="BG54" s="335"/>
      <c r="BH54" s="335"/>
      <c r="BI54" s="335"/>
      <c r="BJ54" s="335"/>
      <c r="BK54" s="335"/>
      <c r="BL54" s="335"/>
      <c r="BM54" s="335"/>
      <c r="BN54" s="335"/>
      <c r="BO54" s="335"/>
      <c r="BP54" s="335"/>
      <c r="BQ54" s="335"/>
      <c r="BR54" s="335"/>
      <c r="BS54" s="335"/>
      <c r="BT54" s="335"/>
      <c r="BU54" s="335"/>
      <c r="BV54" s="335"/>
      <c r="BW54" s="335"/>
      <c r="BX54" s="336"/>
    </row>
    <row r="55" spans="1:76">
      <c r="A55" s="723" t="s">
        <v>340</v>
      </c>
      <c r="B55" s="724"/>
      <c r="C55" s="724"/>
      <c r="D55" s="724"/>
      <c r="E55" s="724"/>
      <c r="F55" s="724"/>
      <c r="G55" s="724"/>
      <c r="H55" s="724"/>
      <c r="I55" s="724"/>
      <c r="J55" s="724"/>
      <c r="K55" s="724"/>
      <c r="L55" s="724"/>
      <c r="M55" s="724"/>
      <c r="N55" s="724"/>
      <c r="O55" s="724"/>
      <c r="P55" s="724"/>
      <c r="Q55" s="724"/>
      <c r="R55" s="724"/>
      <c r="S55" s="727"/>
      <c r="T55" s="723" t="s">
        <v>340</v>
      </c>
      <c r="U55" s="724"/>
      <c r="V55" s="724"/>
      <c r="W55" s="724"/>
      <c r="X55" s="724"/>
      <c r="Y55" s="724"/>
      <c r="Z55" s="724"/>
      <c r="AA55" s="724"/>
      <c r="AB55" s="724"/>
      <c r="AC55" s="724"/>
      <c r="AD55" s="724"/>
      <c r="AE55" s="724"/>
      <c r="AF55" s="724"/>
      <c r="AG55" s="724"/>
      <c r="AH55" s="724"/>
      <c r="AI55" s="724"/>
      <c r="AJ55" s="724"/>
      <c r="AK55" s="724"/>
      <c r="AL55" s="727"/>
      <c r="AM55" s="723" t="s">
        <v>340</v>
      </c>
      <c r="AN55" s="724"/>
      <c r="AO55" s="724"/>
      <c r="AP55" s="724"/>
      <c r="AQ55" s="724"/>
      <c r="AR55" s="724"/>
      <c r="AS55" s="724"/>
      <c r="AT55" s="724"/>
      <c r="AU55" s="724"/>
      <c r="AV55" s="724"/>
      <c r="AW55" s="724"/>
      <c r="AX55" s="724"/>
      <c r="AY55" s="724"/>
      <c r="AZ55" s="724"/>
      <c r="BA55" s="724"/>
      <c r="BB55" s="724"/>
      <c r="BC55" s="724"/>
      <c r="BD55" s="724"/>
      <c r="BE55" s="727"/>
      <c r="BF55" s="723" t="s">
        <v>340</v>
      </c>
      <c r="BG55" s="724"/>
      <c r="BH55" s="724"/>
      <c r="BI55" s="724"/>
      <c r="BJ55" s="724"/>
      <c r="BK55" s="724"/>
      <c r="BL55" s="724"/>
      <c r="BM55" s="724"/>
      <c r="BN55" s="724"/>
      <c r="BO55" s="724"/>
      <c r="BP55" s="724"/>
      <c r="BQ55" s="724"/>
      <c r="BR55" s="724"/>
      <c r="BS55" s="724"/>
      <c r="BT55" s="724"/>
      <c r="BU55" s="724"/>
      <c r="BV55" s="724"/>
      <c r="BW55" s="724"/>
      <c r="BX55" s="727"/>
    </row>
    <row r="56" spans="1:76">
      <c r="A56" s="721" t="s">
        <v>468</v>
      </c>
      <c r="B56" s="724"/>
      <c r="C56" s="724"/>
      <c r="D56" s="724"/>
      <c r="E56" s="724"/>
      <c r="F56" s="724"/>
      <c r="G56" s="724"/>
      <c r="H56" s="724"/>
      <c r="I56" s="724"/>
      <c r="J56" s="724"/>
      <c r="K56" s="724"/>
      <c r="L56" s="724"/>
      <c r="M56" s="724"/>
      <c r="N56" s="724"/>
      <c r="O56" s="724"/>
      <c r="P56" s="724"/>
      <c r="Q56" s="724"/>
      <c r="R56" s="724"/>
      <c r="S56" s="727"/>
      <c r="T56" s="721" t="s">
        <v>468</v>
      </c>
      <c r="U56" s="724"/>
      <c r="V56" s="724"/>
      <c r="W56" s="724"/>
      <c r="X56" s="724"/>
      <c r="Y56" s="724"/>
      <c r="Z56" s="724"/>
      <c r="AA56" s="724"/>
      <c r="AB56" s="724"/>
      <c r="AC56" s="724"/>
      <c r="AD56" s="724"/>
      <c r="AE56" s="724"/>
      <c r="AF56" s="724"/>
      <c r="AG56" s="724"/>
      <c r="AH56" s="724"/>
      <c r="AI56" s="724"/>
      <c r="AJ56" s="724"/>
      <c r="AK56" s="724"/>
      <c r="AL56" s="727"/>
      <c r="AM56" s="721" t="s">
        <v>468</v>
      </c>
      <c r="AN56" s="724"/>
      <c r="AO56" s="724"/>
      <c r="AP56" s="724"/>
      <c r="AQ56" s="724"/>
      <c r="AR56" s="724"/>
      <c r="AS56" s="724"/>
      <c r="AT56" s="724"/>
      <c r="AU56" s="724"/>
      <c r="AV56" s="724"/>
      <c r="AW56" s="724"/>
      <c r="AX56" s="724"/>
      <c r="AY56" s="724"/>
      <c r="AZ56" s="724"/>
      <c r="BA56" s="724"/>
      <c r="BB56" s="724"/>
      <c r="BC56" s="724"/>
      <c r="BD56" s="724"/>
      <c r="BE56" s="727"/>
      <c r="BF56" s="721" t="s">
        <v>468</v>
      </c>
      <c r="BG56" s="724"/>
      <c r="BH56" s="724"/>
      <c r="BI56" s="724"/>
      <c r="BJ56" s="724"/>
      <c r="BK56" s="724"/>
      <c r="BL56" s="724"/>
      <c r="BM56" s="724"/>
      <c r="BN56" s="724"/>
      <c r="BO56" s="724"/>
      <c r="BP56" s="724"/>
      <c r="BQ56" s="724"/>
      <c r="BR56" s="724"/>
      <c r="BS56" s="724"/>
      <c r="BT56" s="724"/>
      <c r="BU56" s="724"/>
      <c r="BV56" s="724"/>
      <c r="BW56" s="724"/>
      <c r="BX56" s="727"/>
    </row>
    <row r="57" spans="1:76">
      <c r="A57" s="233"/>
      <c r="B57" s="306"/>
      <c r="C57" s="306"/>
      <c r="D57" s="306"/>
      <c r="E57" s="306"/>
      <c r="F57" s="306"/>
      <c r="G57" s="306"/>
      <c r="H57" s="306"/>
      <c r="I57" s="306"/>
      <c r="J57" s="306"/>
      <c r="K57" s="306"/>
      <c r="L57" s="306"/>
      <c r="M57" s="306"/>
      <c r="N57" s="306"/>
      <c r="O57" s="306"/>
      <c r="P57" s="306"/>
      <c r="Q57" s="306"/>
      <c r="R57" s="306"/>
      <c r="S57" s="338"/>
      <c r="T57" s="233"/>
      <c r="U57" s="306"/>
      <c r="V57" s="306"/>
      <c r="W57" s="306"/>
      <c r="X57" s="306"/>
      <c r="Y57" s="306"/>
      <c r="Z57" s="306"/>
      <c r="AA57" s="306"/>
      <c r="AB57" s="306"/>
      <c r="AC57" s="306"/>
      <c r="AD57" s="306"/>
      <c r="AE57" s="306"/>
      <c r="AF57" s="306"/>
      <c r="AG57" s="306"/>
      <c r="AH57" s="306"/>
      <c r="AI57" s="306"/>
      <c r="AJ57" s="306"/>
      <c r="AK57" s="306"/>
      <c r="AL57" s="338"/>
      <c r="AM57" s="233"/>
      <c r="AN57" s="306"/>
      <c r="AO57" s="306"/>
      <c r="AP57" s="306"/>
      <c r="AQ57" s="306"/>
      <c r="AR57" s="306"/>
      <c r="AS57" s="306"/>
      <c r="AT57" s="306"/>
      <c r="AU57" s="306"/>
      <c r="AV57" s="306"/>
      <c r="AW57" s="306"/>
      <c r="AX57" s="306"/>
      <c r="AY57" s="306"/>
      <c r="AZ57" s="306"/>
      <c r="BA57" s="306"/>
      <c r="BB57" s="306"/>
      <c r="BC57" s="306"/>
      <c r="BD57" s="306"/>
      <c r="BE57" s="338"/>
      <c r="BF57" s="233"/>
      <c r="BG57" s="306"/>
      <c r="BH57" s="306"/>
      <c r="BI57" s="306"/>
      <c r="BJ57" s="306"/>
      <c r="BK57" s="306"/>
      <c r="BL57" s="306"/>
      <c r="BM57" s="306"/>
      <c r="BN57" s="306"/>
      <c r="BO57" s="306"/>
      <c r="BP57" s="306"/>
      <c r="BQ57" s="306"/>
      <c r="BR57" s="306"/>
      <c r="BS57" s="306"/>
      <c r="BT57" s="306"/>
      <c r="BU57" s="306"/>
      <c r="BV57" s="306"/>
      <c r="BW57" s="306"/>
      <c r="BX57" s="338"/>
    </row>
    <row r="58" spans="1:76">
      <c r="A58" s="316"/>
      <c r="B58" s="306"/>
      <c r="C58" s="306"/>
      <c r="D58" s="306"/>
      <c r="E58" s="306"/>
      <c r="F58" s="306"/>
      <c r="G58" s="306"/>
      <c r="H58" s="306"/>
      <c r="I58" s="306"/>
      <c r="J58" s="306"/>
      <c r="K58" s="306"/>
      <c r="L58" s="306"/>
      <c r="M58" s="306"/>
      <c r="N58" s="306"/>
      <c r="O58" s="306"/>
      <c r="P58" s="306"/>
      <c r="Q58" s="306"/>
      <c r="R58" s="306"/>
      <c r="S58" s="338"/>
      <c r="T58" s="316"/>
      <c r="U58" s="306"/>
      <c r="V58" s="306"/>
      <c r="W58" s="306"/>
      <c r="X58" s="306"/>
      <c r="Y58" s="306"/>
      <c r="Z58" s="306"/>
      <c r="AA58" s="306"/>
      <c r="AB58" s="306"/>
      <c r="AC58" s="306"/>
      <c r="AD58" s="306"/>
      <c r="AE58" s="306"/>
      <c r="AF58" s="306"/>
      <c r="AG58" s="306"/>
      <c r="AH58" s="306"/>
      <c r="AI58" s="306"/>
      <c r="AJ58" s="306"/>
      <c r="AK58" s="306"/>
      <c r="AL58" s="338"/>
      <c r="AM58" s="316"/>
      <c r="AN58" s="306"/>
      <c r="AO58" s="306"/>
      <c r="AP58" s="306"/>
      <c r="AQ58" s="306"/>
      <c r="AR58" s="306"/>
      <c r="AS58" s="306"/>
      <c r="AT58" s="306"/>
      <c r="AU58" s="306"/>
      <c r="AV58" s="306"/>
      <c r="AW58" s="306"/>
      <c r="AX58" s="306"/>
      <c r="AY58" s="306"/>
      <c r="AZ58" s="306"/>
      <c r="BA58" s="306"/>
      <c r="BB58" s="306"/>
      <c r="BC58" s="306"/>
      <c r="BD58" s="306"/>
      <c r="BE58" s="338"/>
      <c r="BF58" s="316"/>
      <c r="BG58" s="306"/>
      <c r="BH58" s="306"/>
      <c r="BI58" s="306"/>
      <c r="BJ58" s="306"/>
      <c r="BK58" s="306"/>
      <c r="BL58" s="306"/>
      <c r="BM58" s="306"/>
      <c r="BN58" s="306"/>
      <c r="BO58" s="306"/>
      <c r="BP58" s="306"/>
      <c r="BQ58" s="306"/>
      <c r="BR58" s="306"/>
      <c r="BS58" s="306"/>
      <c r="BT58" s="306"/>
      <c r="BU58" s="306"/>
      <c r="BV58" s="306"/>
      <c r="BW58" s="306"/>
      <c r="BX58" s="338"/>
    </row>
    <row r="59" spans="1:76">
      <c r="A59" s="316"/>
      <c r="B59" s="306"/>
      <c r="C59" s="306"/>
      <c r="D59" s="306"/>
      <c r="E59" s="306"/>
      <c r="F59" s="306"/>
      <c r="G59" s="306"/>
      <c r="H59" s="306"/>
      <c r="I59" s="306"/>
      <c r="J59" s="306"/>
      <c r="K59" s="306"/>
      <c r="L59" s="306"/>
      <c r="M59" s="306"/>
      <c r="N59" s="306"/>
      <c r="O59" s="306"/>
      <c r="P59" s="306"/>
      <c r="Q59" s="306"/>
      <c r="R59" s="306"/>
      <c r="S59" s="338"/>
      <c r="T59" s="316"/>
      <c r="U59" s="306"/>
      <c r="V59" s="306"/>
      <c r="W59" s="306"/>
      <c r="X59" s="306"/>
      <c r="Y59" s="306"/>
      <c r="Z59" s="306"/>
      <c r="AA59" s="306"/>
      <c r="AB59" s="306"/>
      <c r="AC59" s="306"/>
      <c r="AD59" s="306"/>
      <c r="AE59" s="306"/>
      <c r="AF59" s="306"/>
      <c r="AG59" s="306"/>
      <c r="AH59" s="306"/>
      <c r="AI59" s="306"/>
      <c r="AJ59" s="306"/>
      <c r="AK59" s="306"/>
      <c r="AL59" s="338"/>
      <c r="AM59" s="316"/>
      <c r="AN59" s="306"/>
      <c r="AO59" s="306"/>
      <c r="AP59" s="306"/>
      <c r="AQ59" s="306"/>
      <c r="AR59" s="306"/>
      <c r="AS59" s="306"/>
      <c r="AT59" s="306"/>
      <c r="AU59" s="306"/>
      <c r="AV59" s="306"/>
      <c r="AW59" s="306"/>
      <c r="AX59" s="306"/>
      <c r="AY59" s="306"/>
      <c r="AZ59" s="306"/>
      <c r="BA59" s="306"/>
      <c r="BB59" s="306"/>
      <c r="BC59" s="306"/>
      <c r="BD59" s="306"/>
      <c r="BE59" s="338"/>
      <c r="BF59" s="316"/>
      <c r="BG59" s="306"/>
      <c r="BH59" s="306"/>
      <c r="BI59" s="306"/>
      <c r="BJ59" s="306"/>
      <c r="BK59" s="306"/>
      <c r="BL59" s="306"/>
      <c r="BM59" s="306"/>
      <c r="BN59" s="306"/>
      <c r="BO59" s="306"/>
      <c r="BP59" s="306"/>
      <c r="BQ59" s="306"/>
      <c r="BR59" s="306"/>
      <c r="BS59" s="306"/>
      <c r="BT59" s="306"/>
      <c r="BU59" s="306"/>
      <c r="BV59" s="306"/>
      <c r="BW59" s="306"/>
      <c r="BX59" s="338"/>
    </row>
    <row r="60" spans="1:76">
      <c r="A60" s="316"/>
      <c r="B60" s="306"/>
      <c r="C60" s="306"/>
      <c r="D60" s="306"/>
      <c r="E60" s="306"/>
      <c r="F60" s="306"/>
      <c r="G60" s="306"/>
      <c r="H60" s="306"/>
      <c r="I60" s="306"/>
      <c r="J60" s="306"/>
      <c r="K60" s="306"/>
      <c r="L60" s="306"/>
      <c r="M60" s="306"/>
      <c r="N60" s="306"/>
      <c r="O60" s="306"/>
      <c r="P60" s="306"/>
      <c r="Q60" s="306"/>
      <c r="R60" s="306"/>
      <c r="S60" s="338"/>
      <c r="T60" s="316"/>
      <c r="U60" s="306"/>
      <c r="V60" s="306"/>
      <c r="W60" s="306"/>
      <c r="X60" s="306"/>
      <c r="Y60" s="306"/>
      <c r="Z60" s="306"/>
      <c r="AA60" s="306"/>
      <c r="AB60" s="306"/>
      <c r="AC60" s="306"/>
      <c r="AD60" s="306"/>
      <c r="AE60" s="306"/>
      <c r="AF60" s="306"/>
      <c r="AG60" s="306"/>
      <c r="AH60" s="306"/>
      <c r="AI60" s="306"/>
      <c r="AJ60" s="306"/>
      <c r="AK60" s="306"/>
      <c r="AL60" s="338"/>
      <c r="AM60" s="316"/>
      <c r="AN60" s="306"/>
      <c r="AO60" s="306"/>
      <c r="AP60" s="306"/>
      <c r="AQ60" s="306"/>
      <c r="AR60" s="306"/>
      <c r="AS60" s="306"/>
      <c r="AT60" s="306"/>
      <c r="AU60" s="306"/>
      <c r="AV60" s="306"/>
      <c r="AW60" s="306"/>
      <c r="AX60" s="306"/>
      <c r="AY60" s="306"/>
      <c r="AZ60" s="306"/>
      <c r="BA60" s="306"/>
      <c r="BB60" s="306"/>
      <c r="BC60" s="306"/>
      <c r="BD60" s="306"/>
      <c r="BE60" s="338"/>
      <c r="BF60" s="316"/>
      <c r="BG60" s="306"/>
      <c r="BH60" s="306"/>
      <c r="BI60" s="306"/>
      <c r="BJ60" s="306"/>
      <c r="BK60" s="306"/>
      <c r="BL60" s="306"/>
      <c r="BM60" s="306"/>
      <c r="BN60" s="306"/>
      <c r="BO60" s="306"/>
      <c r="BP60" s="306"/>
      <c r="BQ60" s="306"/>
      <c r="BR60" s="306"/>
      <c r="BS60" s="306"/>
      <c r="BT60" s="306"/>
      <c r="BU60" s="306"/>
      <c r="BV60" s="306"/>
      <c r="BW60" s="306"/>
      <c r="BX60" s="338"/>
    </row>
    <row r="61" spans="1:76">
      <c r="A61" s="316"/>
      <c r="B61" s="306"/>
      <c r="C61" s="306"/>
      <c r="D61" s="306"/>
      <c r="E61" s="306"/>
      <c r="F61" s="306"/>
      <c r="G61" s="306"/>
      <c r="H61" s="306"/>
      <c r="I61" s="306"/>
      <c r="J61" s="306"/>
      <c r="K61" s="306"/>
      <c r="L61" s="306"/>
      <c r="M61" s="306"/>
      <c r="N61" s="306"/>
      <c r="O61" s="306"/>
      <c r="P61" s="306"/>
      <c r="Q61" s="306"/>
      <c r="R61" s="306"/>
      <c r="S61" s="338"/>
      <c r="T61" s="316"/>
      <c r="U61" s="306"/>
      <c r="V61" s="306"/>
      <c r="W61" s="306"/>
      <c r="X61" s="306"/>
      <c r="Y61" s="306"/>
      <c r="Z61" s="306"/>
      <c r="AA61" s="306"/>
      <c r="AB61" s="306"/>
      <c r="AC61" s="306"/>
      <c r="AD61" s="306"/>
      <c r="AE61" s="306"/>
      <c r="AF61" s="306"/>
      <c r="AG61" s="306"/>
      <c r="AH61" s="306"/>
      <c r="AI61" s="306"/>
      <c r="AJ61" s="306"/>
      <c r="AK61" s="306"/>
      <c r="AL61" s="338"/>
      <c r="AM61" s="316"/>
      <c r="AN61" s="306"/>
      <c r="AO61" s="306"/>
      <c r="AP61" s="306"/>
      <c r="AQ61" s="306"/>
      <c r="AR61" s="306"/>
      <c r="AS61" s="306"/>
      <c r="AT61" s="306"/>
      <c r="AU61" s="306"/>
      <c r="AV61" s="306"/>
      <c r="AW61" s="306"/>
      <c r="AX61" s="306"/>
      <c r="AY61" s="306"/>
      <c r="AZ61" s="306"/>
      <c r="BA61" s="306"/>
      <c r="BB61" s="306"/>
      <c r="BC61" s="306"/>
      <c r="BD61" s="306"/>
      <c r="BE61" s="338"/>
      <c r="BF61" s="316"/>
      <c r="BG61" s="306"/>
      <c r="BH61" s="306"/>
      <c r="BI61" s="306"/>
      <c r="BJ61" s="306"/>
      <c r="BK61" s="306"/>
      <c r="BL61" s="306"/>
      <c r="BM61" s="306"/>
      <c r="BN61" s="306"/>
      <c r="BO61" s="306"/>
      <c r="BP61" s="306"/>
      <c r="BQ61" s="306"/>
      <c r="BR61" s="306"/>
      <c r="BS61" s="306"/>
      <c r="BT61" s="306"/>
      <c r="BU61" s="306"/>
      <c r="BV61" s="306"/>
      <c r="BW61" s="306"/>
      <c r="BX61" s="338"/>
    </row>
    <row r="62" spans="1:76">
      <c r="A62" s="316"/>
      <c r="B62" s="306"/>
      <c r="C62" s="306"/>
      <c r="D62" s="306"/>
      <c r="E62" s="306"/>
      <c r="F62" s="306"/>
      <c r="G62" s="306"/>
      <c r="H62" s="306"/>
      <c r="I62" s="306"/>
      <c r="J62" s="306"/>
      <c r="K62" s="306"/>
      <c r="L62" s="306"/>
      <c r="M62" s="306"/>
      <c r="N62" s="306"/>
      <c r="O62" s="306"/>
      <c r="P62" s="306"/>
      <c r="Q62" s="306"/>
      <c r="R62" s="306"/>
      <c r="S62" s="338"/>
      <c r="T62" s="316"/>
      <c r="U62" s="306"/>
      <c r="V62" s="306"/>
      <c r="W62" s="306"/>
      <c r="X62" s="306"/>
      <c r="Y62" s="306"/>
      <c r="Z62" s="306"/>
      <c r="AA62" s="306"/>
      <c r="AB62" s="306"/>
      <c r="AC62" s="306"/>
      <c r="AD62" s="306"/>
      <c r="AE62" s="306"/>
      <c r="AF62" s="306"/>
      <c r="AG62" s="306"/>
      <c r="AH62" s="306"/>
      <c r="AI62" s="306"/>
      <c r="AJ62" s="306"/>
      <c r="AK62" s="306"/>
      <c r="AL62" s="338"/>
      <c r="AM62" s="316"/>
      <c r="AN62" s="306"/>
      <c r="AO62" s="306"/>
      <c r="AP62" s="306"/>
      <c r="AQ62" s="306"/>
      <c r="AR62" s="306"/>
      <c r="AS62" s="306"/>
      <c r="AT62" s="306"/>
      <c r="AU62" s="306"/>
      <c r="AV62" s="306"/>
      <c r="AW62" s="306"/>
      <c r="AX62" s="306"/>
      <c r="AY62" s="306"/>
      <c r="AZ62" s="306"/>
      <c r="BA62" s="306"/>
      <c r="BB62" s="306"/>
      <c r="BC62" s="306"/>
      <c r="BD62" s="306"/>
      <c r="BE62" s="338"/>
      <c r="BF62" s="316"/>
      <c r="BG62" s="306"/>
      <c r="BH62" s="306"/>
      <c r="BI62" s="306"/>
      <c r="BJ62" s="306"/>
      <c r="BK62" s="306"/>
      <c r="BL62" s="306"/>
      <c r="BM62" s="306"/>
      <c r="BN62" s="306"/>
      <c r="BO62" s="306"/>
      <c r="BP62" s="306"/>
      <c r="BQ62" s="306"/>
      <c r="BR62" s="306"/>
      <c r="BS62" s="306"/>
      <c r="BT62" s="306"/>
      <c r="BU62" s="306"/>
      <c r="BV62" s="306"/>
      <c r="BW62" s="306"/>
      <c r="BX62" s="338"/>
    </row>
    <row r="63" spans="1:76">
      <c r="A63" s="316"/>
      <c r="B63" s="306"/>
      <c r="C63" s="306"/>
      <c r="D63" s="306"/>
      <c r="E63" s="306"/>
      <c r="F63" s="306"/>
      <c r="G63" s="306"/>
      <c r="H63" s="306"/>
      <c r="I63" s="306"/>
      <c r="J63" s="306"/>
      <c r="K63" s="306"/>
      <c r="L63" s="306"/>
      <c r="M63" s="306"/>
      <c r="N63" s="306"/>
      <c r="O63" s="306"/>
      <c r="P63" s="306"/>
      <c r="Q63" s="306"/>
      <c r="R63" s="306"/>
      <c r="S63" s="338"/>
      <c r="T63" s="316"/>
      <c r="U63" s="306"/>
      <c r="V63" s="306"/>
      <c r="W63" s="306"/>
      <c r="X63" s="306"/>
      <c r="Y63" s="306"/>
      <c r="Z63" s="306"/>
      <c r="AA63" s="306"/>
      <c r="AB63" s="306"/>
      <c r="AC63" s="306"/>
      <c r="AD63" s="306"/>
      <c r="AE63" s="306"/>
      <c r="AF63" s="306"/>
      <c r="AG63" s="306"/>
      <c r="AH63" s="306"/>
      <c r="AI63" s="306"/>
      <c r="AJ63" s="306"/>
      <c r="AK63" s="306"/>
      <c r="AL63" s="338"/>
      <c r="AM63" s="316"/>
      <c r="AN63" s="306"/>
      <c r="AO63" s="306"/>
      <c r="AP63" s="306"/>
      <c r="AQ63" s="306"/>
      <c r="AR63" s="306"/>
      <c r="AS63" s="306"/>
      <c r="AT63" s="306"/>
      <c r="AU63" s="306"/>
      <c r="AV63" s="306"/>
      <c r="AW63" s="306"/>
      <c r="AX63" s="306"/>
      <c r="AY63" s="306"/>
      <c r="AZ63" s="306"/>
      <c r="BA63" s="306"/>
      <c r="BB63" s="306"/>
      <c r="BC63" s="306"/>
      <c r="BD63" s="306"/>
      <c r="BE63" s="338"/>
      <c r="BF63" s="316"/>
      <c r="BG63" s="306"/>
      <c r="BH63" s="306"/>
      <c r="BI63" s="306"/>
      <c r="BJ63" s="306"/>
      <c r="BK63" s="306"/>
      <c r="BL63" s="306"/>
      <c r="BM63" s="306"/>
      <c r="BN63" s="306"/>
      <c r="BO63" s="306"/>
      <c r="BP63" s="306"/>
      <c r="BQ63" s="306"/>
      <c r="BR63" s="306"/>
      <c r="BS63" s="306"/>
      <c r="BT63" s="306"/>
      <c r="BU63" s="306"/>
      <c r="BV63" s="306"/>
      <c r="BW63" s="306"/>
      <c r="BX63" s="338"/>
    </row>
    <row r="64" spans="1:76">
      <c r="A64" s="316"/>
      <c r="B64" s="306"/>
      <c r="C64" s="306"/>
      <c r="D64" s="306"/>
      <c r="E64" s="306"/>
      <c r="F64" s="306"/>
      <c r="G64" s="306"/>
      <c r="H64" s="306"/>
      <c r="I64" s="306"/>
      <c r="J64" s="306"/>
      <c r="K64" s="306"/>
      <c r="L64" s="306"/>
      <c r="M64" s="306"/>
      <c r="N64" s="306"/>
      <c r="O64" s="306"/>
      <c r="P64" s="306"/>
      <c r="Q64" s="306"/>
      <c r="R64" s="306"/>
      <c r="S64" s="338"/>
      <c r="T64" s="316"/>
      <c r="U64" s="306"/>
      <c r="V64" s="306"/>
      <c r="W64" s="306"/>
      <c r="X64" s="306"/>
      <c r="Y64" s="306"/>
      <c r="Z64" s="306"/>
      <c r="AA64" s="306"/>
      <c r="AB64" s="306"/>
      <c r="AC64" s="306"/>
      <c r="AD64" s="306"/>
      <c r="AE64" s="306"/>
      <c r="AF64" s="306"/>
      <c r="AG64" s="306"/>
      <c r="AH64" s="306"/>
      <c r="AI64" s="306"/>
      <c r="AJ64" s="306"/>
      <c r="AK64" s="306"/>
      <c r="AL64" s="338"/>
      <c r="AM64" s="316"/>
      <c r="AN64" s="306"/>
      <c r="AO64" s="306"/>
      <c r="AP64" s="306"/>
      <c r="AQ64" s="306"/>
      <c r="AR64" s="306"/>
      <c r="AS64" s="306"/>
      <c r="AT64" s="306"/>
      <c r="AU64" s="306"/>
      <c r="AV64" s="306"/>
      <c r="AW64" s="306"/>
      <c r="AX64" s="306"/>
      <c r="AY64" s="306"/>
      <c r="AZ64" s="306"/>
      <c r="BA64" s="306"/>
      <c r="BB64" s="306"/>
      <c r="BC64" s="306"/>
      <c r="BD64" s="306"/>
      <c r="BE64" s="338"/>
      <c r="BF64" s="316"/>
      <c r="BG64" s="306"/>
      <c r="BH64" s="306"/>
      <c r="BI64" s="306"/>
      <c r="BJ64" s="306"/>
      <c r="BK64" s="306"/>
      <c r="BL64" s="306"/>
      <c r="BM64" s="306"/>
      <c r="BN64" s="306"/>
      <c r="BO64" s="306"/>
      <c r="BP64" s="306"/>
      <c r="BQ64" s="306"/>
      <c r="BR64" s="306"/>
      <c r="BS64" s="306"/>
      <c r="BT64" s="306"/>
      <c r="BU64" s="306"/>
      <c r="BV64" s="306"/>
      <c r="BW64" s="306"/>
      <c r="BX64" s="338"/>
    </row>
    <row r="65" spans="1:76">
      <c r="A65" s="316"/>
      <c r="B65" s="306"/>
      <c r="C65" s="306"/>
      <c r="D65" s="306"/>
      <c r="E65" s="306"/>
      <c r="F65" s="306"/>
      <c r="G65" s="306"/>
      <c r="H65" s="306"/>
      <c r="I65" s="306"/>
      <c r="J65" s="306"/>
      <c r="K65" s="306"/>
      <c r="L65" s="306"/>
      <c r="M65" s="306"/>
      <c r="N65" s="306"/>
      <c r="O65" s="306"/>
      <c r="P65" s="306"/>
      <c r="Q65" s="306"/>
      <c r="R65" s="306"/>
      <c r="S65" s="338"/>
      <c r="T65" s="316"/>
      <c r="U65" s="306"/>
      <c r="V65" s="306"/>
      <c r="W65" s="306"/>
      <c r="X65" s="306"/>
      <c r="Y65" s="306"/>
      <c r="Z65" s="306"/>
      <c r="AA65" s="306"/>
      <c r="AB65" s="306"/>
      <c r="AC65" s="306"/>
      <c r="AD65" s="306"/>
      <c r="AE65" s="306"/>
      <c r="AF65" s="306"/>
      <c r="AG65" s="306"/>
      <c r="AH65" s="306"/>
      <c r="AI65" s="306"/>
      <c r="AJ65" s="306"/>
      <c r="AK65" s="306"/>
      <c r="AL65" s="338"/>
      <c r="AM65" s="316"/>
      <c r="AN65" s="306"/>
      <c r="AO65" s="306"/>
      <c r="AP65" s="306"/>
      <c r="AQ65" s="306"/>
      <c r="AR65" s="306"/>
      <c r="AS65" s="306"/>
      <c r="AT65" s="306"/>
      <c r="AU65" s="306"/>
      <c r="AV65" s="306"/>
      <c r="AW65" s="306"/>
      <c r="AX65" s="306"/>
      <c r="AY65" s="306"/>
      <c r="AZ65" s="306"/>
      <c r="BA65" s="306"/>
      <c r="BB65" s="306"/>
      <c r="BC65" s="306"/>
      <c r="BD65" s="306"/>
      <c r="BE65" s="338"/>
      <c r="BF65" s="316"/>
      <c r="BG65" s="306"/>
      <c r="BH65" s="306"/>
      <c r="BI65" s="306"/>
      <c r="BJ65" s="306"/>
      <c r="BK65" s="306"/>
      <c r="BL65" s="306"/>
      <c r="BM65" s="306"/>
      <c r="BN65" s="306"/>
      <c r="BO65" s="306"/>
      <c r="BP65" s="306"/>
      <c r="BQ65" s="306"/>
      <c r="BR65" s="306"/>
      <c r="BS65" s="306"/>
      <c r="BT65" s="306"/>
      <c r="BU65" s="306"/>
      <c r="BV65" s="306"/>
      <c r="BW65" s="306"/>
      <c r="BX65" s="338"/>
    </row>
    <row r="66" spans="1:76">
      <c r="A66" s="316"/>
      <c r="B66" s="306"/>
      <c r="C66" s="306"/>
      <c r="D66" s="306"/>
      <c r="E66" s="306"/>
      <c r="F66" s="306"/>
      <c r="G66" s="306"/>
      <c r="H66" s="306"/>
      <c r="I66" s="306"/>
      <c r="J66" s="306"/>
      <c r="K66" s="306"/>
      <c r="L66" s="306"/>
      <c r="M66" s="306"/>
      <c r="N66" s="306"/>
      <c r="O66" s="306"/>
      <c r="P66" s="306"/>
      <c r="Q66" s="306"/>
      <c r="R66" s="306"/>
      <c r="S66" s="338"/>
      <c r="T66" s="316"/>
      <c r="U66" s="306"/>
      <c r="V66" s="306"/>
      <c r="W66" s="306"/>
      <c r="X66" s="306"/>
      <c r="Y66" s="306"/>
      <c r="Z66" s="306"/>
      <c r="AA66" s="306"/>
      <c r="AB66" s="306"/>
      <c r="AC66" s="306"/>
      <c r="AD66" s="306"/>
      <c r="AE66" s="306"/>
      <c r="AF66" s="306"/>
      <c r="AG66" s="306"/>
      <c r="AH66" s="306"/>
      <c r="AI66" s="306"/>
      <c r="AJ66" s="306"/>
      <c r="AK66" s="306"/>
      <c r="AL66" s="338"/>
      <c r="AM66" s="316"/>
      <c r="AN66" s="306"/>
      <c r="AO66" s="306"/>
      <c r="AP66" s="306"/>
      <c r="AQ66" s="306"/>
      <c r="AR66" s="306"/>
      <c r="AS66" s="306"/>
      <c r="AT66" s="306"/>
      <c r="AU66" s="306"/>
      <c r="AV66" s="306"/>
      <c r="AW66" s="306"/>
      <c r="AX66" s="306"/>
      <c r="AY66" s="306"/>
      <c r="AZ66" s="306"/>
      <c r="BA66" s="306"/>
      <c r="BB66" s="306"/>
      <c r="BC66" s="306"/>
      <c r="BD66" s="306"/>
      <c r="BE66" s="338"/>
      <c r="BF66" s="316"/>
      <c r="BG66" s="306"/>
      <c r="BH66" s="306"/>
      <c r="BI66" s="306"/>
      <c r="BJ66" s="306"/>
      <c r="BK66" s="306"/>
      <c r="BL66" s="306"/>
      <c r="BM66" s="306"/>
      <c r="BN66" s="306"/>
      <c r="BO66" s="306"/>
      <c r="BP66" s="306"/>
      <c r="BQ66" s="306"/>
      <c r="BR66" s="306"/>
      <c r="BS66" s="306"/>
      <c r="BT66" s="306"/>
      <c r="BU66" s="306"/>
      <c r="BV66" s="306"/>
      <c r="BW66" s="306"/>
      <c r="BX66" s="338"/>
    </row>
    <row r="67" spans="1:76">
      <c r="A67" s="316"/>
      <c r="B67" s="306"/>
      <c r="C67" s="306"/>
      <c r="D67" s="306"/>
      <c r="E67" s="306"/>
      <c r="F67" s="306"/>
      <c r="G67" s="306"/>
      <c r="H67" s="306"/>
      <c r="I67" s="306"/>
      <c r="J67" s="306"/>
      <c r="K67" s="306"/>
      <c r="L67" s="306"/>
      <c r="M67" s="306"/>
      <c r="N67" s="306"/>
      <c r="O67" s="306"/>
      <c r="P67" s="306"/>
      <c r="Q67" s="306"/>
      <c r="R67" s="306"/>
      <c r="S67" s="338"/>
      <c r="T67" s="316"/>
      <c r="U67" s="306"/>
      <c r="V67" s="306"/>
      <c r="W67" s="306"/>
      <c r="X67" s="306"/>
      <c r="Y67" s="306"/>
      <c r="Z67" s="306"/>
      <c r="AA67" s="306"/>
      <c r="AB67" s="306"/>
      <c r="AC67" s="306"/>
      <c r="AD67" s="306"/>
      <c r="AE67" s="306"/>
      <c r="AF67" s="306"/>
      <c r="AG67" s="306"/>
      <c r="AH67" s="306"/>
      <c r="AI67" s="306"/>
      <c r="AJ67" s="306"/>
      <c r="AK67" s="306"/>
      <c r="AL67" s="338"/>
      <c r="AM67" s="316"/>
      <c r="AN67" s="306"/>
      <c r="AO67" s="306"/>
      <c r="AP67" s="306"/>
      <c r="AQ67" s="306"/>
      <c r="AR67" s="306"/>
      <c r="AS67" s="306"/>
      <c r="AT67" s="306"/>
      <c r="AU67" s="306"/>
      <c r="AV67" s="306"/>
      <c r="AW67" s="306"/>
      <c r="AX67" s="306"/>
      <c r="AY67" s="306"/>
      <c r="AZ67" s="306"/>
      <c r="BA67" s="306"/>
      <c r="BB67" s="306"/>
      <c r="BC67" s="306"/>
      <c r="BD67" s="306"/>
      <c r="BE67" s="338"/>
      <c r="BF67" s="316"/>
      <c r="BG67" s="306"/>
      <c r="BH67" s="306"/>
      <c r="BI67" s="306"/>
      <c r="BJ67" s="306"/>
      <c r="BK67" s="306"/>
      <c r="BL67" s="306"/>
      <c r="BM67" s="306"/>
      <c r="BN67" s="306"/>
      <c r="BO67" s="306"/>
      <c r="BP67" s="306"/>
      <c r="BQ67" s="306"/>
      <c r="BR67" s="306"/>
      <c r="BS67" s="306"/>
      <c r="BT67" s="306"/>
      <c r="BU67" s="306"/>
      <c r="BV67" s="306"/>
      <c r="BW67" s="306"/>
      <c r="BX67" s="338"/>
    </row>
    <row r="68" spans="1:76">
      <c r="A68" s="316"/>
      <c r="B68" s="306"/>
      <c r="C68" s="306"/>
      <c r="D68" s="306"/>
      <c r="E68" s="306"/>
      <c r="F68" s="306"/>
      <c r="G68" s="306"/>
      <c r="H68" s="306"/>
      <c r="I68" s="306"/>
      <c r="J68" s="306"/>
      <c r="K68" s="306"/>
      <c r="L68" s="306"/>
      <c r="M68" s="306"/>
      <c r="N68" s="306"/>
      <c r="O68" s="306"/>
      <c r="P68" s="306"/>
      <c r="Q68" s="306"/>
      <c r="R68" s="306"/>
      <c r="S68" s="338"/>
      <c r="T68" s="316"/>
      <c r="U68" s="306"/>
      <c r="V68" s="306"/>
      <c r="W68" s="306"/>
      <c r="X68" s="306"/>
      <c r="Y68" s="306"/>
      <c r="Z68" s="306"/>
      <c r="AA68" s="306"/>
      <c r="AB68" s="306"/>
      <c r="AC68" s="306"/>
      <c r="AD68" s="306"/>
      <c r="AE68" s="306"/>
      <c r="AF68" s="306"/>
      <c r="AG68" s="306"/>
      <c r="AH68" s="306"/>
      <c r="AI68" s="306"/>
      <c r="AJ68" s="306"/>
      <c r="AK68" s="306"/>
      <c r="AL68" s="338"/>
      <c r="AM68" s="316"/>
      <c r="AN68" s="306"/>
      <c r="AO68" s="306"/>
      <c r="AP68" s="306"/>
      <c r="AQ68" s="306"/>
      <c r="AR68" s="306"/>
      <c r="AS68" s="306"/>
      <c r="AT68" s="306"/>
      <c r="AU68" s="306"/>
      <c r="AV68" s="306"/>
      <c r="AW68" s="306"/>
      <c r="AX68" s="306"/>
      <c r="AY68" s="306"/>
      <c r="AZ68" s="306"/>
      <c r="BA68" s="306"/>
      <c r="BB68" s="306"/>
      <c r="BC68" s="306"/>
      <c r="BD68" s="306"/>
      <c r="BE68" s="338"/>
      <c r="BF68" s="316"/>
      <c r="BG68" s="306"/>
      <c r="BH68" s="306"/>
      <c r="BI68" s="306"/>
      <c r="BJ68" s="306"/>
      <c r="BK68" s="306"/>
      <c r="BL68" s="306"/>
      <c r="BM68" s="306"/>
      <c r="BN68" s="306"/>
      <c r="BO68" s="306"/>
      <c r="BP68" s="306"/>
      <c r="BQ68" s="306"/>
      <c r="BR68" s="306"/>
      <c r="BS68" s="306"/>
      <c r="BT68" s="306"/>
      <c r="BU68" s="306"/>
      <c r="BV68" s="306"/>
      <c r="BW68" s="306"/>
      <c r="BX68" s="338"/>
    </row>
    <row r="69" spans="1:76">
      <c r="A69" s="316"/>
      <c r="B69" s="306"/>
      <c r="C69" s="306"/>
      <c r="D69" s="306"/>
      <c r="E69" s="306"/>
      <c r="F69" s="306"/>
      <c r="G69" s="306"/>
      <c r="H69" s="306"/>
      <c r="I69" s="306"/>
      <c r="J69" s="306"/>
      <c r="K69" s="306"/>
      <c r="L69" s="306"/>
      <c r="M69" s="306"/>
      <c r="N69" s="306"/>
      <c r="O69" s="306"/>
      <c r="P69" s="306"/>
      <c r="Q69" s="306"/>
      <c r="R69" s="306"/>
      <c r="S69" s="338"/>
      <c r="T69" s="316"/>
      <c r="U69" s="306"/>
      <c r="V69" s="306"/>
      <c r="W69" s="306"/>
      <c r="X69" s="306"/>
      <c r="Y69" s="306"/>
      <c r="Z69" s="306"/>
      <c r="AA69" s="306"/>
      <c r="AB69" s="306"/>
      <c r="AC69" s="306"/>
      <c r="AD69" s="306"/>
      <c r="AE69" s="306"/>
      <c r="AF69" s="306"/>
      <c r="AG69" s="306"/>
      <c r="AH69" s="306"/>
      <c r="AI69" s="306"/>
      <c r="AJ69" s="306"/>
      <c r="AK69" s="306"/>
      <c r="AL69" s="338"/>
      <c r="AM69" s="316"/>
      <c r="AN69" s="306"/>
      <c r="AO69" s="306"/>
      <c r="AP69" s="306"/>
      <c r="AQ69" s="306"/>
      <c r="AR69" s="306"/>
      <c r="AS69" s="306"/>
      <c r="AT69" s="306"/>
      <c r="AU69" s="306"/>
      <c r="AV69" s="306"/>
      <c r="AW69" s="306"/>
      <c r="AX69" s="306"/>
      <c r="AY69" s="306"/>
      <c r="AZ69" s="306"/>
      <c r="BA69" s="306"/>
      <c r="BB69" s="306"/>
      <c r="BC69" s="306"/>
      <c r="BD69" s="306"/>
      <c r="BE69" s="338"/>
      <c r="BF69" s="316"/>
      <c r="BG69" s="306"/>
      <c r="BH69" s="306"/>
      <c r="BI69" s="306"/>
      <c r="BJ69" s="306"/>
      <c r="BK69" s="306"/>
      <c r="BL69" s="306"/>
      <c r="BM69" s="306"/>
      <c r="BN69" s="306"/>
      <c r="BO69" s="306"/>
      <c r="BP69" s="306"/>
      <c r="BQ69" s="306"/>
      <c r="BR69" s="306"/>
      <c r="BS69" s="306"/>
      <c r="BT69" s="306"/>
      <c r="BU69" s="306"/>
      <c r="BV69" s="306"/>
      <c r="BW69" s="306"/>
      <c r="BX69" s="338"/>
    </row>
    <row r="70" spans="1:76">
      <c r="A70" s="316"/>
      <c r="B70" s="306"/>
      <c r="C70" s="306"/>
      <c r="D70" s="306"/>
      <c r="E70" s="306"/>
      <c r="F70" s="306"/>
      <c r="G70" s="306"/>
      <c r="H70" s="306"/>
      <c r="I70" s="306"/>
      <c r="J70" s="306"/>
      <c r="K70" s="306"/>
      <c r="L70" s="306"/>
      <c r="M70" s="306"/>
      <c r="N70" s="306"/>
      <c r="O70" s="306"/>
      <c r="P70" s="306"/>
      <c r="Q70" s="306"/>
      <c r="R70" s="306"/>
      <c r="S70" s="338"/>
      <c r="T70" s="316"/>
      <c r="U70" s="306"/>
      <c r="V70" s="306"/>
      <c r="W70" s="306"/>
      <c r="X70" s="306"/>
      <c r="Y70" s="306"/>
      <c r="Z70" s="306"/>
      <c r="AA70" s="306"/>
      <c r="AB70" s="306"/>
      <c r="AC70" s="306"/>
      <c r="AD70" s="306"/>
      <c r="AE70" s="306"/>
      <c r="AF70" s="306"/>
      <c r="AG70" s="306"/>
      <c r="AH70" s="306"/>
      <c r="AI70" s="306"/>
      <c r="AJ70" s="306"/>
      <c r="AK70" s="306"/>
      <c r="AL70" s="338"/>
      <c r="AM70" s="316"/>
      <c r="AN70" s="306"/>
      <c r="AO70" s="306"/>
      <c r="AP70" s="306"/>
      <c r="AQ70" s="306"/>
      <c r="AR70" s="306"/>
      <c r="AS70" s="306"/>
      <c r="AT70" s="306"/>
      <c r="AU70" s="306"/>
      <c r="AV70" s="306"/>
      <c r="AW70" s="306"/>
      <c r="AX70" s="306"/>
      <c r="AY70" s="306"/>
      <c r="AZ70" s="306"/>
      <c r="BA70" s="306"/>
      <c r="BB70" s="306"/>
      <c r="BC70" s="306"/>
      <c r="BD70" s="306"/>
      <c r="BE70" s="338"/>
      <c r="BF70" s="316"/>
      <c r="BG70" s="306"/>
      <c r="BH70" s="306"/>
      <c r="BI70" s="306"/>
      <c r="BJ70" s="306"/>
      <c r="BK70" s="306"/>
      <c r="BL70" s="306"/>
      <c r="BM70" s="306"/>
      <c r="BN70" s="306"/>
      <c r="BO70" s="306"/>
      <c r="BP70" s="306"/>
      <c r="BQ70" s="306"/>
      <c r="BR70" s="306"/>
      <c r="BS70" s="306"/>
      <c r="BT70" s="306"/>
      <c r="BU70" s="306"/>
      <c r="BV70" s="306"/>
      <c r="BW70" s="306"/>
      <c r="BX70" s="338"/>
    </row>
    <row r="71" spans="1:76">
      <c r="A71" s="316"/>
      <c r="B71" s="306"/>
      <c r="C71" s="306"/>
      <c r="D71" s="306"/>
      <c r="E71" s="306"/>
      <c r="F71" s="306"/>
      <c r="G71" s="306"/>
      <c r="H71" s="306"/>
      <c r="I71" s="306"/>
      <c r="J71" s="306"/>
      <c r="K71" s="306"/>
      <c r="L71" s="306"/>
      <c r="M71" s="306"/>
      <c r="N71" s="306"/>
      <c r="O71" s="306"/>
      <c r="P71" s="306"/>
      <c r="Q71" s="306"/>
      <c r="R71" s="306"/>
      <c r="S71" s="338"/>
      <c r="T71" s="316"/>
      <c r="U71" s="306"/>
      <c r="V71" s="306"/>
      <c r="W71" s="306"/>
      <c r="X71" s="306"/>
      <c r="Y71" s="306"/>
      <c r="Z71" s="306"/>
      <c r="AA71" s="306"/>
      <c r="AB71" s="306"/>
      <c r="AC71" s="306"/>
      <c r="AD71" s="306"/>
      <c r="AE71" s="306"/>
      <c r="AF71" s="306"/>
      <c r="AG71" s="306"/>
      <c r="AH71" s="306"/>
      <c r="AI71" s="306"/>
      <c r="AJ71" s="306"/>
      <c r="AK71" s="306"/>
      <c r="AL71" s="338"/>
      <c r="AM71" s="316"/>
      <c r="AN71" s="306"/>
      <c r="AO71" s="306"/>
      <c r="AP71" s="306"/>
      <c r="AQ71" s="306"/>
      <c r="AR71" s="306"/>
      <c r="AS71" s="306"/>
      <c r="AT71" s="306"/>
      <c r="AU71" s="306"/>
      <c r="AV71" s="306"/>
      <c r="AW71" s="306"/>
      <c r="AX71" s="306"/>
      <c r="AY71" s="306"/>
      <c r="AZ71" s="306"/>
      <c r="BA71" s="306"/>
      <c r="BB71" s="306"/>
      <c r="BC71" s="306"/>
      <c r="BD71" s="306"/>
      <c r="BE71" s="338"/>
      <c r="BF71" s="316"/>
      <c r="BG71" s="306"/>
      <c r="BH71" s="306"/>
      <c r="BI71" s="306"/>
      <c r="BJ71" s="306"/>
      <c r="BK71" s="306"/>
      <c r="BL71" s="306"/>
      <c r="BM71" s="306"/>
      <c r="BN71" s="306"/>
      <c r="BO71" s="306"/>
      <c r="BP71" s="306"/>
      <c r="BQ71" s="306"/>
      <c r="BR71" s="306"/>
      <c r="BS71" s="306"/>
      <c r="BT71" s="306"/>
      <c r="BU71" s="306"/>
      <c r="BV71" s="306"/>
      <c r="BW71" s="306"/>
      <c r="BX71" s="338"/>
    </row>
    <row r="72" spans="1:76">
      <c r="A72" s="316"/>
      <c r="B72" s="306"/>
      <c r="C72" s="306"/>
      <c r="D72" s="306"/>
      <c r="E72" s="306"/>
      <c r="F72" s="306"/>
      <c r="G72" s="306"/>
      <c r="H72" s="306"/>
      <c r="I72" s="306"/>
      <c r="J72" s="306"/>
      <c r="K72" s="306"/>
      <c r="L72" s="306"/>
      <c r="M72" s="306"/>
      <c r="N72" s="306"/>
      <c r="O72" s="306"/>
      <c r="P72" s="306"/>
      <c r="Q72" s="306"/>
      <c r="R72" s="306"/>
      <c r="S72" s="338"/>
      <c r="T72" s="316"/>
      <c r="U72" s="306"/>
      <c r="V72" s="306"/>
      <c r="W72" s="306"/>
      <c r="X72" s="306"/>
      <c r="Y72" s="306"/>
      <c r="Z72" s="306"/>
      <c r="AA72" s="306"/>
      <c r="AB72" s="306"/>
      <c r="AC72" s="306"/>
      <c r="AD72" s="306"/>
      <c r="AE72" s="306"/>
      <c r="AF72" s="306"/>
      <c r="AG72" s="306"/>
      <c r="AH72" s="306"/>
      <c r="AI72" s="306"/>
      <c r="AJ72" s="306"/>
      <c r="AK72" s="306"/>
      <c r="AL72" s="338"/>
      <c r="AM72" s="316"/>
      <c r="AN72" s="306"/>
      <c r="AO72" s="306"/>
      <c r="AP72" s="306"/>
      <c r="AQ72" s="306"/>
      <c r="AR72" s="306"/>
      <c r="AS72" s="306"/>
      <c r="AT72" s="306"/>
      <c r="AU72" s="306"/>
      <c r="AV72" s="306"/>
      <c r="AW72" s="306"/>
      <c r="AX72" s="306"/>
      <c r="AY72" s="306"/>
      <c r="AZ72" s="306"/>
      <c r="BA72" s="306"/>
      <c r="BB72" s="306"/>
      <c r="BC72" s="306"/>
      <c r="BD72" s="306"/>
      <c r="BE72" s="338"/>
      <c r="BF72" s="316"/>
      <c r="BG72" s="306"/>
      <c r="BH72" s="306"/>
      <c r="BI72" s="306"/>
      <c r="BJ72" s="306"/>
      <c r="BK72" s="306"/>
      <c r="BL72" s="306"/>
      <c r="BM72" s="306"/>
      <c r="BN72" s="306"/>
      <c r="BO72" s="306"/>
      <c r="BP72" s="306"/>
      <c r="BQ72" s="306"/>
      <c r="BR72" s="306"/>
      <c r="BS72" s="306"/>
      <c r="BT72" s="306"/>
      <c r="BU72" s="306"/>
      <c r="BV72" s="306"/>
      <c r="BW72" s="306"/>
      <c r="BX72" s="338"/>
    </row>
    <row r="73" spans="1:76">
      <c r="A73" s="316"/>
      <c r="B73" s="306"/>
      <c r="C73" s="306"/>
      <c r="D73" s="306"/>
      <c r="E73" s="306"/>
      <c r="F73" s="306"/>
      <c r="G73" s="306"/>
      <c r="H73" s="306"/>
      <c r="I73" s="306"/>
      <c r="J73" s="306"/>
      <c r="K73" s="306"/>
      <c r="L73" s="306"/>
      <c r="M73" s="306"/>
      <c r="N73" s="306"/>
      <c r="O73" s="306"/>
      <c r="P73" s="306"/>
      <c r="Q73" s="306"/>
      <c r="R73" s="306"/>
      <c r="S73" s="338"/>
      <c r="T73" s="316"/>
      <c r="U73" s="306"/>
      <c r="V73" s="306"/>
      <c r="W73" s="306"/>
      <c r="X73" s="306"/>
      <c r="Y73" s="306"/>
      <c r="Z73" s="306"/>
      <c r="AA73" s="306"/>
      <c r="AB73" s="306"/>
      <c r="AC73" s="306"/>
      <c r="AD73" s="306"/>
      <c r="AE73" s="306"/>
      <c r="AF73" s="306"/>
      <c r="AG73" s="306"/>
      <c r="AH73" s="306"/>
      <c r="AI73" s="306"/>
      <c r="AJ73" s="306"/>
      <c r="AK73" s="306"/>
      <c r="AL73" s="338"/>
      <c r="AM73" s="316"/>
      <c r="AN73" s="306"/>
      <c r="AO73" s="306"/>
      <c r="AP73" s="306"/>
      <c r="AQ73" s="306"/>
      <c r="AR73" s="306"/>
      <c r="AS73" s="306"/>
      <c r="AT73" s="306"/>
      <c r="AU73" s="306"/>
      <c r="AV73" s="306"/>
      <c r="AW73" s="306"/>
      <c r="AX73" s="306"/>
      <c r="AY73" s="306"/>
      <c r="AZ73" s="306"/>
      <c r="BA73" s="306"/>
      <c r="BB73" s="306"/>
      <c r="BC73" s="306"/>
      <c r="BD73" s="306"/>
      <c r="BE73" s="338"/>
      <c r="BF73" s="316"/>
      <c r="BG73" s="306"/>
      <c r="BH73" s="306"/>
      <c r="BI73" s="306"/>
      <c r="BJ73" s="306"/>
      <c r="BK73" s="306"/>
      <c r="BL73" s="306"/>
      <c r="BM73" s="306"/>
      <c r="BN73" s="306"/>
      <c r="BO73" s="306"/>
      <c r="BP73" s="306"/>
      <c r="BQ73" s="306"/>
      <c r="BR73" s="306"/>
      <c r="BS73" s="306"/>
      <c r="BT73" s="306"/>
      <c r="BU73" s="306"/>
      <c r="BV73" s="306"/>
      <c r="BW73" s="306"/>
      <c r="BX73" s="338"/>
    </row>
    <row r="74" spans="1:76">
      <c r="A74" s="316"/>
      <c r="B74" s="306"/>
      <c r="C74" s="306"/>
      <c r="D74" s="306"/>
      <c r="E74" s="306"/>
      <c r="F74" s="306"/>
      <c r="G74" s="306"/>
      <c r="H74" s="306"/>
      <c r="I74" s="306"/>
      <c r="J74" s="306"/>
      <c r="K74" s="306"/>
      <c r="L74" s="306"/>
      <c r="M74" s="306"/>
      <c r="N74" s="306"/>
      <c r="O74" s="306"/>
      <c r="P74" s="306"/>
      <c r="Q74" s="306"/>
      <c r="R74" s="306"/>
      <c r="S74" s="338"/>
      <c r="T74" s="316"/>
      <c r="U74" s="306"/>
      <c r="V74" s="306"/>
      <c r="W74" s="306"/>
      <c r="X74" s="306"/>
      <c r="Y74" s="306"/>
      <c r="Z74" s="306"/>
      <c r="AA74" s="306"/>
      <c r="AB74" s="306"/>
      <c r="AC74" s="306"/>
      <c r="AD74" s="306"/>
      <c r="AE74" s="306"/>
      <c r="AF74" s="306"/>
      <c r="AG74" s="306"/>
      <c r="AH74" s="306"/>
      <c r="AI74" s="306"/>
      <c r="AJ74" s="306"/>
      <c r="AK74" s="306"/>
      <c r="AL74" s="338"/>
      <c r="AM74" s="316"/>
      <c r="AN74" s="306"/>
      <c r="AO74" s="306"/>
      <c r="AP74" s="306"/>
      <c r="AQ74" s="306"/>
      <c r="AR74" s="306"/>
      <c r="AS74" s="306"/>
      <c r="AT74" s="306"/>
      <c r="AU74" s="306"/>
      <c r="AV74" s="306"/>
      <c r="AW74" s="306"/>
      <c r="AX74" s="306"/>
      <c r="AY74" s="306"/>
      <c r="AZ74" s="306"/>
      <c r="BA74" s="306"/>
      <c r="BB74" s="306"/>
      <c r="BC74" s="306"/>
      <c r="BD74" s="306"/>
      <c r="BE74" s="338"/>
      <c r="BF74" s="316"/>
      <c r="BG74" s="306"/>
      <c r="BH74" s="306"/>
      <c r="BI74" s="306"/>
      <c r="BJ74" s="306"/>
      <c r="BK74" s="306"/>
      <c r="BL74" s="306"/>
      <c r="BM74" s="306"/>
      <c r="BN74" s="306"/>
      <c r="BO74" s="306"/>
      <c r="BP74" s="306"/>
      <c r="BQ74" s="306"/>
      <c r="BR74" s="306"/>
      <c r="BS74" s="306"/>
      <c r="BT74" s="306"/>
      <c r="BU74" s="306"/>
      <c r="BV74" s="306"/>
      <c r="BW74" s="306"/>
      <c r="BX74" s="338"/>
    </row>
    <row r="75" spans="1:76">
      <c r="A75" s="316"/>
      <c r="B75" s="306"/>
      <c r="C75" s="306"/>
      <c r="D75" s="306"/>
      <c r="E75" s="306"/>
      <c r="F75" s="306"/>
      <c r="G75" s="306"/>
      <c r="H75" s="306"/>
      <c r="I75" s="306"/>
      <c r="J75" s="306"/>
      <c r="K75" s="306"/>
      <c r="L75" s="306"/>
      <c r="M75" s="306"/>
      <c r="N75" s="306"/>
      <c r="O75" s="306"/>
      <c r="P75" s="306"/>
      <c r="Q75" s="306"/>
      <c r="R75" s="306"/>
      <c r="S75" s="338"/>
      <c r="T75" s="316"/>
      <c r="U75" s="306"/>
      <c r="V75" s="306"/>
      <c r="W75" s="306"/>
      <c r="X75" s="306"/>
      <c r="Y75" s="306"/>
      <c r="Z75" s="306"/>
      <c r="AA75" s="306"/>
      <c r="AB75" s="306"/>
      <c r="AC75" s="306"/>
      <c r="AD75" s="306"/>
      <c r="AE75" s="306"/>
      <c r="AF75" s="306"/>
      <c r="AG75" s="306"/>
      <c r="AH75" s="306"/>
      <c r="AI75" s="306"/>
      <c r="AJ75" s="306"/>
      <c r="AK75" s="306"/>
      <c r="AL75" s="338"/>
      <c r="AM75" s="316"/>
      <c r="AN75" s="306"/>
      <c r="AO75" s="306"/>
      <c r="AP75" s="306"/>
      <c r="AQ75" s="306"/>
      <c r="AR75" s="306"/>
      <c r="AS75" s="306"/>
      <c r="AT75" s="306"/>
      <c r="AU75" s="306"/>
      <c r="AV75" s="306"/>
      <c r="AW75" s="306"/>
      <c r="AX75" s="306"/>
      <c r="AY75" s="306"/>
      <c r="AZ75" s="306"/>
      <c r="BA75" s="306"/>
      <c r="BB75" s="306"/>
      <c r="BC75" s="306"/>
      <c r="BD75" s="306"/>
      <c r="BE75" s="338"/>
      <c r="BF75" s="316"/>
      <c r="BG75" s="306"/>
      <c r="BH75" s="306"/>
      <c r="BI75" s="306"/>
      <c r="BJ75" s="306"/>
      <c r="BK75" s="306"/>
      <c r="BL75" s="306"/>
      <c r="BM75" s="306"/>
      <c r="BN75" s="306"/>
      <c r="BO75" s="306"/>
      <c r="BP75" s="306"/>
      <c r="BQ75" s="306"/>
      <c r="BR75" s="306"/>
      <c r="BS75" s="306"/>
      <c r="BT75" s="306"/>
      <c r="BU75" s="306"/>
      <c r="BV75" s="306"/>
      <c r="BW75" s="306"/>
      <c r="BX75" s="338"/>
    </row>
    <row r="76" spans="1:76">
      <c r="A76" s="316"/>
      <c r="B76" s="306"/>
      <c r="C76" s="306"/>
      <c r="D76" s="306"/>
      <c r="E76" s="306"/>
      <c r="F76" s="306"/>
      <c r="G76" s="306"/>
      <c r="H76" s="306"/>
      <c r="I76" s="306"/>
      <c r="J76" s="306"/>
      <c r="K76" s="306"/>
      <c r="L76" s="306"/>
      <c r="M76" s="306"/>
      <c r="N76" s="306"/>
      <c r="O76" s="306"/>
      <c r="P76" s="306"/>
      <c r="Q76" s="306"/>
      <c r="R76" s="306"/>
      <c r="S76" s="338"/>
      <c r="T76" s="316"/>
      <c r="U76" s="306"/>
      <c r="V76" s="306"/>
      <c r="W76" s="306"/>
      <c r="X76" s="306"/>
      <c r="Y76" s="306"/>
      <c r="Z76" s="306"/>
      <c r="AA76" s="306"/>
      <c r="AB76" s="306"/>
      <c r="AC76" s="306"/>
      <c r="AD76" s="306"/>
      <c r="AE76" s="306"/>
      <c r="AF76" s="306"/>
      <c r="AG76" s="306"/>
      <c r="AH76" s="306"/>
      <c r="AI76" s="306"/>
      <c r="AJ76" s="306"/>
      <c r="AK76" s="306"/>
      <c r="AL76" s="338"/>
      <c r="AM76" s="316"/>
      <c r="AN76" s="306"/>
      <c r="AO76" s="306"/>
      <c r="AP76" s="306"/>
      <c r="AQ76" s="306"/>
      <c r="AR76" s="306"/>
      <c r="AS76" s="306"/>
      <c r="AT76" s="306"/>
      <c r="AU76" s="306"/>
      <c r="AV76" s="306"/>
      <c r="AW76" s="306"/>
      <c r="AX76" s="306"/>
      <c r="AY76" s="306"/>
      <c r="AZ76" s="306"/>
      <c r="BA76" s="306"/>
      <c r="BB76" s="306"/>
      <c r="BC76" s="306"/>
      <c r="BD76" s="306"/>
      <c r="BE76" s="338"/>
      <c r="BF76" s="316"/>
      <c r="BG76" s="306"/>
      <c r="BH76" s="306"/>
      <c r="BI76" s="306"/>
      <c r="BJ76" s="306"/>
      <c r="BK76" s="306"/>
      <c r="BL76" s="306"/>
      <c r="BM76" s="306"/>
      <c r="BN76" s="306"/>
      <c r="BO76" s="306"/>
      <c r="BP76" s="306"/>
      <c r="BQ76" s="306"/>
      <c r="BR76" s="306"/>
      <c r="BS76" s="306"/>
      <c r="BT76" s="306"/>
      <c r="BU76" s="306"/>
      <c r="BV76" s="306"/>
      <c r="BW76" s="306"/>
      <c r="BX76" s="338"/>
    </row>
    <row r="77" spans="1:76">
      <c r="A77" s="316"/>
      <c r="B77" s="306"/>
      <c r="C77" s="306"/>
      <c r="D77" s="306"/>
      <c r="E77" s="306"/>
      <c r="F77" s="306"/>
      <c r="G77" s="306"/>
      <c r="H77" s="306"/>
      <c r="I77" s="306"/>
      <c r="J77" s="306"/>
      <c r="K77" s="306"/>
      <c r="L77" s="306"/>
      <c r="M77" s="306"/>
      <c r="N77" s="306"/>
      <c r="O77" s="306"/>
      <c r="P77" s="306"/>
      <c r="Q77" s="306"/>
      <c r="R77" s="306"/>
      <c r="S77" s="338"/>
      <c r="T77" s="316"/>
      <c r="U77" s="306"/>
      <c r="V77" s="306"/>
      <c r="W77" s="306"/>
      <c r="X77" s="306"/>
      <c r="Y77" s="306"/>
      <c r="Z77" s="306"/>
      <c r="AA77" s="306"/>
      <c r="AB77" s="306"/>
      <c r="AC77" s="306"/>
      <c r="AD77" s="306"/>
      <c r="AE77" s="306"/>
      <c r="AF77" s="306"/>
      <c r="AG77" s="306"/>
      <c r="AH77" s="306"/>
      <c r="AI77" s="306"/>
      <c r="AJ77" s="306"/>
      <c r="AK77" s="306"/>
      <c r="AL77" s="338"/>
      <c r="AM77" s="316"/>
      <c r="AN77" s="306"/>
      <c r="AO77" s="306"/>
      <c r="AP77" s="306"/>
      <c r="AQ77" s="306"/>
      <c r="AR77" s="306"/>
      <c r="AS77" s="306"/>
      <c r="AT77" s="306"/>
      <c r="AU77" s="306"/>
      <c r="AV77" s="306"/>
      <c r="AW77" s="306"/>
      <c r="AX77" s="306"/>
      <c r="AY77" s="306"/>
      <c r="AZ77" s="306"/>
      <c r="BA77" s="306"/>
      <c r="BB77" s="306"/>
      <c r="BC77" s="306"/>
      <c r="BD77" s="306"/>
      <c r="BE77" s="338"/>
      <c r="BF77" s="316"/>
      <c r="BG77" s="306"/>
      <c r="BH77" s="306"/>
      <c r="BI77" s="306"/>
      <c r="BJ77" s="306"/>
      <c r="BK77" s="306"/>
      <c r="BL77" s="306"/>
      <c r="BM77" s="306"/>
      <c r="BN77" s="306"/>
      <c r="BO77" s="306"/>
      <c r="BP77" s="306"/>
      <c r="BQ77" s="306"/>
      <c r="BR77" s="306"/>
      <c r="BS77" s="306"/>
      <c r="BT77" s="306"/>
      <c r="BU77" s="306"/>
      <c r="BV77" s="306"/>
      <c r="BW77" s="306"/>
      <c r="BX77" s="338"/>
    </row>
    <row r="78" spans="1:76">
      <c r="A78" s="316"/>
      <c r="B78" s="306"/>
      <c r="C78" s="306"/>
      <c r="D78" s="306"/>
      <c r="E78" s="306"/>
      <c r="F78" s="306"/>
      <c r="G78" s="306"/>
      <c r="H78" s="306"/>
      <c r="I78" s="306"/>
      <c r="J78" s="306"/>
      <c r="K78" s="306"/>
      <c r="L78" s="306"/>
      <c r="M78" s="306"/>
      <c r="N78" s="306"/>
      <c r="O78" s="306"/>
      <c r="P78" s="306"/>
      <c r="Q78" s="306"/>
      <c r="R78" s="306"/>
      <c r="S78" s="338"/>
      <c r="T78" s="316"/>
      <c r="U78" s="306"/>
      <c r="V78" s="306"/>
      <c r="W78" s="306"/>
      <c r="X78" s="306"/>
      <c r="Y78" s="306"/>
      <c r="Z78" s="306"/>
      <c r="AA78" s="306"/>
      <c r="AB78" s="306"/>
      <c r="AC78" s="306"/>
      <c r="AD78" s="306"/>
      <c r="AE78" s="306"/>
      <c r="AF78" s="306"/>
      <c r="AG78" s="306"/>
      <c r="AH78" s="306"/>
      <c r="AI78" s="306"/>
      <c r="AJ78" s="306"/>
      <c r="AK78" s="306"/>
      <c r="AL78" s="338"/>
      <c r="AM78" s="316"/>
      <c r="AN78" s="306"/>
      <c r="AO78" s="306"/>
      <c r="AP78" s="306"/>
      <c r="AQ78" s="306"/>
      <c r="AR78" s="306"/>
      <c r="AS78" s="306"/>
      <c r="AT78" s="306"/>
      <c r="AU78" s="306"/>
      <c r="AV78" s="306"/>
      <c r="AW78" s="306"/>
      <c r="AX78" s="306"/>
      <c r="AY78" s="306"/>
      <c r="AZ78" s="306"/>
      <c r="BA78" s="306"/>
      <c r="BB78" s="306"/>
      <c r="BC78" s="306"/>
      <c r="BD78" s="306"/>
      <c r="BE78" s="338"/>
      <c r="BF78" s="316"/>
      <c r="BG78" s="306"/>
      <c r="BH78" s="306"/>
      <c r="BI78" s="306"/>
      <c r="BJ78" s="306"/>
      <c r="BK78" s="306"/>
      <c r="BL78" s="306"/>
      <c r="BM78" s="306"/>
      <c r="BN78" s="306"/>
      <c r="BO78" s="306"/>
      <c r="BP78" s="306"/>
      <c r="BQ78" s="306"/>
      <c r="BR78" s="306"/>
      <c r="BS78" s="306"/>
      <c r="BT78" s="306"/>
      <c r="BU78" s="306"/>
      <c r="BV78" s="306"/>
      <c r="BW78" s="306"/>
      <c r="BX78" s="338"/>
    </row>
    <row r="79" spans="1:76">
      <c r="A79" s="316"/>
      <c r="B79" s="306"/>
      <c r="C79" s="306"/>
      <c r="D79" s="306"/>
      <c r="E79" s="306"/>
      <c r="F79" s="306"/>
      <c r="G79" s="306"/>
      <c r="H79" s="306"/>
      <c r="I79" s="306"/>
      <c r="J79" s="306"/>
      <c r="K79" s="306"/>
      <c r="L79" s="306"/>
      <c r="M79" s="306"/>
      <c r="N79" s="306"/>
      <c r="O79" s="306"/>
      <c r="P79" s="306"/>
      <c r="Q79" s="306"/>
      <c r="R79" s="306"/>
      <c r="S79" s="338"/>
      <c r="T79" s="316"/>
      <c r="U79" s="306"/>
      <c r="V79" s="306"/>
      <c r="W79" s="306"/>
      <c r="X79" s="306"/>
      <c r="Y79" s="306"/>
      <c r="Z79" s="306"/>
      <c r="AA79" s="306"/>
      <c r="AB79" s="306"/>
      <c r="AC79" s="306"/>
      <c r="AD79" s="306"/>
      <c r="AE79" s="306"/>
      <c r="AF79" s="306"/>
      <c r="AG79" s="306"/>
      <c r="AH79" s="306"/>
      <c r="AI79" s="306"/>
      <c r="AJ79" s="306"/>
      <c r="AK79" s="306"/>
      <c r="AL79" s="338"/>
      <c r="AM79" s="316"/>
      <c r="AN79" s="306"/>
      <c r="AO79" s="306"/>
      <c r="AP79" s="306"/>
      <c r="AQ79" s="306"/>
      <c r="AR79" s="306"/>
      <c r="AS79" s="306"/>
      <c r="AT79" s="306"/>
      <c r="AU79" s="306"/>
      <c r="AV79" s="306"/>
      <c r="AW79" s="306"/>
      <c r="AX79" s="306"/>
      <c r="AY79" s="306"/>
      <c r="AZ79" s="306"/>
      <c r="BA79" s="306"/>
      <c r="BB79" s="306"/>
      <c r="BC79" s="306"/>
      <c r="BD79" s="306"/>
      <c r="BE79" s="338"/>
      <c r="BF79" s="316"/>
      <c r="BG79" s="306"/>
      <c r="BH79" s="306"/>
      <c r="BI79" s="306"/>
      <c r="BJ79" s="306"/>
      <c r="BK79" s="306"/>
      <c r="BL79" s="306"/>
      <c r="BM79" s="306"/>
      <c r="BN79" s="306"/>
      <c r="BO79" s="306"/>
      <c r="BP79" s="306"/>
      <c r="BQ79" s="306"/>
      <c r="BR79" s="306"/>
      <c r="BS79" s="306"/>
      <c r="BT79" s="306"/>
      <c r="BU79" s="306"/>
      <c r="BV79" s="306"/>
      <c r="BW79" s="306"/>
      <c r="BX79" s="338"/>
    </row>
    <row r="80" spans="1:76">
      <c r="A80" s="316"/>
      <c r="B80" s="306"/>
      <c r="C80" s="306"/>
      <c r="D80" s="306"/>
      <c r="E80" s="306"/>
      <c r="F80" s="306"/>
      <c r="G80" s="306"/>
      <c r="H80" s="306"/>
      <c r="I80" s="306"/>
      <c r="J80" s="306"/>
      <c r="K80" s="306"/>
      <c r="L80" s="306"/>
      <c r="M80" s="306"/>
      <c r="N80" s="306"/>
      <c r="O80" s="306"/>
      <c r="P80" s="306"/>
      <c r="Q80" s="306"/>
      <c r="R80" s="306"/>
      <c r="S80" s="338"/>
      <c r="T80" s="316"/>
      <c r="U80" s="306"/>
      <c r="V80" s="306"/>
      <c r="W80" s="306"/>
      <c r="X80" s="306"/>
      <c r="Y80" s="306"/>
      <c r="Z80" s="306"/>
      <c r="AA80" s="306"/>
      <c r="AB80" s="306"/>
      <c r="AC80" s="306"/>
      <c r="AD80" s="306"/>
      <c r="AE80" s="306"/>
      <c r="AF80" s="306"/>
      <c r="AG80" s="306"/>
      <c r="AH80" s="306"/>
      <c r="AI80" s="306"/>
      <c r="AJ80" s="306"/>
      <c r="AK80" s="306"/>
      <c r="AL80" s="338"/>
      <c r="AM80" s="316"/>
      <c r="AN80" s="306"/>
      <c r="AO80" s="306"/>
      <c r="AP80" s="306"/>
      <c r="AQ80" s="306"/>
      <c r="AR80" s="306"/>
      <c r="AS80" s="306"/>
      <c r="AT80" s="306"/>
      <c r="AU80" s="306"/>
      <c r="AV80" s="306"/>
      <c r="AW80" s="306"/>
      <c r="AX80" s="306"/>
      <c r="AY80" s="306"/>
      <c r="AZ80" s="306"/>
      <c r="BA80" s="306"/>
      <c r="BB80" s="306"/>
      <c r="BC80" s="306"/>
      <c r="BD80" s="306"/>
      <c r="BE80" s="338"/>
      <c r="BF80" s="316"/>
      <c r="BG80" s="306"/>
      <c r="BH80" s="306"/>
      <c r="BI80" s="306"/>
      <c r="BJ80" s="306"/>
      <c r="BK80" s="306"/>
      <c r="BL80" s="306"/>
      <c r="BM80" s="306"/>
      <c r="BN80" s="306"/>
      <c r="BO80" s="306"/>
      <c r="BP80" s="306"/>
      <c r="BQ80" s="306"/>
      <c r="BR80" s="306"/>
      <c r="BS80" s="306"/>
      <c r="BT80" s="306"/>
      <c r="BU80" s="306"/>
      <c r="BV80" s="306"/>
      <c r="BW80" s="306"/>
      <c r="BX80" s="338"/>
    </row>
    <row r="81" spans="1:76">
      <c r="A81" s="316"/>
      <c r="B81" s="306"/>
      <c r="C81" s="306"/>
      <c r="D81" s="306"/>
      <c r="E81" s="306"/>
      <c r="F81" s="306"/>
      <c r="G81" s="306"/>
      <c r="H81" s="306"/>
      <c r="I81" s="306"/>
      <c r="J81" s="306"/>
      <c r="K81" s="306"/>
      <c r="L81" s="306"/>
      <c r="M81" s="306"/>
      <c r="N81" s="306"/>
      <c r="O81" s="306"/>
      <c r="P81" s="306"/>
      <c r="Q81" s="306"/>
      <c r="R81" s="306"/>
      <c r="S81" s="338"/>
      <c r="T81" s="316"/>
      <c r="U81" s="306"/>
      <c r="V81" s="306"/>
      <c r="W81" s="306"/>
      <c r="X81" s="306"/>
      <c r="Y81" s="306"/>
      <c r="Z81" s="306"/>
      <c r="AA81" s="306"/>
      <c r="AB81" s="306"/>
      <c r="AC81" s="306"/>
      <c r="AD81" s="306"/>
      <c r="AE81" s="306"/>
      <c r="AF81" s="306"/>
      <c r="AG81" s="306"/>
      <c r="AH81" s="306"/>
      <c r="AI81" s="306"/>
      <c r="AJ81" s="306"/>
      <c r="AK81" s="306"/>
      <c r="AL81" s="338"/>
      <c r="AM81" s="316"/>
      <c r="AN81" s="306"/>
      <c r="AO81" s="306"/>
      <c r="AP81" s="306"/>
      <c r="AQ81" s="306"/>
      <c r="AR81" s="306"/>
      <c r="AS81" s="306"/>
      <c r="AT81" s="306"/>
      <c r="AU81" s="306"/>
      <c r="AV81" s="306"/>
      <c r="AW81" s="306"/>
      <c r="AX81" s="306"/>
      <c r="AY81" s="306"/>
      <c r="AZ81" s="306"/>
      <c r="BA81" s="306"/>
      <c r="BB81" s="306"/>
      <c r="BC81" s="306"/>
      <c r="BD81" s="306"/>
      <c r="BE81" s="338"/>
      <c r="BF81" s="316"/>
      <c r="BG81" s="306"/>
      <c r="BH81" s="306"/>
      <c r="BI81" s="306"/>
      <c r="BJ81" s="306"/>
      <c r="BK81" s="306"/>
      <c r="BL81" s="306"/>
      <c r="BM81" s="306"/>
      <c r="BN81" s="306"/>
      <c r="BO81" s="306"/>
      <c r="BP81" s="306"/>
      <c r="BQ81" s="306"/>
      <c r="BR81" s="306"/>
      <c r="BS81" s="306"/>
      <c r="BT81" s="306"/>
      <c r="BU81" s="306"/>
      <c r="BV81" s="306"/>
      <c r="BW81" s="306"/>
      <c r="BX81" s="338"/>
    </row>
    <row r="82" spans="1:76">
      <c r="A82" s="316"/>
      <c r="B82" s="306"/>
      <c r="C82" s="306"/>
      <c r="D82" s="306"/>
      <c r="E82" s="306"/>
      <c r="F82" s="306"/>
      <c r="G82" s="306"/>
      <c r="H82" s="306"/>
      <c r="I82" s="306"/>
      <c r="J82" s="306"/>
      <c r="K82" s="306"/>
      <c r="L82" s="306"/>
      <c r="M82" s="306"/>
      <c r="N82" s="306"/>
      <c r="O82" s="306"/>
      <c r="P82" s="306"/>
      <c r="Q82" s="306"/>
      <c r="R82" s="306"/>
      <c r="S82" s="338"/>
      <c r="T82" s="316"/>
      <c r="U82" s="306"/>
      <c r="V82" s="306"/>
      <c r="W82" s="306"/>
      <c r="X82" s="306"/>
      <c r="Y82" s="306"/>
      <c r="Z82" s="306"/>
      <c r="AA82" s="306"/>
      <c r="AB82" s="306"/>
      <c r="AC82" s="306"/>
      <c r="AD82" s="306"/>
      <c r="AE82" s="306"/>
      <c r="AF82" s="306"/>
      <c r="AG82" s="306"/>
      <c r="AH82" s="306"/>
      <c r="AI82" s="306"/>
      <c r="AJ82" s="306"/>
      <c r="AK82" s="306"/>
      <c r="AL82" s="338"/>
      <c r="AM82" s="316"/>
      <c r="AN82" s="306"/>
      <c r="AO82" s="306"/>
      <c r="AP82" s="306"/>
      <c r="AQ82" s="306"/>
      <c r="AR82" s="306"/>
      <c r="AS82" s="306"/>
      <c r="AT82" s="306"/>
      <c r="AU82" s="306"/>
      <c r="AV82" s="306"/>
      <c r="AW82" s="306"/>
      <c r="AX82" s="306"/>
      <c r="AY82" s="306"/>
      <c r="AZ82" s="306"/>
      <c r="BA82" s="306"/>
      <c r="BB82" s="306"/>
      <c r="BC82" s="306"/>
      <c r="BD82" s="306"/>
      <c r="BE82" s="338"/>
      <c r="BF82" s="316"/>
      <c r="BG82" s="306"/>
      <c r="BH82" s="306"/>
      <c r="BI82" s="306"/>
      <c r="BJ82" s="306"/>
      <c r="BK82" s="306"/>
      <c r="BL82" s="306"/>
      <c r="BM82" s="306"/>
      <c r="BN82" s="306"/>
      <c r="BO82" s="306"/>
      <c r="BP82" s="306"/>
      <c r="BQ82" s="306"/>
      <c r="BR82" s="306"/>
      <c r="BS82" s="306"/>
      <c r="BT82" s="306"/>
      <c r="BU82" s="306"/>
      <c r="BV82" s="306"/>
      <c r="BW82" s="306"/>
      <c r="BX82" s="338"/>
    </row>
    <row r="83" spans="1:76">
      <c r="A83" s="316"/>
      <c r="B83" s="306"/>
      <c r="C83" s="306"/>
      <c r="D83" s="306"/>
      <c r="E83" s="306"/>
      <c r="F83" s="306"/>
      <c r="G83" s="306"/>
      <c r="H83" s="306"/>
      <c r="I83" s="306"/>
      <c r="J83" s="306"/>
      <c r="K83" s="306"/>
      <c r="L83" s="306"/>
      <c r="M83" s="306"/>
      <c r="N83" s="306"/>
      <c r="O83" s="306"/>
      <c r="P83" s="306"/>
      <c r="Q83" s="306"/>
      <c r="R83" s="306"/>
      <c r="S83" s="338"/>
      <c r="T83" s="316"/>
      <c r="U83" s="306"/>
      <c r="V83" s="306"/>
      <c r="W83" s="306"/>
      <c r="X83" s="306"/>
      <c r="Y83" s="306"/>
      <c r="Z83" s="306"/>
      <c r="AA83" s="306"/>
      <c r="AB83" s="306"/>
      <c r="AC83" s="306"/>
      <c r="AD83" s="306"/>
      <c r="AE83" s="306"/>
      <c r="AF83" s="306"/>
      <c r="AG83" s="306"/>
      <c r="AH83" s="306"/>
      <c r="AI83" s="306"/>
      <c r="AJ83" s="306"/>
      <c r="AK83" s="306"/>
      <c r="AL83" s="338"/>
      <c r="AM83" s="316"/>
      <c r="AN83" s="306"/>
      <c r="AO83" s="306"/>
      <c r="AP83" s="306"/>
      <c r="AQ83" s="306"/>
      <c r="AR83" s="306"/>
      <c r="AS83" s="306"/>
      <c r="AT83" s="306"/>
      <c r="AU83" s="306"/>
      <c r="AV83" s="306"/>
      <c r="AW83" s="306"/>
      <c r="AX83" s="306"/>
      <c r="AY83" s="306"/>
      <c r="AZ83" s="306"/>
      <c r="BA83" s="306"/>
      <c r="BB83" s="306"/>
      <c r="BC83" s="306"/>
      <c r="BD83" s="306"/>
      <c r="BE83" s="338"/>
      <c r="BF83" s="316"/>
      <c r="BG83" s="306"/>
      <c r="BH83" s="306"/>
      <c r="BI83" s="306"/>
      <c r="BJ83" s="306"/>
      <c r="BK83" s="306"/>
      <c r="BL83" s="306"/>
      <c r="BM83" s="306"/>
      <c r="BN83" s="306"/>
      <c r="BO83" s="306"/>
      <c r="BP83" s="306"/>
      <c r="BQ83" s="306"/>
      <c r="BR83" s="306"/>
      <c r="BS83" s="306"/>
      <c r="BT83" s="306"/>
      <c r="BU83" s="306"/>
      <c r="BV83" s="306"/>
      <c r="BW83" s="306"/>
      <c r="BX83" s="338"/>
    </row>
    <row r="84" spans="1:76">
      <c r="A84" s="316"/>
      <c r="B84" s="306"/>
      <c r="C84" s="306"/>
      <c r="D84" s="306"/>
      <c r="E84" s="306"/>
      <c r="F84" s="306"/>
      <c r="G84" s="306"/>
      <c r="H84" s="306"/>
      <c r="I84" s="306"/>
      <c r="J84" s="306"/>
      <c r="K84" s="306"/>
      <c r="L84" s="306"/>
      <c r="M84" s="306"/>
      <c r="N84" s="306"/>
      <c r="O84" s="306"/>
      <c r="P84" s="306"/>
      <c r="Q84" s="306"/>
      <c r="R84" s="306"/>
      <c r="S84" s="338"/>
      <c r="T84" s="316"/>
      <c r="U84" s="306"/>
      <c r="V84" s="306"/>
      <c r="W84" s="306"/>
      <c r="X84" s="306"/>
      <c r="Y84" s="306"/>
      <c r="Z84" s="306"/>
      <c r="AA84" s="306"/>
      <c r="AB84" s="306"/>
      <c r="AC84" s="306"/>
      <c r="AD84" s="306"/>
      <c r="AE84" s="306"/>
      <c r="AF84" s="306"/>
      <c r="AG84" s="306"/>
      <c r="AH84" s="306"/>
      <c r="AI84" s="306"/>
      <c r="AJ84" s="306"/>
      <c r="AK84" s="306"/>
      <c r="AL84" s="338"/>
      <c r="AM84" s="316"/>
      <c r="AN84" s="306"/>
      <c r="AO84" s="306"/>
      <c r="AP84" s="306"/>
      <c r="AQ84" s="306"/>
      <c r="AR84" s="306"/>
      <c r="AS84" s="306"/>
      <c r="AT84" s="306"/>
      <c r="AU84" s="306"/>
      <c r="AV84" s="306"/>
      <c r="AW84" s="306"/>
      <c r="AX84" s="306"/>
      <c r="AY84" s="306"/>
      <c r="AZ84" s="306"/>
      <c r="BA84" s="306"/>
      <c r="BB84" s="306"/>
      <c r="BC84" s="306"/>
      <c r="BD84" s="306"/>
      <c r="BE84" s="338"/>
      <c r="BF84" s="316"/>
      <c r="BG84" s="306"/>
      <c r="BH84" s="306"/>
      <c r="BI84" s="306"/>
      <c r="BJ84" s="306"/>
      <c r="BK84" s="306"/>
      <c r="BL84" s="306"/>
      <c r="BM84" s="306"/>
      <c r="BN84" s="306"/>
      <c r="BO84" s="306"/>
      <c r="BP84" s="306"/>
      <c r="BQ84" s="306"/>
      <c r="BR84" s="306"/>
      <c r="BS84" s="306"/>
      <c r="BT84" s="306"/>
      <c r="BU84" s="306"/>
      <c r="BV84" s="306"/>
      <c r="BW84" s="306"/>
      <c r="BX84" s="338"/>
    </row>
    <row r="85" spans="1:76">
      <c r="A85" s="316"/>
      <c r="B85" s="306"/>
      <c r="C85" s="306"/>
      <c r="D85" s="306"/>
      <c r="E85" s="306"/>
      <c r="F85" s="306"/>
      <c r="G85" s="306"/>
      <c r="H85" s="306"/>
      <c r="I85" s="306"/>
      <c r="J85" s="306"/>
      <c r="K85" s="306"/>
      <c r="L85" s="306"/>
      <c r="M85" s="306"/>
      <c r="N85" s="306"/>
      <c r="O85" s="306"/>
      <c r="P85" s="306"/>
      <c r="Q85" s="306"/>
      <c r="R85" s="306"/>
      <c r="S85" s="338"/>
      <c r="T85" s="316"/>
      <c r="U85" s="306"/>
      <c r="V85" s="306"/>
      <c r="W85" s="306"/>
      <c r="X85" s="306"/>
      <c r="Y85" s="306"/>
      <c r="Z85" s="306"/>
      <c r="AA85" s="306"/>
      <c r="AB85" s="306"/>
      <c r="AC85" s="306"/>
      <c r="AD85" s="306"/>
      <c r="AE85" s="306"/>
      <c r="AF85" s="306"/>
      <c r="AG85" s="306"/>
      <c r="AH85" s="306"/>
      <c r="AI85" s="306"/>
      <c r="AJ85" s="306"/>
      <c r="AK85" s="306"/>
      <c r="AL85" s="338"/>
      <c r="AM85" s="316"/>
      <c r="AN85" s="306"/>
      <c r="AO85" s="306"/>
      <c r="AP85" s="306"/>
      <c r="AQ85" s="306"/>
      <c r="AR85" s="306"/>
      <c r="AS85" s="306"/>
      <c r="AT85" s="306"/>
      <c r="AU85" s="306"/>
      <c r="AV85" s="306"/>
      <c r="AW85" s="306"/>
      <c r="AX85" s="306"/>
      <c r="AY85" s="306"/>
      <c r="AZ85" s="306"/>
      <c r="BA85" s="306"/>
      <c r="BB85" s="306"/>
      <c r="BC85" s="306"/>
      <c r="BD85" s="306"/>
      <c r="BE85" s="338"/>
      <c r="BF85" s="316"/>
      <c r="BG85" s="306"/>
      <c r="BH85" s="306"/>
      <c r="BI85" s="306"/>
      <c r="BJ85" s="306"/>
      <c r="BK85" s="306"/>
      <c r="BL85" s="306"/>
      <c r="BM85" s="306"/>
      <c r="BN85" s="306"/>
      <c r="BO85" s="306"/>
      <c r="BP85" s="306"/>
      <c r="BQ85" s="306"/>
      <c r="BR85" s="306"/>
      <c r="BS85" s="306"/>
      <c r="BT85" s="306"/>
      <c r="BU85" s="306"/>
      <c r="BV85" s="306"/>
      <c r="BW85" s="306"/>
      <c r="BX85" s="338"/>
    </row>
    <row r="86" spans="1:76">
      <c r="A86" s="316"/>
      <c r="B86" s="306"/>
      <c r="C86" s="306"/>
      <c r="D86" s="306"/>
      <c r="E86" s="306"/>
      <c r="F86" s="306"/>
      <c r="G86" s="306"/>
      <c r="H86" s="306"/>
      <c r="I86" s="306"/>
      <c r="J86" s="306"/>
      <c r="K86" s="306"/>
      <c r="L86" s="306"/>
      <c r="M86" s="306"/>
      <c r="N86" s="306"/>
      <c r="O86" s="306"/>
      <c r="P86" s="306"/>
      <c r="Q86" s="306"/>
      <c r="R86" s="306"/>
      <c r="S86" s="338"/>
      <c r="T86" s="316"/>
      <c r="U86" s="306"/>
      <c r="V86" s="306"/>
      <c r="W86" s="306"/>
      <c r="X86" s="306"/>
      <c r="Y86" s="306"/>
      <c r="Z86" s="306"/>
      <c r="AA86" s="306"/>
      <c r="AB86" s="306"/>
      <c r="AC86" s="306"/>
      <c r="AD86" s="306"/>
      <c r="AE86" s="306"/>
      <c r="AF86" s="306"/>
      <c r="AG86" s="306"/>
      <c r="AH86" s="306"/>
      <c r="AI86" s="306"/>
      <c r="AJ86" s="306"/>
      <c r="AK86" s="306"/>
      <c r="AL86" s="338"/>
      <c r="AM86" s="316"/>
      <c r="AN86" s="306"/>
      <c r="AO86" s="306"/>
      <c r="AP86" s="306"/>
      <c r="AQ86" s="306"/>
      <c r="AR86" s="306"/>
      <c r="AS86" s="306"/>
      <c r="AT86" s="306"/>
      <c r="AU86" s="306"/>
      <c r="AV86" s="306"/>
      <c r="AW86" s="306"/>
      <c r="AX86" s="306"/>
      <c r="AY86" s="306"/>
      <c r="AZ86" s="306"/>
      <c r="BA86" s="306"/>
      <c r="BB86" s="306"/>
      <c r="BC86" s="306"/>
      <c r="BD86" s="306"/>
      <c r="BE86" s="338"/>
      <c r="BF86" s="316"/>
      <c r="BG86" s="306"/>
      <c r="BH86" s="306"/>
      <c r="BI86" s="306"/>
      <c r="BJ86" s="306"/>
      <c r="BK86" s="306"/>
      <c r="BL86" s="306"/>
      <c r="BM86" s="306"/>
      <c r="BN86" s="306"/>
      <c r="BO86" s="306"/>
      <c r="BP86" s="306"/>
      <c r="BQ86" s="306"/>
      <c r="BR86" s="306"/>
      <c r="BS86" s="306"/>
      <c r="BT86" s="306"/>
      <c r="BU86" s="306"/>
      <c r="BV86" s="306"/>
      <c r="BW86" s="306"/>
      <c r="BX86" s="338"/>
    </row>
    <row r="87" spans="1:76">
      <c r="A87" s="316"/>
      <c r="B87" s="306"/>
      <c r="C87" s="306"/>
      <c r="D87" s="306"/>
      <c r="E87" s="306"/>
      <c r="F87" s="306"/>
      <c r="G87" s="306"/>
      <c r="H87" s="306"/>
      <c r="I87" s="306"/>
      <c r="J87" s="306"/>
      <c r="K87" s="306"/>
      <c r="L87" s="306"/>
      <c r="M87" s="306"/>
      <c r="N87" s="306"/>
      <c r="O87" s="306"/>
      <c r="P87" s="306"/>
      <c r="Q87" s="306"/>
      <c r="R87" s="306"/>
      <c r="S87" s="338"/>
      <c r="T87" s="316"/>
      <c r="U87" s="306"/>
      <c r="V87" s="306"/>
      <c r="W87" s="306"/>
      <c r="X87" s="306"/>
      <c r="Y87" s="306"/>
      <c r="Z87" s="306"/>
      <c r="AA87" s="306"/>
      <c r="AB87" s="306"/>
      <c r="AC87" s="306"/>
      <c r="AD87" s="306"/>
      <c r="AE87" s="306"/>
      <c r="AF87" s="306"/>
      <c r="AG87" s="306"/>
      <c r="AH87" s="306"/>
      <c r="AI87" s="306"/>
      <c r="AJ87" s="306"/>
      <c r="AK87" s="306"/>
      <c r="AL87" s="338"/>
      <c r="AM87" s="316"/>
      <c r="AN87" s="306"/>
      <c r="AO87" s="306"/>
      <c r="AP87" s="306"/>
      <c r="AQ87" s="306"/>
      <c r="AR87" s="306"/>
      <c r="AS87" s="306"/>
      <c r="AT87" s="306"/>
      <c r="AU87" s="306"/>
      <c r="AV87" s="306"/>
      <c r="AW87" s="306"/>
      <c r="AX87" s="306"/>
      <c r="AY87" s="306"/>
      <c r="AZ87" s="306"/>
      <c r="BA87" s="306"/>
      <c r="BB87" s="306"/>
      <c r="BC87" s="306"/>
      <c r="BD87" s="306"/>
      <c r="BE87" s="338"/>
      <c r="BF87" s="316"/>
      <c r="BG87" s="306"/>
      <c r="BH87" s="306"/>
      <c r="BI87" s="306"/>
      <c r="BJ87" s="306"/>
      <c r="BK87" s="306"/>
      <c r="BL87" s="306"/>
      <c r="BM87" s="306"/>
      <c r="BN87" s="306"/>
      <c r="BO87" s="306"/>
      <c r="BP87" s="306"/>
      <c r="BQ87" s="306"/>
      <c r="BR87" s="306"/>
      <c r="BS87" s="306"/>
      <c r="BT87" s="306"/>
      <c r="BU87" s="306"/>
      <c r="BV87" s="306"/>
      <c r="BW87" s="306"/>
      <c r="BX87" s="338"/>
    </row>
    <row r="88" spans="1:76">
      <c r="A88" s="316"/>
      <c r="B88" s="306"/>
      <c r="C88" s="306"/>
      <c r="D88" s="306"/>
      <c r="E88" s="306"/>
      <c r="F88" s="306"/>
      <c r="G88" s="306"/>
      <c r="H88" s="306"/>
      <c r="I88" s="306"/>
      <c r="J88" s="306"/>
      <c r="K88" s="306"/>
      <c r="L88" s="306"/>
      <c r="M88" s="306"/>
      <c r="N88" s="306"/>
      <c r="O88" s="306"/>
      <c r="P88" s="306"/>
      <c r="Q88" s="306"/>
      <c r="R88" s="306"/>
      <c r="S88" s="338"/>
      <c r="T88" s="316"/>
      <c r="U88" s="306"/>
      <c r="V88" s="306"/>
      <c r="W88" s="306"/>
      <c r="X88" s="306"/>
      <c r="Y88" s="306"/>
      <c r="Z88" s="306"/>
      <c r="AA88" s="306"/>
      <c r="AB88" s="306"/>
      <c r="AC88" s="306"/>
      <c r="AD88" s="306"/>
      <c r="AE88" s="306"/>
      <c r="AF88" s="306"/>
      <c r="AG88" s="306"/>
      <c r="AH88" s="306"/>
      <c r="AI88" s="306"/>
      <c r="AJ88" s="306"/>
      <c r="AK88" s="306"/>
      <c r="AL88" s="338"/>
      <c r="AM88" s="316"/>
      <c r="AN88" s="306"/>
      <c r="AO88" s="306"/>
      <c r="AP88" s="306"/>
      <c r="AQ88" s="306"/>
      <c r="AR88" s="306"/>
      <c r="AS88" s="306"/>
      <c r="AT88" s="306"/>
      <c r="AU88" s="306"/>
      <c r="AV88" s="306"/>
      <c r="AW88" s="306"/>
      <c r="AX88" s="306"/>
      <c r="AY88" s="306"/>
      <c r="AZ88" s="306"/>
      <c r="BA88" s="306"/>
      <c r="BB88" s="306"/>
      <c r="BC88" s="306"/>
      <c r="BD88" s="306"/>
      <c r="BE88" s="338"/>
      <c r="BF88" s="316"/>
      <c r="BG88" s="306"/>
      <c r="BH88" s="306"/>
      <c r="BI88" s="306"/>
      <c r="BJ88" s="306"/>
      <c r="BK88" s="306"/>
      <c r="BL88" s="306"/>
      <c r="BM88" s="306"/>
      <c r="BN88" s="306"/>
      <c r="BO88" s="306"/>
      <c r="BP88" s="306"/>
      <c r="BQ88" s="306"/>
      <c r="BR88" s="306"/>
      <c r="BS88" s="306"/>
      <c r="BT88" s="306"/>
      <c r="BU88" s="306"/>
      <c r="BV88" s="306"/>
      <c r="BW88" s="306"/>
      <c r="BX88" s="338"/>
    </row>
    <row r="89" spans="1:76">
      <c r="A89" s="316"/>
      <c r="B89" s="306"/>
      <c r="C89" s="306"/>
      <c r="D89" s="306"/>
      <c r="E89" s="306"/>
      <c r="F89" s="306"/>
      <c r="G89" s="306"/>
      <c r="H89" s="306"/>
      <c r="I89" s="306"/>
      <c r="J89" s="306"/>
      <c r="K89" s="306"/>
      <c r="L89" s="306"/>
      <c r="M89" s="306"/>
      <c r="N89" s="306"/>
      <c r="O89" s="306"/>
      <c r="P89" s="306"/>
      <c r="Q89" s="306"/>
      <c r="R89" s="306"/>
      <c r="S89" s="338"/>
      <c r="T89" s="316"/>
      <c r="U89" s="306"/>
      <c r="V89" s="306"/>
      <c r="W89" s="306"/>
      <c r="X89" s="306"/>
      <c r="Y89" s="306"/>
      <c r="Z89" s="306"/>
      <c r="AA89" s="306"/>
      <c r="AB89" s="306"/>
      <c r="AC89" s="306"/>
      <c r="AD89" s="306"/>
      <c r="AE89" s="306"/>
      <c r="AF89" s="306"/>
      <c r="AG89" s="306"/>
      <c r="AH89" s="306"/>
      <c r="AI89" s="306"/>
      <c r="AJ89" s="306"/>
      <c r="AK89" s="306"/>
      <c r="AL89" s="338"/>
      <c r="AM89" s="316"/>
      <c r="AN89" s="306"/>
      <c r="AO89" s="306"/>
      <c r="AP89" s="306"/>
      <c r="AQ89" s="306"/>
      <c r="AR89" s="306"/>
      <c r="AS89" s="306"/>
      <c r="AT89" s="306"/>
      <c r="AU89" s="306"/>
      <c r="AV89" s="306"/>
      <c r="AW89" s="306"/>
      <c r="AX89" s="306"/>
      <c r="AY89" s="306"/>
      <c r="AZ89" s="306"/>
      <c r="BA89" s="306"/>
      <c r="BB89" s="306"/>
      <c r="BC89" s="306"/>
      <c r="BD89" s="306"/>
      <c r="BE89" s="338"/>
      <c r="BF89" s="316"/>
      <c r="BG89" s="306"/>
      <c r="BH89" s="306"/>
      <c r="BI89" s="306"/>
      <c r="BJ89" s="306"/>
      <c r="BK89" s="306"/>
      <c r="BL89" s="306"/>
      <c r="BM89" s="306"/>
      <c r="BN89" s="306"/>
      <c r="BO89" s="306"/>
      <c r="BP89" s="306"/>
      <c r="BQ89" s="306"/>
      <c r="BR89" s="306"/>
      <c r="BS89" s="306"/>
      <c r="BT89" s="306"/>
      <c r="BU89" s="306"/>
      <c r="BV89" s="306"/>
      <c r="BW89" s="306"/>
      <c r="BX89" s="338"/>
    </row>
    <row r="90" spans="1:76">
      <c r="A90" s="316"/>
      <c r="B90" s="306"/>
      <c r="C90" s="306"/>
      <c r="D90" s="306"/>
      <c r="E90" s="306"/>
      <c r="F90" s="306"/>
      <c r="G90" s="306"/>
      <c r="H90" s="306"/>
      <c r="I90" s="306"/>
      <c r="J90" s="306"/>
      <c r="K90" s="306"/>
      <c r="L90" s="306"/>
      <c r="M90" s="306"/>
      <c r="N90" s="306"/>
      <c r="O90" s="306"/>
      <c r="P90" s="306"/>
      <c r="Q90" s="306"/>
      <c r="R90" s="306"/>
      <c r="S90" s="338"/>
      <c r="T90" s="316"/>
      <c r="U90" s="306"/>
      <c r="V90" s="306"/>
      <c r="W90" s="306"/>
      <c r="X90" s="306"/>
      <c r="Y90" s="306"/>
      <c r="Z90" s="306"/>
      <c r="AA90" s="306"/>
      <c r="AB90" s="306"/>
      <c r="AC90" s="306"/>
      <c r="AD90" s="306"/>
      <c r="AE90" s="306"/>
      <c r="AF90" s="306"/>
      <c r="AG90" s="306"/>
      <c r="AH90" s="306"/>
      <c r="AI90" s="306"/>
      <c r="AJ90" s="306"/>
      <c r="AK90" s="306"/>
      <c r="AL90" s="338"/>
      <c r="AM90" s="316"/>
      <c r="AN90" s="306"/>
      <c r="AO90" s="306"/>
      <c r="AP90" s="306"/>
      <c r="AQ90" s="306"/>
      <c r="AR90" s="306"/>
      <c r="AS90" s="306"/>
      <c r="AT90" s="306"/>
      <c r="AU90" s="306"/>
      <c r="AV90" s="306"/>
      <c r="AW90" s="306"/>
      <c r="AX90" s="306"/>
      <c r="AY90" s="306"/>
      <c r="AZ90" s="306"/>
      <c r="BA90" s="306"/>
      <c r="BB90" s="306"/>
      <c r="BC90" s="306"/>
      <c r="BD90" s="306"/>
      <c r="BE90" s="338"/>
      <c r="BF90" s="316"/>
      <c r="BG90" s="306"/>
      <c r="BH90" s="306"/>
      <c r="BI90" s="306"/>
      <c r="BJ90" s="306"/>
      <c r="BK90" s="306"/>
      <c r="BL90" s="306"/>
      <c r="BM90" s="306"/>
      <c r="BN90" s="306"/>
      <c r="BO90" s="306"/>
      <c r="BP90" s="306"/>
      <c r="BQ90" s="306"/>
      <c r="BR90" s="306"/>
      <c r="BS90" s="306"/>
      <c r="BT90" s="306"/>
      <c r="BU90" s="306"/>
      <c r="BV90" s="306"/>
      <c r="BW90" s="306"/>
      <c r="BX90" s="338"/>
    </row>
    <row r="91" spans="1:76">
      <c r="A91" s="316"/>
      <c r="B91" s="306"/>
      <c r="C91" s="306"/>
      <c r="D91" s="306"/>
      <c r="E91" s="306"/>
      <c r="F91" s="306"/>
      <c r="G91" s="306"/>
      <c r="H91" s="306"/>
      <c r="I91" s="306"/>
      <c r="J91" s="306"/>
      <c r="K91" s="306"/>
      <c r="L91" s="306"/>
      <c r="M91" s="306"/>
      <c r="N91" s="306"/>
      <c r="O91" s="306"/>
      <c r="P91" s="306"/>
      <c r="Q91" s="306"/>
      <c r="R91" s="306"/>
      <c r="S91" s="338"/>
      <c r="T91" s="316"/>
      <c r="U91" s="306"/>
      <c r="V91" s="306"/>
      <c r="W91" s="306"/>
      <c r="X91" s="306"/>
      <c r="Y91" s="306"/>
      <c r="Z91" s="306"/>
      <c r="AA91" s="306"/>
      <c r="AB91" s="306"/>
      <c r="AC91" s="306"/>
      <c r="AD91" s="306"/>
      <c r="AE91" s="306"/>
      <c r="AF91" s="306"/>
      <c r="AG91" s="306"/>
      <c r="AH91" s="306"/>
      <c r="AI91" s="306"/>
      <c r="AJ91" s="306"/>
      <c r="AK91" s="306"/>
      <c r="AL91" s="338"/>
      <c r="AM91" s="316"/>
      <c r="AN91" s="306"/>
      <c r="AO91" s="306"/>
      <c r="AP91" s="306"/>
      <c r="AQ91" s="306"/>
      <c r="AR91" s="306"/>
      <c r="AS91" s="306"/>
      <c r="AT91" s="306"/>
      <c r="AU91" s="306"/>
      <c r="AV91" s="306"/>
      <c r="AW91" s="306"/>
      <c r="AX91" s="306"/>
      <c r="AY91" s="306"/>
      <c r="AZ91" s="306"/>
      <c r="BA91" s="306"/>
      <c r="BB91" s="306"/>
      <c r="BC91" s="306"/>
      <c r="BD91" s="306"/>
      <c r="BE91" s="338"/>
      <c r="BF91" s="316"/>
      <c r="BG91" s="306"/>
      <c r="BH91" s="306"/>
      <c r="BI91" s="306"/>
      <c r="BJ91" s="306"/>
      <c r="BK91" s="306"/>
      <c r="BL91" s="306"/>
      <c r="BM91" s="306"/>
      <c r="BN91" s="306"/>
      <c r="BO91" s="306"/>
      <c r="BP91" s="306"/>
      <c r="BQ91" s="306"/>
      <c r="BR91" s="306"/>
      <c r="BS91" s="306"/>
      <c r="BT91" s="306"/>
      <c r="BU91" s="306"/>
      <c r="BV91" s="306"/>
      <c r="BW91" s="306"/>
      <c r="BX91" s="338"/>
    </row>
    <row r="92" spans="1:76">
      <c r="A92" s="316"/>
      <c r="B92" s="306"/>
      <c r="C92" s="306"/>
      <c r="D92" s="306"/>
      <c r="E92" s="306"/>
      <c r="F92" s="306"/>
      <c r="G92" s="306"/>
      <c r="H92" s="306"/>
      <c r="I92" s="306"/>
      <c r="J92" s="306"/>
      <c r="K92" s="306"/>
      <c r="L92" s="306"/>
      <c r="M92" s="306"/>
      <c r="N92" s="306"/>
      <c r="O92" s="306"/>
      <c r="P92" s="306"/>
      <c r="Q92" s="306"/>
      <c r="R92" s="306"/>
      <c r="S92" s="338"/>
      <c r="T92" s="316"/>
      <c r="U92" s="306"/>
      <c r="V92" s="306"/>
      <c r="W92" s="306"/>
      <c r="X92" s="306"/>
      <c r="Y92" s="306"/>
      <c r="Z92" s="306"/>
      <c r="AA92" s="306"/>
      <c r="AB92" s="306"/>
      <c r="AC92" s="306"/>
      <c r="AD92" s="306"/>
      <c r="AE92" s="306"/>
      <c r="AF92" s="306"/>
      <c r="AG92" s="306"/>
      <c r="AH92" s="306"/>
      <c r="AI92" s="306"/>
      <c r="AJ92" s="306"/>
      <c r="AK92" s="306"/>
      <c r="AL92" s="338"/>
      <c r="AM92" s="316"/>
      <c r="AN92" s="306"/>
      <c r="AO92" s="306"/>
      <c r="AP92" s="306"/>
      <c r="AQ92" s="306"/>
      <c r="AR92" s="306"/>
      <c r="AS92" s="306"/>
      <c r="AT92" s="306"/>
      <c r="AU92" s="306"/>
      <c r="AV92" s="306"/>
      <c r="AW92" s="306"/>
      <c r="AX92" s="306"/>
      <c r="AY92" s="306"/>
      <c r="AZ92" s="306"/>
      <c r="BA92" s="306"/>
      <c r="BB92" s="306"/>
      <c r="BC92" s="306"/>
      <c r="BD92" s="306"/>
      <c r="BE92" s="338"/>
      <c r="BF92" s="316"/>
      <c r="BG92" s="306"/>
      <c r="BH92" s="306"/>
      <c r="BI92" s="306"/>
      <c r="BJ92" s="306"/>
      <c r="BK92" s="306"/>
      <c r="BL92" s="306"/>
      <c r="BM92" s="306"/>
      <c r="BN92" s="306"/>
      <c r="BO92" s="306"/>
      <c r="BP92" s="306"/>
      <c r="BQ92" s="306"/>
      <c r="BR92" s="306"/>
      <c r="BS92" s="306"/>
      <c r="BT92" s="306"/>
      <c r="BU92" s="306"/>
      <c r="BV92" s="306"/>
      <c r="BW92" s="306"/>
      <c r="BX92" s="338"/>
    </row>
    <row r="93" spans="1:76">
      <c r="A93" s="316"/>
      <c r="B93" s="306"/>
      <c r="C93" s="306"/>
      <c r="D93" s="306"/>
      <c r="E93" s="306"/>
      <c r="F93" s="306"/>
      <c r="G93" s="306"/>
      <c r="H93" s="306"/>
      <c r="I93" s="306"/>
      <c r="J93" s="306"/>
      <c r="K93" s="306"/>
      <c r="L93" s="306"/>
      <c r="M93" s="306"/>
      <c r="N93" s="306"/>
      <c r="O93" s="306"/>
      <c r="P93" s="306"/>
      <c r="Q93" s="306"/>
      <c r="R93" s="306"/>
      <c r="S93" s="338"/>
      <c r="T93" s="316"/>
      <c r="U93" s="306"/>
      <c r="V93" s="306"/>
      <c r="W93" s="306"/>
      <c r="X93" s="306"/>
      <c r="Y93" s="306"/>
      <c r="Z93" s="306"/>
      <c r="AA93" s="306"/>
      <c r="AB93" s="306"/>
      <c r="AC93" s="306"/>
      <c r="AD93" s="306"/>
      <c r="AE93" s="306"/>
      <c r="AF93" s="306"/>
      <c r="AG93" s="306"/>
      <c r="AH93" s="306"/>
      <c r="AI93" s="306"/>
      <c r="AJ93" s="306"/>
      <c r="AK93" s="306"/>
      <c r="AL93" s="338"/>
      <c r="AM93" s="316"/>
      <c r="AN93" s="306"/>
      <c r="AO93" s="306"/>
      <c r="AP93" s="306"/>
      <c r="AQ93" s="306"/>
      <c r="AR93" s="306"/>
      <c r="AS93" s="306"/>
      <c r="AT93" s="306"/>
      <c r="AU93" s="306"/>
      <c r="AV93" s="306"/>
      <c r="AW93" s="306"/>
      <c r="AX93" s="306"/>
      <c r="AY93" s="306"/>
      <c r="AZ93" s="306"/>
      <c r="BA93" s="306"/>
      <c r="BB93" s="306"/>
      <c r="BC93" s="306"/>
      <c r="BD93" s="306"/>
      <c r="BE93" s="338"/>
      <c r="BF93" s="316"/>
      <c r="BG93" s="306"/>
      <c r="BH93" s="306"/>
      <c r="BI93" s="306"/>
      <c r="BJ93" s="306"/>
      <c r="BK93" s="306"/>
      <c r="BL93" s="306"/>
      <c r="BM93" s="306"/>
      <c r="BN93" s="306"/>
      <c r="BO93" s="306"/>
      <c r="BP93" s="306"/>
      <c r="BQ93" s="306"/>
      <c r="BR93" s="306"/>
      <c r="BS93" s="306"/>
      <c r="BT93" s="306"/>
      <c r="BU93" s="306"/>
      <c r="BV93" s="306"/>
      <c r="BW93" s="306"/>
      <c r="BX93" s="338"/>
    </row>
    <row r="94" spans="1:76">
      <c r="A94" s="316"/>
      <c r="B94" s="306"/>
      <c r="C94" s="306"/>
      <c r="D94" s="306"/>
      <c r="E94" s="306"/>
      <c r="F94" s="306"/>
      <c r="G94" s="306"/>
      <c r="H94" s="306"/>
      <c r="I94" s="306"/>
      <c r="J94" s="306"/>
      <c r="K94" s="306"/>
      <c r="L94" s="306"/>
      <c r="M94" s="306"/>
      <c r="N94" s="306"/>
      <c r="O94" s="306"/>
      <c r="P94" s="306"/>
      <c r="Q94" s="306"/>
      <c r="R94" s="306"/>
      <c r="S94" s="338"/>
      <c r="T94" s="316"/>
      <c r="U94" s="306"/>
      <c r="V94" s="306"/>
      <c r="W94" s="306"/>
      <c r="X94" s="306"/>
      <c r="Y94" s="306"/>
      <c r="Z94" s="306"/>
      <c r="AA94" s="306"/>
      <c r="AB94" s="306"/>
      <c r="AC94" s="306"/>
      <c r="AD94" s="306"/>
      <c r="AE94" s="306"/>
      <c r="AF94" s="306"/>
      <c r="AG94" s="306"/>
      <c r="AH94" s="306"/>
      <c r="AI94" s="306"/>
      <c r="AJ94" s="306"/>
      <c r="AK94" s="306"/>
      <c r="AL94" s="338"/>
      <c r="AM94" s="316"/>
      <c r="AN94" s="306"/>
      <c r="AO94" s="306"/>
      <c r="AP94" s="306"/>
      <c r="AQ94" s="306"/>
      <c r="AR94" s="306"/>
      <c r="AS94" s="306"/>
      <c r="AT94" s="306"/>
      <c r="AU94" s="306"/>
      <c r="AV94" s="306"/>
      <c r="AW94" s="306"/>
      <c r="AX94" s="306"/>
      <c r="AY94" s="306"/>
      <c r="AZ94" s="306"/>
      <c r="BA94" s="306"/>
      <c r="BB94" s="306"/>
      <c r="BC94" s="306"/>
      <c r="BD94" s="306"/>
      <c r="BE94" s="338"/>
      <c r="BF94" s="316"/>
      <c r="BG94" s="306"/>
      <c r="BH94" s="306"/>
      <c r="BI94" s="306"/>
      <c r="BJ94" s="306"/>
      <c r="BK94" s="306"/>
      <c r="BL94" s="306"/>
      <c r="BM94" s="306"/>
      <c r="BN94" s="306"/>
      <c r="BO94" s="306"/>
      <c r="BP94" s="306"/>
      <c r="BQ94" s="306"/>
      <c r="BR94" s="306"/>
      <c r="BS94" s="306"/>
      <c r="BT94" s="306"/>
      <c r="BU94" s="306"/>
      <c r="BV94" s="306"/>
      <c r="BW94" s="306"/>
      <c r="BX94" s="338"/>
    </row>
    <row r="95" spans="1:76">
      <c r="A95" s="316"/>
      <c r="B95" s="306"/>
      <c r="C95" s="306"/>
      <c r="D95" s="306"/>
      <c r="E95" s="306"/>
      <c r="F95" s="306"/>
      <c r="G95" s="306"/>
      <c r="H95" s="306"/>
      <c r="I95" s="306"/>
      <c r="J95" s="306"/>
      <c r="K95" s="306"/>
      <c r="L95" s="306"/>
      <c r="M95" s="306"/>
      <c r="N95" s="306"/>
      <c r="O95" s="306"/>
      <c r="P95" s="306"/>
      <c r="Q95" s="306"/>
      <c r="R95" s="306"/>
      <c r="S95" s="338"/>
      <c r="T95" s="316"/>
      <c r="U95" s="306"/>
      <c r="V95" s="306"/>
      <c r="W95" s="306"/>
      <c r="X95" s="306"/>
      <c r="Y95" s="306"/>
      <c r="Z95" s="306"/>
      <c r="AA95" s="306"/>
      <c r="AB95" s="306"/>
      <c r="AC95" s="306"/>
      <c r="AD95" s="306"/>
      <c r="AE95" s="306"/>
      <c r="AF95" s="306"/>
      <c r="AG95" s="306"/>
      <c r="AH95" s="306"/>
      <c r="AI95" s="306"/>
      <c r="AJ95" s="306"/>
      <c r="AK95" s="306"/>
      <c r="AL95" s="338"/>
      <c r="AM95" s="316"/>
      <c r="AN95" s="306"/>
      <c r="AO95" s="306"/>
      <c r="AP95" s="306"/>
      <c r="AQ95" s="306"/>
      <c r="AR95" s="306"/>
      <c r="AS95" s="306"/>
      <c r="AT95" s="306"/>
      <c r="AU95" s="306"/>
      <c r="AV95" s="306"/>
      <c r="AW95" s="306"/>
      <c r="AX95" s="306"/>
      <c r="AY95" s="306"/>
      <c r="AZ95" s="306"/>
      <c r="BA95" s="306"/>
      <c r="BB95" s="306"/>
      <c r="BC95" s="306"/>
      <c r="BD95" s="306"/>
      <c r="BE95" s="338"/>
      <c r="BF95" s="316"/>
      <c r="BG95" s="306"/>
      <c r="BH95" s="306"/>
      <c r="BI95" s="306"/>
      <c r="BJ95" s="306"/>
      <c r="BK95" s="306"/>
      <c r="BL95" s="306"/>
      <c r="BM95" s="306"/>
      <c r="BN95" s="306"/>
      <c r="BO95" s="306"/>
      <c r="BP95" s="306"/>
      <c r="BQ95" s="306"/>
      <c r="BR95" s="306"/>
      <c r="BS95" s="306"/>
      <c r="BT95" s="306"/>
      <c r="BU95" s="306"/>
      <c r="BV95" s="306"/>
      <c r="BW95" s="306"/>
      <c r="BX95" s="338"/>
    </row>
    <row r="96" spans="1:76">
      <c r="A96" s="316"/>
      <c r="B96" s="306"/>
      <c r="C96" s="306"/>
      <c r="D96" s="306"/>
      <c r="E96" s="306"/>
      <c r="F96" s="306"/>
      <c r="G96" s="306"/>
      <c r="H96" s="306"/>
      <c r="I96" s="306"/>
      <c r="J96" s="306"/>
      <c r="K96" s="306"/>
      <c r="L96" s="306"/>
      <c r="M96" s="306"/>
      <c r="N96" s="306"/>
      <c r="O96" s="306"/>
      <c r="P96" s="306"/>
      <c r="Q96" s="306"/>
      <c r="R96" s="306"/>
      <c r="S96" s="338"/>
      <c r="T96" s="316"/>
      <c r="U96" s="306"/>
      <c r="V96" s="306"/>
      <c r="W96" s="306"/>
      <c r="X96" s="306"/>
      <c r="Y96" s="306"/>
      <c r="Z96" s="306"/>
      <c r="AA96" s="306"/>
      <c r="AB96" s="306"/>
      <c r="AC96" s="306"/>
      <c r="AD96" s="306"/>
      <c r="AE96" s="306"/>
      <c r="AF96" s="306"/>
      <c r="AG96" s="306"/>
      <c r="AH96" s="306"/>
      <c r="AI96" s="306"/>
      <c r="AJ96" s="306"/>
      <c r="AK96" s="306"/>
      <c r="AL96" s="338"/>
      <c r="AM96" s="316"/>
      <c r="AN96" s="306"/>
      <c r="AO96" s="306"/>
      <c r="AP96" s="306"/>
      <c r="AQ96" s="306"/>
      <c r="AR96" s="306"/>
      <c r="AS96" s="306"/>
      <c r="AT96" s="306"/>
      <c r="AU96" s="306"/>
      <c r="AV96" s="306"/>
      <c r="AW96" s="306"/>
      <c r="AX96" s="306"/>
      <c r="AY96" s="306"/>
      <c r="AZ96" s="306"/>
      <c r="BA96" s="306"/>
      <c r="BB96" s="306"/>
      <c r="BC96" s="306"/>
      <c r="BD96" s="306"/>
      <c r="BE96" s="338"/>
      <c r="BF96" s="316"/>
      <c r="BG96" s="306"/>
      <c r="BH96" s="306"/>
      <c r="BI96" s="306"/>
      <c r="BJ96" s="306"/>
      <c r="BK96" s="306"/>
      <c r="BL96" s="306"/>
      <c r="BM96" s="306"/>
      <c r="BN96" s="306"/>
      <c r="BO96" s="306"/>
      <c r="BP96" s="306"/>
      <c r="BQ96" s="306"/>
      <c r="BR96" s="306"/>
      <c r="BS96" s="306"/>
      <c r="BT96" s="306"/>
      <c r="BU96" s="306"/>
      <c r="BV96" s="306"/>
      <c r="BW96" s="306"/>
      <c r="BX96" s="338"/>
    </row>
    <row r="97" spans="1:76">
      <c r="A97" s="316"/>
      <c r="B97" s="306"/>
      <c r="C97" s="306"/>
      <c r="D97" s="306"/>
      <c r="E97" s="306"/>
      <c r="F97" s="306"/>
      <c r="G97" s="306"/>
      <c r="H97" s="306"/>
      <c r="I97" s="306"/>
      <c r="J97" s="306"/>
      <c r="K97" s="306"/>
      <c r="L97" s="306"/>
      <c r="M97" s="306"/>
      <c r="N97" s="306"/>
      <c r="O97" s="306"/>
      <c r="P97" s="306"/>
      <c r="Q97" s="306"/>
      <c r="R97" s="306"/>
      <c r="S97" s="338"/>
      <c r="T97" s="316"/>
      <c r="U97" s="306"/>
      <c r="V97" s="306"/>
      <c r="W97" s="306"/>
      <c r="X97" s="306"/>
      <c r="Y97" s="306"/>
      <c r="Z97" s="306"/>
      <c r="AA97" s="306"/>
      <c r="AB97" s="306"/>
      <c r="AC97" s="306"/>
      <c r="AD97" s="306"/>
      <c r="AE97" s="306"/>
      <c r="AF97" s="306"/>
      <c r="AG97" s="306"/>
      <c r="AH97" s="306"/>
      <c r="AI97" s="306"/>
      <c r="AJ97" s="306"/>
      <c r="AK97" s="306"/>
      <c r="AL97" s="338"/>
      <c r="AM97" s="316"/>
      <c r="AN97" s="306"/>
      <c r="AO97" s="306"/>
      <c r="AP97" s="306"/>
      <c r="AQ97" s="306"/>
      <c r="AR97" s="306"/>
      <c r="AS97" s="306"/>
      <c r="AT97" s="306"/>
      <c r="AU97" s="306"/>
      <c r="AV97" s="306"/>
      <c r="AW97" s="306"/>
      <c r="AX97" s="306"/>
      <c r="AY97" s="306"/>
      <c r="AZ97" s="306"/>
      <c r="BA97" s="306"/>
      <c r="BB97" s="306"/>
      <c r="BC97" s="306"/>
      <c r="BD97" s="306"/>
      <c r="BE97" s="338"/>
      <c r="BF97" s="316"/>
      <c r="BG97" s="306"/>
      <c r="BH97" s="306"/>
      <c r="BI97" s="306"/>
      <c r="BJ97" s="306"/>
      <c r="BK97" s="306"/>
      <c r="BL97" s="306"/>
      <c r="BM97" s="306"/>
      <c r="BN97" s="306"/>
      <c r="BO97" s="306"/>
      <c r="BP97" s="306"/>
      <c r="BQ97" s="306"/>
      <c r="BR97" s="306"/>
      <c r="BS97" s="306"/>
      <c r="BT97" s="306"/>
      <c r="BU97" s="306"/>
      <c r="BV97" s="306"/>
      <c r="BW97" s="306"/>
      <c r="BX97" s="338"/>
    </row>
    <row r="98" spans="1:76">
      <c r="A98" s="316"/>
      <c r="B98" s="306"/>
      <c r="C98" s="306"/>
      <c r="D98" s="306"/>
      <c r="E98" s="306"/>
      <c r="F98" s="306"/>
      <c r="G98" s="306"/>
      <c r="H98" s="306"/>
      <c r="I98" s="306"/>
      <c r="J98" s="306"/>
      <c r="K98" s="306"/>
      <c r="L98" s="306"/>
      <c r="M98" s="306"/>
      <c r="N98" s="306"/>
      <c r="O98" s="306"/>
      <c r="P98" s="306"/>
      <c r="Q98" s="306"/>
      <c r="R98" s="306"/>
      <c r="S98" s="338"/>
      <c r="T98" s="316"/>
      <c r="U98" s="306"/>
      <c r="V98" s="306"/>
      <c r="W98" s="306"/>
      <c r="X98" s="306"/>
      <c r="Y98" s="306"/>
      <c r="Z98" s="306"/>
      <c r="AA98" s="306"/>
      <c r="AB98" s="306"/>
      <c r="AC98" s="306"/>
      <c r="AD98" s="306"/>
      <c r="AE98" s="306"/>
      <c r="AF98" s="306"/>
      <c r="AG98" s="306"/>
      <c r="AH98" s="306"/>
      <c r="AI98" s="306"/>
      <c r="AJ98" s="306"/>
      <c r="AK98" s="306"/>
      <c r="AL98" s="338"/>
      <c r="AM98" s="316"/>
      <c r="AN98" s="306"/>
      <c r="AO98" s="306"/>
      <c r="AP98" s="306"/>
      <c r="AQ98" s="306"/>
      <c r="AR98" s="306"/>
      <c r="AS98" s="306"/>
      <c r="AT98" s="306"/>
      <c r="AU98" s="306"/>
      <c r="AV98" s="306"/>
      <c r="AW98" s="306"/>
      <c r="AX98" s="306"/>
      <c r="AY98" s="306"/>
      <c r="AZ98" s="306"/>
      <c r="BA98" s="306"/>
      <c r="BB98" s="306"/>
      <c r="BC98" s="306"/>
      <c r="BD98" s="306"/>
      <c r="BE98" s="338"/>
      <c r="BF98" s="316"/>
      <c r="BG98" s="306"/>
      <c r="BH98" s="306"/>
      <c r="BI98" s="306"/>
      <c r="BJ98" s="306"/>
      <c r="BK98" s="306"/>
      <c r="BL98" s="306"/>
      <c r="BM98" s="306"/>
      <c r="BN98" s="306"/>
      <c r="BO98" s="306"/>
      <c r="BP98" s="306"/>
      <c r="BQ98" s="306"/>
      <c r="BR98" s="306"/>
      <c r="BS98" s="306"/>
      <c r="BT98" s="306"/>
      <c r="BU98" s="306"/>
      <c r="BV98" s="306"/>
      <c r="BW98" s="306"/>
      <c r="BX98" s="338"/>
    </row>
    <row r="99" spans="1:76">
      <c r="A99" s="316"/>
      <c r="B99" s="306"/>
      <c r="C99" s="306"/>
      <c r="D99" s="306"/>
      <c r="E99" s="306"/>
      <c r="F99" s="306"/>
      <c r="G99" s="306"/>
      <c r="H99" s="306"/>
      <c r="I99" s="306"/>
      <c r="J99" s="306"/>
      <c r="K99" s="306"/>
      <c r="L99" s="306"/>
      <c r="M99" s="306"/>
      <c r="N99" s="306"/>
      <c r="O99" s="306"/>
      <c r="P99" s="306"/>
      <c r="Q99" s="306"/>
      <c r="R99" s="306"/>
      <c r="S99" s="338"/>
      <c r="T99" s="316"/>
      <c r="U99" s="306"/>
      <c r="V99" s="306"/>
      <c r="W99" s="306"/>
      <c r="X99" s="306"/>
      <c r="Y99" s="306"/>
      <c r="Z99" s="306"/>
      <c r="AA99" s="306"/>
      <c r="AB99" s="306"/>
      <c r="AC99" s="306"/>
      <c r="AD99" s="306"/>
      <c r="AE99" s="306"/>
      <c r="AF99" s="306"/>
      <c r="AG99" s="306"/>
      <c r="AH99" s="306"/>
      <c r="AI99" s="306"/>
      <c r="AJ99" s="306"/>
      <c r="AK99" s="306"/>
      <c r="AL99" s="338"/>
      <c r="AM99" s="316"/>
      <c r="AN99" s="306"/>
      <c r="AO99" s="306"/>
      <c r="AP99" s="306"/>
      <c r="AQ99" s="306"/>
      <c r="AR99" s="306"/>
      <c r="AS99" s="306"/>
      <c r="AT99" s="306"/>
      <c r="AU99" s="306"/>
      <c r="AV99" s="306"/>
      <c r="AW99" s="306"/>
      <c r="AX99" s="306"/>
      <c r="AY99" s="306"/>
      <c r="AZ99" s="306"/>
      <c r="BA99" s="306"/>
      <c r="BB99" s="306"/>
      <c r="BC99" s="306"/>
      <c r="BD99" s="306"/>
      <c r="BE99" s="338"/>
      <c r="BF99" s="316"/>
      <c r="BG99" s="306"/>
      <c r="BH99" s="306"/>
      <c r="BI99" s="306"/>
      <c r="BJ99" s="306"/>
      <c r="BK99" s="306"/>
      <c r="BL99" s="306"/>
      <c r="BM99" s="306"/>
      <c r="BN99" s="306"/>
      <c r="BO99" s="306"/>
      <c r="BP99" s="306"/>
      <c r="BQ99" s="306"/>
      <c r="BR99" s="306"/>
      <c r="BS99" s="306"/>
      <c r="BT99" s="306"/>
      <c r="BU99" s="306"/>
      <c r="BV99" s="306"/>
      <c r="BW99" s="306"/>
      <c r="BX99" s="338"/>
    </row>
    <row r="100" spans="1:76">
      <c r="A100" s="316"/>
      <c r="B100" s="306"/>
      <c r="C100" s="306"/>
      <c r="D100" s="306"/>
      <c r="E100" s="306"/>
      <c r="F100" s="306"/>
      <c r="G100" s="306"/>
      <c r="H100" s="306"/>
      <c r="I100" s="306"/>
      <c r="J100" s="306"/>
      <c r="K100" s="306"/>
      <c r="L100" s="306"/>
      <c r="M100" s="306"/>
      <c r="N100" s="306"/>
      <c r="O100" s="306"/>
      <c r="P100" s="306"/>
      <c r="Q100" s="306"/>
      <c r="R100" s="306"/>
      <c r="S100" s="338"/>
      <c r="T100" s="316"/>
      <c r="U100" s="306"/>
      <c r="V100" s="306"/>
      <c r="W100" s="306"/>
      <c r="X100" s="306"/>
      <c r="Y100" s="306"/>
      <c r="Z100" s="306"/>
      <c r="AA100" s="306"/>
      <c r="AB100" s="306"/>
      <c r="AC100" s="306"/>
      <c r="AD100" s="306"/>
      <c r="AE100" s="306"/>
      <c r="AF100" s="306"/>
      <c r="AG100" s="306"/>
      <c r="AH100" s="306"/>
      <c r="AI100" s="306"/>
      <c r="AJ100" s="306"/>
      <c r="AK100" s="306"/>
      <c r="AL100" s="338"/>
      <c r="AM100" s="316"/>
      <c r="AN100" s="306"/>
      <c r="AO100" s="306"/>
      <c r="AP100" s="306"/>
      <c r="AQ100" s="306"/>
      <c r="AR100" s="306"/>
      <c r="AS100" s="306"/>
      <c r="AT100" s="306"/>
      <c r="AU100" s="306"/>
      <c r="AV100" s="306"/>
      <c r="AW100" s="306"/>
      <c r="AX100" s="306"/>
      <c r="AY100" s="306"/>
      <c r="AZ100" s="306"/>
      <c r="BA100" s="306"/>
      <c r="BB100" s="306"/>
      <c r="BC100" s="306"/>
      <c r="BD100" s="306"/>
      <c r="BE100" s="338"/>
      <c r="BF100" s="316"/>
      <c r="BG100" s="306"/>
      <c r="BH100" s="306"/>
      <c r="BI100" s="306"/>
      <c r="BJ100" s="306"/>
      <c r="BK100" s="306"/>
      <c r="BL100" s="306"/>
      <c r="BM100" s="306"/>
      <c r="BN100" s="306"/>
      <c r="BO100" s="306"/>
      <c r="BP100" s="306"/>
      <c r="BQ100" s="306"/>
      <c r="BR100" s="306"/>
      <c r="BS100" s="306"/>
      <c r="BT100" s="306"/>
      <c r="BU100" s="306"/>
      <c r="BV100" s="306"/>
      <c r="BW100" s="306"/>
      <c r="BX100" s="338"/>
    </row>
    <row r="101" spans="1:76">
      <c r="A101" s="316"/>
      <c r="B101" s="306"/>
      <c r="C101" s="306"/>
      <c r="D101" s="306"/>
      <c r="E101" s="306"/>
      <c r="F101" s="306"/>
      <c r="G101" s="306"/>
      <c r="H101" s="306"/>
      <c r="I101" s="306"/>
      <c r="J101" s="306"/>
      <c r="K101" s="306"/>
      <c r="L101" s="306"/>
      <c r="M101" s="306"/>
      <c r="N101" s="306"/>
      <c r="O101" s="306"/>
      <c r="P101" s="306"/>
      <c r="Q101" s="306"/>
      <c r="R101" s="306"/>
      <c r="S101" s="338"/>
      <c r="T101" s="316"/>
      <c r="U101" s="306"/>
      <c r="V101" s="306"/>
      <c r="W101" s="306"/>
      <c r="X101" s="306"/>
      <c r="Y101" s="306"/>
      <c r="Z101" s="306"/>
      <c r="AA101" s="306"/>
      <c r="AB101" s="306"/>
      <c r="AC101" s="306"/>
      <c r="AD101" s="306"/>
      <c r="AE101" s="306"/>
      <c r="AF101" s="306"/>
      <c r="AG101" s="306"/>
      <c r="AH101" s="306"/>
      <c r="AI101" s="306"/>
      <c r="AJ101" s="306"/>
      <c r="AK101" s="306"/>
      <c r="AL101" s="338"/>
      <c r="AM101" s="316"/>
      <c r="AN101" s="306"/>
      <c r="AO101" s="306"/>
      <c r="AP101" s="306"/>
      <c r="AQ101" s="306"/>
      <c r="AR101" s="306"/>
      <c r="AS101" s="306"/>
      <c r="AT101" s="306"/>
      <c r="AU101" s="306"/>
      <c r="AV101" s="306"/>
      <c r="AW101" s="306"/>
      <c r="AX101" s="306"/>
      <c r="AY101" s="306"/>
      <c r="AZ101" s="306"/>
      <c r="BA101" s="306"/>
      <c r="BB101" s="306"/>
      <c r="BC101" s="306"/>
      <c r="BD101" s="306"/>
      <c r="BE101" s="338"/>
      <c r="BF101" s="316"/>
      <c r="BG101" s="306"/>
      <c r="BH101" s="306"/>
      <c r="BI101" s="306"/>
      <c r="BJ101" s="306"/>
      <c r="BK101" s="306"/>
      <c r="BL101" s="306"/>
      <c r="BM101" s="306"/>
      <c r="BN101" s="306"/>
      <c r="BO101" s="306"/>
      <c r="BP101" s="306"/>
      <c r="BQ101" s="306"/>
      <c r="BR101" s="306"/>
      <c r="BS101" s="306"/>
      <c r="BT101" s="306"/>
      <c r="BU101" s="306"/>
      <c r="BV101" s="306"/>
      <c r="BW101" s="306"/>
      <c r="BX101" s="338"/>
    </row>
    <row r="102" spans="1:76">
      <c r="A102" s="316"/>
      <c r="B102" s="306"/>
      <c r="C102" s="306"/>
      <c r="D102" s="306"/>
      <c r="E102" s="306"/>
      <c r="F102" s="306"/>
      <c r="G102" s="306"/>
      <c r="H102" s="306"/>
      <c r="I102" s="306"/>
      <c r="J102" s="306"/>
      <c r="K102" s="306"/>
      <c r="L102" s="306"/>
      <c r="M102" s="306"/>
      <c r="N102" s="306"/>
      <c r="O102" s="306"/>
      <c r="P102" s="306"/>
      <c r="Q102" s="306"/>
      <c r="R102" s="306"/>
      <c r="S102" s="338"/>
      <c r="T102" s="316"/>
      <c r="U102" s="306"/>
      <c r="V102" s="306"/>
      <c r="W102" s="306"/>
      <c r="X102" s="306"/>
      <c r="Y102" s="306"/>
      <c r="Z102" s="306"/>
      <c r="AA102" s="306"/>
      <c r="AB102" s="306"/>
      <c r="AC102" s="306"/>
      <c r="AD102" s="306"/>
      <c r="AE102" s="306"/>
      <c r="AF102" s="306"/>
      <c r="AG102" s="306"/>
      <c r="AH102" s="306"/>
      <c r="AI102" s="306"/>
      <c r="AJ102" s="306"/>
      <c r="AK102" s="306"/>
      <c r="AL102" s="338"/>
      <c r="AM102" s="316"/>
      <c r="AN102" s="306"/>
      <c r="AO102" s="306"/>
      <c r="AP102" s="306"/>
      <c r="AQ102" s="306"/>
      <c r="AR102" s="306"/>
      <c r="AS102" s="306"/>
      <c r="AT102" s="306"/>
      <c r="AU102" s="306"/>
      <c r="AV102" s="306"/>
      <c r="AW102" s="306"/>
      <c r="AX102" s="306"/>
      <c r="AY102" s="306"/>
      <c r="AZ102" s="306"/>
      <c r="BA102" s="306"/>
      <c r="BB102" s="306"/>
      <c r="BC102" s="306"/>
      <c r="BD102" s="306"/>
      <c r="BE102" s="338"/>
      <c r="BF102" s="316"/>
      <c r="BG102" s="306"/>
      <c r="BH102" s="306"/>
      <c r="BI102" s="306"/>
      <c r="BJ102" s="306"/>
      <c r="BK102" s="306"/>
      <c r="BL102" s="306"/>
      <c r="BM102" s="306"/>
      <c r="BN102" s="306"/>
      <c r="BO102" s="306"/>
      <c r="BP102" s="306"/>
      <c r="BQ102" s="306"/>
      <c r="BR102" s="306"/>
      <c r="BS102" s="306"/>
      <c r="BT102" s="306"/>
      <c r="BU102" s="306"/>
      <c r="BV102" s="306"/>
      <c r="BW102" s="306"/>
      <c r="BX102" s="338"/>
    </row>
    <row r="103" spans="1:76">
      <c r="A103" s="316"/>
      <c r="B103" s="306"/>
      <c r="C103" s="306"/>
      <c r="D103" s="306"/>
      <c r="E103" s="306"/>
      <c r="F103" s="306"/>
      <c r="G103" s="306"/>
      <c r="H103" s="306"/>
      <c r="I103" s="306"/>
      <c r="J103" s="306"/>
      <c r="K103" s="306"/>
      <c r="L103" s="306"/>
      <c r="M103" s="306"/>
      <c r="N103" s="306"/>
      <c r="O103" s="306"/>
      <c r="P103" s="306"/>
      <c r="Q103" s="306"/>
      <c r="R103" s="306"/>
      <c r="S103" s="338"/>
      <c r="T103" s="316"/>
      <c r="U103" s="306"/>
      <c r="V103" s="306"/>
      <c r="W103" s="306"/>
      <c r="X103" s="306"/>
      <c r="Y103" s="306"/>
      <c r="Z103" s="306"/>
      <c r="AA103" s="306"/>
      <c r="AB103" s="306"/>
      <c r="AC103" s="306"/>
      <c r="AD103" s="306"/>
      <c r="AE103" s="306"/>
      <c r="AF103" s="306"/>
      <c r="AG103" s="306"/>
      <c r="AH103" s="306"/>
      <c r="AI103" s="306"/>
      <c r="AJ103" s="306"/>
      <c r="AK103" s="306"/>
      <c r="AL103" s="338"/>
      <c r="AM103" s="316"/>
      <c r="AN103" s="306"/>
      <c r="AO103" s="306"/>
      <c r="AP103" s="306"/>
      <c r="AQ103" s="306"/>
      <c r="AR103" s="306"/>
      <c r="AS103" s="306"/>
      <c r="AT103" s="306"/>
      <c r="AU103" s="306"/>
      <c r="AV103" s="306"/>
      <c r="AW103" s="306"/>
      <c r="AX103" s="306"/>
      <c r="AY103" s="306"/>
      <c r="AZ103" s="306"/>
      <c r="BA103" s="306"/>
      <c r="BB103" s="306"/>
      <c r="BC103" s="306"/>
      <c r="BD103" s="306"/>
      <c r="BE103" s="338"/>
      <c r="BF103" s="316"/>
      <c r="BG103" s="306"/>
      <c r="BH103" s="306"/>
      <c r="BI103" s="306"/>
      <c r="BJ103" s="306"/>
      <c r="BK103" s="306"/>
      <c r="BL103" s="306"/>
      <c r="BM103" s="306"/>
      <c r="BN103" s="306"/>
      <c r="BO103" s="306"/>
      <c r="BP103" s="306"/>
      <c r="BQ103" s="306"/>
      <c r="BR103" s="306"/>
      <c r="BS103" s="306"/>
      <c r="BT103" s="306"/>
      <c r="BU103" s="306"/>
      <c r="BV103" s="306"/>
      <c r="BW103" s="306"/>
      <c r="BX103" s="338"/>
    </row>
    <row r="104" spans="1:76">
      <c r="A104" s="316"/>
      <c r="B104" s="306"/>
      <c r="C104" s="306"/>
      <c r="D104" s="306"/>
      <c r="E104" s="306"/>
      <c r="F104" s="306"/>
      <c r="G104" s="306"/>
      <c r="H104" s="306"/>
      <c r="I104" s="306"/>
      <c r="J104" s="306"/>
      <c r="K104" s="306"/>
      <c r="L104" s="306"/>
      <c r="M104" s="306"/>
      <c r="N104" s="306"/>
      <c r="O104" s="306"/>
      <c r="P104" s="306"/>
      <c r="Q104" s="306"/>
      <c r="R104" s="306"/>
      <c r="S104" s="338"/>
      <c r="T104" s="316"/>
      <c r="U104" s="306"/>
      <c r="V104" s="306"/>
      <c r="W104" s="306"/>
      <c r="X104" s="306"/>
      <c r="Y104" s="306"/>
      <c r="Z104" s="306"/>
      <c r="AA104" s="306"/>
      <c r="AB104" s="306"/>
      <c r="AC104" s="306"/>
      <c r="AD104" s="306"/>
      <c r="AE104" s="306"/>
      <c r="AF104" s="306"/>
      <c r="AG104" s="306"/>
      <c r="AH104" s="306"/>
      <c r="AI104" s="306"/>
      <c r="AJ104" s="306"/>
      <c r="AK104" s="306"/>
      <c r="AL104" s="338"/>
      <c r="AM104" s="316"/>
      <c r="AN104" s="306"/>
      <c r="AO104" s="306"/>
      <c r="AP104" s="306"/>
      <c r="AQ104" s="306"/>
      <c r="AR104" s="306"/>
      <c r="AS104" s="306"/>
      <c r="AT104" s="306"/>
      <c r="AU104" s="306"/>
      <c r="AV104" s="306"/>
      <c r="AW104" s="306"/>
      <c r="AX104" s="306"/>
      <c r="AY104" s="306"/>
      <c r="AZ104" s="306"/>
      <c r="BA104" s="306"/>
      <c r="BB104" s="306"/>
      <c r="BC104" s="306"/>
      <c r="BD104" s="306"/>
      <c r="BE104" s="338"/>
      <c r="BF104" s="316"/>
      <c r="BG104" s="306"/>
      <c r="BH104" s="306"/>
      <c r="BI104" s="306"/>
      <c r="BJ104" s="306"/>
      <c r="BK104" s="306"/>
      <c r="BL104" s="306"/>
      <c r="BM104" s="306"/>
      <c r="BN104" s="306"/>
      <c r="BO104" s="306"/>
      <c r="BP104" s="306"/>
      <c r="BQ104" s="306"/>
      <c r="BR104" s="306"/>
      <c r="BS104" s="306"/>
      <c r="BT104" s="306"/>
      <c r="BU104" s="306"/>
      <c r="BV104" s="306"/>
      <c r="BW104" s="306"/>
      <c r="BX104" s="338"/>
    </row>
    <row r="105" spans="1:76">
      <c r="A105" s="316"/>
      <c r="B105" s="306"/>
      <c r="C105" s="306"/>
      <c r="D105" s="306"/>
      <c r="E105" s="306"/>
      <c r="F105" s="306"/>
      <c r="G105" s="306"/>
      <c r="H105" s="306"/>
      <c r="I105" s="306"/>
      <c r="J105" s="306"/>
      <c r="K105" s="306"/>
      <c r="L105" s="306"/>
      <c r="M105" s="306"/>
      <c r="N105" s="306"/>
      <c r="O105" s="306"/>
      <c r="P105" s="306"/>
      <c r="Q105" s="306"/>
      <c r="R105" s="306"/>
      <c r="S105" s="338"/>
      <c r="T105" s="316"/>
      <c r="U105" s="306"/>
      <c r="V105" s="306"/>
      <c r="W105" s="306"/>
      <c r="X105" s="306"/>
      <c r="Y105" s="306"/>
      <c r="Z105" s="306"/>
      <c r="AA105" s="306"/>
      <c r="AB105" s="306"/>
      <c r="AC105" s="306"/>
      <c r="AD105" s="306"/>
      <c r="AE105" s="306"/>
      <c r="AF105" s="306"/>
      <c r="AG105" s="306"/>
      <c r="AH105" s="306"/>
      <c r="AI105" s="306"/>
      <c r="AJ105" s="306"/>
      <c r="AK105" s="306"/>
      <c r="AL105" s="338"/>
      <c r="AM105" s="316"/>
      <c r="AN105" s="306"/>
      <c r="AO105" s="306"/>
      <c r="AP105" s="306"/>
      <c r="AQ105" s="306"/>
      <c r="AR105" s="306"/>
      <c r="AS105" s="306"/>
      <c r="AT105" s="306"/>
      <c r="AU105" s="306"/>
      <c r="AV105" s="306"/>
      <c r="AW105" s="306"/>
      <c r="AX105" s="306"/>
      <c r="AY105" s="306"/>
      <c r="AZ105" s="306"/>
      <c r="BA105" s="306"/>
      <c r="BB105" s="306"/>
      <c r="BC105" s="306"/>
      <c r="BD105" s="306"/>
      <c r="BE105" s="338"/>
      <c r="BF105" s="316"/>
      <c r="BG105" s="306"/>
      <c r="BH105" s="306"/>
      <c r="BI105" s="306"/>
      <c r="BJ105" s="306"/>
      <c r="BK105" s="306"/>
      <c r="BL105" s="306"/>
      <c r="BM105" s="306"/>
      <c r="BN105" s="306"/>
      <c r="BO105" s="306"/>
      <c r="BP105" s="306"/>
      <c r="BQ105" s="306"/>
      <c r="BR105" s="306"/>
      <c r="BS105" s="306"/>
      <c r="BT105" s="306"/>
      <c r="BU105" s="306"/>
      <c r="BV105" s="306"/>
      <c r="BW105" s="306"/>
      <c r="BX105" s="338"/>
    </row>
    <row r="106" spans="1:76">
      <c r="A106" s="316"/>
      <c r="B106" s="306"/>
      <c r="C106" s="306"/>
      <c r="D106" s="306"/>
      <c r="E106" s="306"/>
      <c r="F106" s="306"/>
      <c r="G106" s="306"/>
      <c r="H106" s="306"/>
      <c r="I106" s="306"/>
      <c r="J106" s="306"/>
      <c r="K106" s="306"/>
      <c r="L106" s="306"/>
      <c r="M106" s="306"/>
      <c r="N106" s="306"/>
      <c r="O106" s="306"/>
      <c r="P106" s="306"/>
      <c r="Q106" s="306"/>
      <c r="R106" s="306"/>
      <c r="S106" s="338"/>
      <c r="T106" s="316"/>
      <c r="U106" s="306"/>
      <c r="V106" s="306"/>
      <c r="W106" s="306"/>
      <c r="X106" s="306"/>
      <c r="Y106" s="306"/>
      <c r="Z106" s="306"/>
      <c r="AA106" s="306"/>
      <c r="AB106" s="306"/>
      <c r="AC106" s="306"/>
      <c r="AD106" s="306"/>
      <c r="AE106" s="306"/>
      <c r="AF106" s="306"/>
      <c r="AG106" s="306"/>
      <c r="AH106" s="306"/>
      <c r="AI106" s="306"/>
      <c r="AJ106" s="306"/>
      <c r="AK106" s="306"/>
      <c r="AL106" s="338"/>
      <c r="AM106" s="316"/>
      <c r="AN106" s="306"/>
      <c r="AO106" s="306"/>
      <c r="AP106" s="306"/>
      <c r="AQ106" s="306"/>
      <c r="AR106" s="306"/>
      <c r="AS106" s="306"/>
      <c r="AT106" s="306"/>
      <c r="AU106" s="306"/>
      <c r="AV106" s="306"/>
      <c r="AW106" s="306"/>
      <c r="AX106" s="306"/>
      <c r="AY106" s="306"/>
      <c r="AZ106" s="306"/>
      <c r="BA106" s="306"/>
      <c r="BB106" s="306"/>
      <c r="BC106" s="306"/>
      <c r="BD106" s="306"/>
      <c r="BE106" s="338"/>
      <c r="BF106" s="316"/>
      <c r="BG106" s="306"/>
      <c r="BH106" s="306"/>
      <c r="BI106" s="306"/>
      <c r="BJ106" s="306"/>
      <c r="BK106" s="306"/>
      <c r="BL106" s="306"/>
      <c r="BM106" s="306"/>
      <c r="BN106" s="306"/>
      <c r="BO106" s="306"/>
      <c r="BP106" s="306"/>
      <c r="BQ106" s="306"/>
      <c r="BR106" s="306"/>
      <c r="BS106" s="306"/>
      <c r="BT106" s="306"/>
      <c r="BU106" s="306"/>
      <c r="BV106" s="306"/>
      <c r="BW106" s="306"/>
      <c r="BX106" s="338"/>
    </row>
    <row r="107" spans="1:76">
      <c r="A107" s="316"/>
      <c r="B107" s="306"/>
      <c r="C107" s="306"/>
      <c r="D107" s="306"/>
      <c r="E107" s="306"/>
      <c r="F107" s="306"/>
      <c r="G107" s="306"/>
      <c r="H107" s="306"/>
      <c r="I107" s="306"/>
      <c r="J107" s="306"/>
      <c r="K107" s="306"/>
      <c r="L107" s="306"/>
      <c r="M107" s="306"/>
      <c r="N107" s="306"/>
      <c r="O107" s="306"/>
      <c r="P107" s="306"/>
      <c r="Q107" s="306"/>
      <c r="R107" s="306"/>
      <c r="S107" s="338"/>
      <c r="T107" s="316"/>
      <c r="U107" s="306"/>
      <c r="V107" s="306"/>
      <c r="W107" s="306"/>
      <c r="X107" s="306"/>
      <c r="Y107" s="306"/>
      <c r="Z107" s="306"/>
      <c r="AA107" s="306"/>
      <c r="AB107" s="306"/>
      <c r="AC107" s="306"/>
      <c r="AD107" s="306"/>
      <c r="AE107" s="306"/>
      <c r="AF107" s="306"/>
      <c r="AG107" s="306"/>
      <c r="AH107" s="306"/>
      <c r="AI107" s="306"/>
      <c r="AJ107" s="306"/>
      <c r="AK107" s="306"/>
      <c r="AL107" s="338"/>
      <c r="AM107" s="316"/>
      <c r="AN107" s="306"/>
      <c r="AO107" s="306"/>
      <c r="AP107" s="306"/>
      <c r="AQ107" s="306"/>
      <c r="AR107" s="306"/>
      <c r="AS107" s="306"/>
      <c r="AT107" s="306"/>
      <c r="AU107" s="306"/>
      <c r="AV107" s="306"/>
      <c r="AW107" s="306"/>
      <c r="AX107" s="306"/>
      <c r="AY107" s="306"/>
      <c r="AZ107" s="306"/>
      <c r="BA107" s="306"/>
      <c r="BB107" s="306"/>
      <c r="BC107" s="306"/>
      <c r="BD107" s="306"/>
      <c r="BE107" s="338"/>
      <c r="BF107" s="316"/>
      <c r="BG107" s="306"/>
      <c r="BH107" s="306"/>
      <c r="BI107" s="306"/>
      <c r="BJ107" s="306"/>
      <c r="BK107" s="306"/>
      <c r="BL107" s="306"/>
      <c r="BM107" s="306"/>
      <c r="BN107" s="306"/>
      <c r="BO107" s="306"/>
      <c r="BP107" s="306"/>
      <c r="BQ107" s="306"/>
      <c r="BR107" s="306"/>
      <c r="BS107" s="306"/>
      <c r="BT107" s="306"/>
      <c r="BU107" s="306"/>
      <c r="BV107" s="306"/>
      <c r="BW107" s="306"/>
      <c r="BX107" s="338"/>
    </row>
    <row r="108" spans="1:76">
      <c r="A108" s="316"/>
      <c r="B108" s="306"/>
      <c r="C108" s="306"/>
      <c r="D108" s="306"/>
      <c r="E108" s="306"/>
      <c r="F108" s="306"/>
      <c r="G108" s="306"/>
      <c r="H108" s="306"/>
      <c r="I108" s="306"/>
      <c r="J108" s="306"/>
      <c r="K108" s="306"/>
      <c r="L108" s="306"/>
      <c r="M108" s="306"/>
      <c r="N108" s="306"/>
      <c r="O108" s="306"/>
      <c r="P108" s="306"/>
      <c r="Q108" s="306"/>
      <c r="R108" s="306"/>
      <c r="S108" s="338"/>
      <c r="T108" s="316"/>
      <c r="U108" s="306"/>
      <c r="V108" s="306"/>
      <c r="W108" s="306"/>
      <c r="X108" s="306"/>
      <c r="Y108" s="306"/>
      <c r="Z108" s="306"/>
      <c r="AA108" s="306"/>
      <c r="AB108" s="306"/>
      <c r="AC108" s="306"/>
      <c r="AD108" s="306"/>
      <c r="AE108" s="306"/>
      <c r="AF108" s="306"/>
      <c r="AG108" s="306"/>
      <c r="AH108" s="306"/>
      <c r="AI108" s="306"/>
      <c r="AJ108" s="306"/>
      <c r="AK108" s="306"/>
      <c r="AL108" s="338"/>
      <c r="AM108" s="316"/>
      <c r="AN108" s="306"/>
      <c r="AO108" s="306"/>
      <c r="AP108" s="306"/>
      <c r="AQ108" s="306"/>
      <c r="AR108" s="306"/>
      <c r="AS108" s="306"/>
      <c r="AT108" s="306"/>
      <c r="AU108" s="306"/>
      <c r="AV108" s="306"/>
      <c r="AW108" s="306"/>
      <c r="AX108" s="306"/>
      <c r="AY108" s="306"/>
      <c r="AZ108" s="306"/>
      <c r="BA108" s="306"/>
      <c r="BB108" s="306"/>
      <c r="BC108" s="306"/>
      <c r="BD108" s="306"/>
      <c r="BE108" s="338"/>
      <c r="BF108" s="316"/>
      <c r="BG108" s="306"/>
      <c r="BH108" s="306"/>
      <c r="BI108" s="306"/>
      <c r="BJ108" s="306"/>
      <c r="BK108" s="306"/>
      <c r="BL108" s="306"/>
      <c r="BM108" s="306"/>
      <c r="BN108" s="306"/>
      <c r="BO108" s="306"/>
      <c r="BP108" s="306"/>
      <c r="BQ108" s="306"/>
      <c r="BR108" s="306"/>
      <c r="BS108" s="306"/>
      <c r="BT108" s="306"/>
      <c r="BU108" s="306"/>
      <c r="BV108" s="306"/>
      <c r="BW108" s="306"/>
      <c r="BX108" s="338"/>
    </row>
    <row r="109" spans="1:76">
      <c r="A109" s="316"/>
      <c r="B109" s="306"/>
      <c r="C109" s="306"/>
      <c r="D109" s="306"/>
      <c r="E109" s="306"/>
      <c r="F109" s="306"/>
      <c r="G109" s="306"/>
      <c r="H109" s="306"/>
      <c r="I109" s="306"/>
      <c r="J109" s="306"/>
      <c r="K109" s="306"/>
      <c r="L109" s="306"/>
      <c r="M109" s="306"/>
      <c r="N109" s="306"/>
      <c r="O109" s="306"/>
      <c r="P109" s="306"/>
      <c r="Q109" s="306"/>
      <c r="R109" s="306"/>
      <c r="S109" s="338"/>
      <c r="T109" s="316"/>
      <c r="U109" s="306"/>
      <c r="V109" s="306"/>
      <c r="W109" s="306"/>
      <c r="X109" s="306"/>
      <c r="Y109" s="306"/>
      <c r="Z109" s="306"/>
      <c r="AA109" s="306"/>
      <c r="AB109" s="306"/>
      <c r="AC109" s="306"/>
      <c r="AD109" s="306"/>
      <c r="AE109" s="306"/>
      <c r="AF109" s="306"/>
      <c r="AG109" s="306"/>
      <c r="AH109" s="306"/>
      <c r="AI109" s="306"/>
      <c r="AJ109" s="306"/>
      <c r="AK109" s="306"/>
      <c r="AL109" s="338"/>
      <c r="AM109" s="316"/>
      <c r="AN109" s="306"/>
      <c r="AO109" s="306"/>
      <c r="AP109" s="306"/>
      <c r="AQ109" s="306"/>
      <c r="AR109" s="306"/>
      <c r="AS109" s="306"/>
      <c r="AT109" s="306"/>
      <c r="AU109" s="306"/>
      <c r="AV109" s="306"/>
      <c r="AW109" s="306"/>
      <c r="AX109" s="306"/>
      <c r="AY109" s="306"/>
      <c r="AZ109" s="306"/>
      <c r="BA109" s="306"/>
      <c r="BB109" s="306"/>
      <c r="BC109" s="306"/>
      <c r="BD109" s="306"/>
      <c r="BE109" s="338"/>
      <c r="BF109" s="316"/>
      <c r="BG109" s="306"/>
      <c r="BH109" s="306"/>
      <c r="BI109" s="306"/>
      <c r="BJ109" s="306"/>
      <c r="BK109" s="306"/>
      <c r="BL109" s="306"/>
      <c r="BM109" s="306"/>
      <c r="BN109" s="306"/>
      <c r="BO109" s="306"/>
      <c r="BP109" s="306"/>
      <c r="BQ109" s="306"/>
      <c r="BR109" s="306"/>
      <c r="BS109" s="306"/>
      <c r="BT109" s="306"/>
      <c r="BU109" s="306"/>
      <c r="BV109" s="306"/>
      <c r="BW109" s="306"/>
      <c r="BX109" s="338"/>
    </row>
    <row r="110" spans="1:76">
      <c r="A110" s="316"/>
      <c r="B110" s="306"/>
      <c r="C110" s="306"/>
      <c r="D110" s="306"/>
      <c r="E110" s="306"/>
      <c r="F110" s="306"/>
      <c r="G110" s="306"/>
      <c r="H110" s="306"/>
      <c r="I110" s="306"/>
      <c r="J110" s="306"/>
      <c r="K110" s="306"/>
      <c r="L110" s="306"/>
      <c r="M110" s="306"/>
      <c r="N110" s="306"/>
      <c r="O110" s="306"/>
      <c r="P110" s="306"/>
      <c r="Q110" s="306"/>
      <c r="R110" s="306"/>
      <c r="S110" s="338"/>
      <c r="T110" s="316"/>
      <c r="U110" s="306"/>
      <c r="V110" s="306"/>
      <c r="W110" s="306"/>
      <c r="X110" s="306"/>
      <c r="Y110" s="306"/>
      <c r="Z110" s="306"/>
      <c r="AA110" s="306"/>
      <c r="AB110" s="306"/>
      <c r="AC110" s="306"/>
      <c r="AD110" s="306"/>
      <c r="AE110" s="306"/>
      <c r="AF110" s="306"/>
      <c r="AG110" s="306"/>
      <c r="AH110" s="306"/>
      <c r="AI110" s="306"/>
      <c r="AJ110" s="306"/>
      <c r="AK110" s="306"/>
      <c r="AL110" s="338"/>
      <c r="AM110" s="316"/>
      <c r="AN110" s="306"/>
      <c r="AO110" s="306"/>
      <c r="AP110" s="306"/>
      <c r="AQ110" s="306"/>
      <c r="AR110" s="306"/>
      <c r="AS110" s="306"/>
      <c r="AT110" s="306"/>
      <c r="AU110" s="306"/>
      <c r="AV110" s="306"/>
      <c r="AW110" s="306"/>
      <c r="AX110" s="306"/>
      <c r="AY110" s="306"/>
      <c r="AZ110" s="306"/>
      <c r="BA110" s="306"/>
      <c r="BB110" s="306"/>
      <c r="BC110" s="306"/>
      <c r="BD110" s="306"/>
      <c r="BE110" s="338"/>
      <c r="BF110" s="316"/>
      <c r="BG110" s="306"/>
      <c r="BH110" s="306"/>
      <c r="BI110" s="306"/>
      <c r="BJ110" s="306"/>
      <c r="BK110" s="306"/>
      <c r="BL110" s="306"/>
      <c r="BM110" s="306"/>
      <c r="BN110" s="306"/>
      <c r="BO110" s="306"/>
      <c r="BP110" s="306"/>
      <c r="BQ110" s="306"/>
      <c r="BR110" s="306"/>
      <c r="BS110" s="306"/>
      <c r="BT110" s="306"/>
      <c r="BU110" s="306"/>
      <c r="BV110" s="306"/>
      <c r="BW110" s="306"/>
      <c r="BX110" s="338"/>
    </row>
    <row r="111" spans="1:76">
      <c r="A111" s="316"/>
      <c r="B111" s="306"/>
      <c r="C111" s="306"/>
      <c r="D111" s="306"/>
      <c r="E111" s="306"/>
      <c r="F111" s="306"/>
      <c r="G111" s="306"/>
      <c r="H111" s="306"/>
      <c r="I111" s="306"/>
      <c r="J111" s="306"/>
      <c r="K111" s="306"/>
      <c r="L111" s="306"/>
      <c r="M111" s="306"/>
      <c r="N111" s="306"/>
      <c r="O111" s="306"/>
      <c r="P111" s="306"/>
      <c r="Q111" s="306"/>
      <c r="R111" s="306"/>
      <c r="S111" s="338"/>
      <c r="T111" s="316"/>
      <c r="U111" s="306"/>
      <c r="V111" s="306"/>
      <c r="W111" s="306"/>
      <c r="X111" s="306"/>
      <c r="Y111" s="306"/>
      <c r="Z111" s="306"/>
      <c r="AA111" s="306"/>
      <c r="AB111" s="306"/>
      <c r="AC111" s="306"/>
      <c r="AD111" s="306"/>
      <c r="AE111" s="306"/>
      <c r="AF111" s="306"/>
      <c r="AG111" s="306"/>
      <c r="AH111" s="306"/>
      <c r="AI111" s="306"/>
      <c r="AJ111" s="306"/>
      <c r="AK111" s="306"/>
      <c r="AL111" s="338"/>
      <c r="AM111" s="316"/>
      <c r="AN111" s="306"/>
      <c r="AO111" s="306"/>
      <c r="AP111" s="306"/>
      <c r="AQ111" s="306"/>
      <c r="AR111" s="306"/>
      <c r="AS111" s="306"/>
      <c r="AT111" s="306"/>
      <c r="AU111" s="306"/>
      <c r="AV111" s="306"/>
      <c r="AW111" s="306"/>
      <c r="AX111" s="306"/>
      <c r="AY111" s="306"/>
      <c r="AZ111" s="306"/>
      <c r="BA111" s="306"/>
      <c r="BB111" s="306"/>
      <c r="BC111" s="306"/>
      <c r="BD111" s="306"/>
      <c r="BE111" s="338"/>
      <c r="BF111" s="316"/>
      <c r="BG111" s="306"/>
      <c r="BH111" s="306"/>
      <c r="BI111" s="306"/>
      <c r="BJ111" s="306"/>
      <c r="BK111" s="306"/>
      <c r="BL111" s="306"/>
      <c r="BM111" s="306"/>
      <c r="BN111" s="306"/>
      <c r="BO111" s="306"/>
      <c r="BP111" s="306"/>
      <c r="BQ111" s="306"/>
      <c r="BR111" s="306"/>
      <c r="BS111" s="306"/>
      <c r="BT111" s="306"/>
      <c r="BU111" s="306"/>
      <c r="BV111" s="306"/>
      <c r="BW111" s="306"/>
      <c r="BX111" s="338"/>
    </row>
    <row r="112" spans="1:76">
      <c r="A112" s="316"/>
      <c r="B112" s="306"/>
      <c r="C112" s="306"/>
      <c r="D112" s="306"/>
      <c r="E112" s="306"/>
      <c r="F112" s="306"/>
      <c r="G112" s="306"/>
      <c r="H112" s="306"/>
      <c r="I112" s="306"/>
      <c r="J112" s="306"/>
      <c r="K112" s="306"/>
      <c r="L112" s="306"/>
      <c r="M112" s="306"/>
      <c r="N112" s="306"/>
      <c r="O112" s="306"/>
      <c r="P112" s="306"/>
      <c r="Q112" s="306"/>
      <c r="R112" s="306"/>
      <c r="S112" s="338"/>
      <c r="T112" s="316"/>
      <c r="U112" s="306"/>
      <c r="V112" s="306"/>
      <c r="W112" s="306"/>
      <c r="X112" s="306"/>
      <c r="Y112" s="306"/>
      <c r="Z112" s="306"/>
      <c r="AA112" s="306"/>
      <c r="AB112" s="306"/>
      <c r="AC112" s="306"/>
      <c r="AD112" s="306"/>
      <c r="AE112" s="306"/>
      <c r="AF112" s="306"/>
      <c r="AG112" s="306"/>
      <c r="AH112" s="306"/>
      <c r="AI112" s="306"/>
      <c r="AJ112" s="306"/>
      <c r="AK112" s="306"/>
      <c r="AL112" s="338"/>
      <c r="AM112" s="316"/>
      <c r="AN112" s="306"/>
      <c r="AO112" s="306"/>
      <c r="AP112" s="306"/>
      <c r="AQ112" s="306"/>
      <c r="AR112" s="306"/>
      <c r="AS112" s="306"/>
      <c r="AT112" s="306"/>
      <c r="AU112" s="306"/>
      <c r="AV112" s="306"/>
      <c r="AW112" s="306"/>
      <c r="AX112" s="306"/>
      <c r="AY112" s="306"/>
      <c r="AZ112" s="306"/>
      <c r="BA112" s="306"/>
      <c r="BB112" s="306"/>
      <c r="BC112" s="306"/>
      <c r="BD112" s="306"/>
      <c r="BE112" s="338"/>
      <c r="BF112" s="316"/>
      <c r="BG112" s="306"/>
      <c r="BH112" s="306"/>
      <c r="BI112" s="306"/>
      <c r="BJ112" s="306"/>
      <c r="BK112" s="306"/>
      <c r="BL112" s="306"/>
      <c r="BM112" s="306"/>
      <c r="BN112" s="306"/>
      <c r="BO112" s="306"/>
      <c r="BP112" s="306"/>
      <c r="BQ112" s="306"/>
      <c r="BR112" s="306"/>
      <c r="BS112" s="306"/>
      <c r="BT112" s="306"/>
      <c r="BU112" s="306"/>
      <c r="BV112" s="306"/>
      <c r="BW112" s="306"/>
      <c r="BX112" s="338"/>
    </row>
    <row r="113" spans="1:76">
      <c r="A113" s="316"/>
      <c r="B113" s="306"/>
      <c r="C113" s="306"/>
      <c r="D113" s="306"/>
      <c r="E113" s="306"/>
      <c r="F113" s="306"/>
      <c r="G113" s="306"/>
      <c r="H113" s="306"/>
      <c r="I113" s="306"/>
      <c r="J113" s="306"/>
      <c r="K113" s="306"/>
      <c r="L113" s="306"/>
      <c r="M113" s="306"/>
      <c r="N113" s="306"/>
      <c r="O113" s="306"/>
      <c r="P113" s="306"/>
      <c r="Q113" s="306"/>
      <c r="R113" s="306"/>
      <c r="S113" s="338"/>
      <c r="T113" s="316"/>
      <c r="U113" s="306"/>
      <c r="V113" s="306"/>
      <c r="W113" s="306"/>
      <c r="X113" s="306"/>
      <c r="Y113" s="306"/>
      <c r="Z113" s="306"/>
      <c r="AA113" s="306"/>
      <c r="AB113" s="306"/>
      <c r="AC113" s="306"/>
      <c r="AD113" s="306"/>
      <c r="AE113" s="306"/>
      <c r="AF113" s="306"/>
      <c r="AG113" s="306"/>
      <c r="AH113" s="306"/>
      <c r="AI113" s="306"/>
      <c r="AJ113" s="306"/>
      <c r="AK113" s="306"/>
      <c r="AL113" s="338"/>
      <c r="AM113" s="316"/>
      <c r="AN113" s="306"/>
      <c r="AO113" s="306"/>
      <c r="AP113" s="306"/>
      <c r="AQ113" s="306"/>
      <c r="AR113" s="306"/>
      <c r="AS113" s="306"/>
      <c r="AT113" s="306"/>
      <c r="AU113" s="306"/>
      <c r="AV113" s="306"/>
      <c r="AW113" s="306"/>
      <c r="AX113" s="306"/>
      <c r="AY113" s="306"/>
      <c r="AZ113" s="306"/>
      <c r="BA113" s="306"/>
      <c r="BB113" s="306"/>
      <c r="BC113" s="306"/>
      <c r="BD113" s="306"/>
      <c r="BE113" s="338"/>
      <c r="BF113" s="316"/>
      <c r="BG113" s="306"/>
      <c r="BH113" s="306"/>
      <c r="BI113" s="306"/>
      <c r="BJ113" s="306"/>
      <c r="BK113" s="306"/>
      <c r="BL113" s="306"/>
      <c r="BM113" s="306"/>
      <c r="BN113" s="306"/>
      <c r="BO113" s="306"/>
      <c r="BP113" s="306"/>
      <c r="BQ113" s="306"/>
      <c r="BR113" s="306"/>
      <c r="BS113" s="306"/>
      <c r="BT113" s="306"/>
      <c r="BU113" s="306"/>
      <c r="BV113" s="306"/>
      <c r="BW113" s="306"/>
      <c r="BX113" s="338"/>
    </row>
    <row r="114" spans="1:76">
      <c r="A114" s="316"/>
      <c r="B114" s="306"/>
      <c r="C114" s="306"/>
      <c r="D114" s="306"/>
      <c r="E114" s="306"/>
      <c r="F114" s="306"/>
      <c r="G114" s="306"/>
      <c r="H114" s="306"/>
      <c r="I114" s="306"/>
      <c r="J114" s="306"/>
      <c r="K114" s="306"/>
      <c r="L114" s="306"/>
      <c r="M114" s="306"/>
      <c r="N114" s="306"/>
      <c r="O114" s="306"/>
      <c r="P114" s="306"/>
      <c r="Q114" s="306"/>
      <c r="R114" s="306"/>
      <c r="S114" s="338"/>
      <c r="T114" s="316"/>
      <c r="U114" s="306"/>
      <c r="V114" s="306"/>
      <c r="W114" s="306"/>
      <c r="X114" s="306"/>
      <c r="Y114" s="306"/>
      <c r="Z114" s="306"/>
      <c r="AA114" s="306"/>
      <c r="AB114" s="306"/>
      <c r="AC114" s="306"/>
      <c r="AD114" s="306"/>
      <c r="AE114" s="306"/>
      <c r="AF114" s="306"/>
      <c r="AG114" s="306"/>
      <c r="AH114" s="306"/>
      <c r="AI114" s="306"/>
      <c r="AJ114" s="306"/>
      <c r="AK114" s="306"/>
      <c r="AL114" s="338"/>
      <c r="AM114" s="316"/>
      <c r="AN114" s="306"/>
      <c r="AO114" s="306"/>
      <c r="AP114" s="306"/>
      <c r="AQ114" s="306"/>
      <c r="AR114" s="306"/>
      <c r="AS114" s="306"/>
      <c r="AT114" s="306"/>
      <c r="AU114" s="306"/>
      <c r="AV114" s="306"/>
      <c r="AW114" s="306"/>
      <c r="AX114" s="306"/>
      <c r="AY114" s="306"/>
      <c r="AZ114" s="306"/>
      <c r="BA114" s="306"/>
      <c r="BB114" s="306"/>
      <c r="BC114" s="306"/>
      <c r="BD114" s="306"/>
      <c r="BE114" s="338"/>
      <c r="BF114" s="316"/>
      <c r="BG114" s="306"/>
      <c r="BH114" s="306"/>
      <c r="BI114" s="306"/>
      <c r="BJ114" s="306"/>
      <c r="BK114" s="306"/>
      <c r="BL114" s="306"/>
      <c r="BM114" s="306"/>
      <c r="BN114" s="306"/>
      <c r="BO114" s="306"/>
      <c r="BP114" s="306"/>
      <c r="BQ114" s="306"/>
      <c r="BR114" s="306"/>
      <c r="BS114" s="306"/>
      <c r="BT114" s="306"/>
      <c r="BU114" s="306"/>
      <c r="BV114" s="306"/>
      <c r="BW114" s="306"/>
      <c r="BX114" s="338"/>
    </row>
    <row r="115" spans="1:76">
      <c r="A115" s="316"/>
      <c r="B115" s="306"/>
      <c r="C115" s="306"/>
      <c r="D115" s="306"/>
      <c r="E115" s="306"/>
      <c r="F115" s="306"/>
      <c r="G115" s="306"/>
      <c r="H115" s="306"/>
      <c r="I115" s="306"/>
      <c r="J115" s="306"/>
      <c r="K115" s="306"/>
      <c r="L115" s="306"/>
      <c r="M115" s="306"/>
      <c r="N115" s="306"/>
      <c r="O115" s="306"/>
      <c r="P115" s="306"/>
      <c r="Q115" s="306"/>
      <c r="R115" s="306"/>
      <c r="S115" s="338"/>
      <c r="T115" s="316"/>
      <c r="U115" s="306"/>
      <c r="V115" s="306"/>
      <c r="W115" s="306"/>
      <c r="X115" s="306"/>
      <c r="Y115" s="306"/>
      <c r="Z115" s="306"/>
      <c r="AA115" s="306"/>
      <c r="AB115" s="306"/>
      <c r="AC115" s="306"/>
      <c r="AD115" s="306"/>
      <c r="AE115" s="306"/>
      <c r="AF115" s="306"/>
      <c r="AG115" s="306"/>
      <c r="AH115" s="306"/>
      <c r="AI115" s="306"/>
      <c r="AJ115" s="306"/>
      <c r="AK115" s="306"/>
      <c r="AL115" s="338"/>
      <c r="AM115" s="316"/>
      <c r="AN115" s="306"/>
      <c r="AO115" s="306"/>
      <c r="AP115" s="306"/>
      <c r="AQ115" s="306"/>
      <c r="AR115" s="306"/>
      <c r="AS115" s="306"/>
      <c r="AT115" s="306"/>
      <c r="AU115" s="306"/>
      <c r="AV115" s="306"/>
      <c r="AW115" s="306"/>
      <c r="AX115" s="306"/>
      <c r="AY115" s="306"/>
      <c r="AZ115" s="306"/>
      <c r="BA115" s="306"/>
      <c r="BB115" s="306"/>
      <c r="BC115" s="306"/>
      <c r="BD115" s="306"/>
      <c r="BE115" s="338"/>
      <c r="BF115" s="316"/>
      <c r="BG115" s="306"/>
      <c r="BH115" s="306"/>
      <c r="BI115" s="306"/>
      <c r="BJ115" s="306"/>
      <c r="BK115" s="306"/>
      <c r="BL115" s="306"/>
      <c r="BM115" s="306"/>
      <c r="BN115" s="306"/>
      <c r="BO115" s="306"/>
      <c r="BP115" s="306"/>
      <c r="BQ115" s="306"/>
      <c r="BR115" s="306"/>
      <c r="BS115" s="306"/>
      <c r="BT115" s="306"/>
      <c r="BU115" s="306"/>
      <c r="BV115" s="306"/>
      <c r="BW115" s="306"/>
      <c r="BX115" s="338"/>
    </row>
    <row r="116" spans="1:76">
      <c r="A116" s="316"/>
      <c r="B116" s="306"/>
      <c r="C116" s="306"/>
      <c r="D116" s="306"/>
      <c r="E116" s="306"/>
      <c r="F116" s="306"/>
      <c r="G116" s="306"/>
      <c r="H116" s="306"/>
      <c r="I116" s="306"/>
      <c r="J116" s="306"/>
      <c r="K116" s="306"/>
      <c r="L116" s="306"/>
      <c r="M116" s="306"/>
      <c r="N116" s="306"/>
      <c r="O116" s="306"/>
      <c r="P116" s="306"/>
      <c r="Q116" s="306"/>
      <c r="R116" s="306"/>
      <c r="S116" s="338"/>
      <c r="T116" s="316"/>
      <c r="U116" s="306"/>
      <c r="V116" s="306"/>
      <c r="W116" s="306"/>
      <c r="X116" s="306"/>
      <c r="Y116" s="306"/>
      <c r="Z116" s="306"/>
      <c r="AA116" s="306"/>
      <c r="AB116" s="306"/>
      <c r="AC116" s="306"/>
      <c r="AD116" s="306"/>
      <c r="AE116" s="306"/>
      <c r="AF116" s="306"/>
      <c r="AG116" s="306"/>
      <c r="AH116" s="306"/>
      <c r="AI116" s="306"/>
      <c r="AJ116" s="306"/>
      <c r="AK116" s="306"/>
      <c r="AL116" s="338"/>
      <c r="AM116" s="316"/>
      <c r="AN116" s="306"/>
      <c r="AO116" s="306"/>
      <c r="AP116" s="306"/>
      <c r="AQ116" s="306"/>
      <c r="AR116" s="306"/>
      <c r="AS116" s="306"/>
      <c r="AT116" s="306"/>
      <c r="AU116" s="306"/>
      <c r="AV116" s="306"/>
      <c r="AW116" s="306"/>
      <c r="AX116" s="306"/>
      <c r="AY116" s="306"/>
      <c r="AZ116" s="306"/>
      <c r="BA116" s="306"/>
      <c r="BB116" s="306"/>
      <c r="BC116" s="306"/>
      <c r="BD116" s="306"/>
      <c r="BE116" s="338"/>
      <c r="BF116" s="316"/>
      <c r="BG116" s="306"/>
      <c r="BH116" s="306"/>
      <c r="BI116" s="306"/>
      <c r="BJ116" s="306"/>
      <c r="BK116" s="306"/>
      <c r="BL116" s="306"/>
      <c r="BM116" s="306"/>
      <c r="BN116" s="306"/>
      <c r="BO116" s="306"/>
      <c r="BP116" s="306"/>
      <c r="BQ116" s="306"/>
      <c r="BR116" s="306"/>
      <c r="BS116" s="306"/>
      <c r="BT116" s="306"/>
      <c r="BU116" s="306"/>
      <c r="BV116" s="306"/>
      <c r="BW116" s="306"/>
      <c r="BX116" s="338"/>
    </row>
    <row r="117" spans="1:76">
      <c r="A117" s="316"/>
      <c r="B117" s="306"/>
      <c r="C117" s="306"/>
      <c r="D117" s="306"/>
      <c r="E117" s="306"/>
      <c r="F117" s="306"/>
      <c r="G117" s="306"/>
      <c r="H117" s="306"/>
      <c r="I117" s="306"/>
      <c r="J117" s="306"/>
      <c r="K117" s="306"/>
      <c r="L117" s="306"/>
      <c r="M117" s="306"/>
      <c r="N117" s="306"/>
      <c r="O117" s="306"/>
      <c r="P117" s="306"/>
      <c r="Q117" s="306"/>
      <c r="R117" s="306"/>
      <c r="S117" s="338"/>
      <c r="T117" s="316"/>
      <c r="U117" s="306"/>
      <c r="V117" s="306"/>
      <c r="W117" s="306"/>
      <c r="X117" s="306"/>
      <c r="Y117" s="306"/>
      <c r="Z117" s="306"/>
      <c r="AA117" s="306"/>
      <c r="AB117" s="306"/>
      <c r="AC117" s="306"/>
      <c r="AD117" s="306"/>
      <c r="AE117" s="306"/>
      <c r="AF117" s="306"/>
      <c r="AG117" s="306"/>
      <c r="AH117" s="306"/>
      <c r="AI117" s="306"/>
      <c r="AJ117" s="306"/>
      <c r="AK117" s="306"/>
      <c r="AL117" s="338"/>
      <c r="AM117" s="316"/>
      <c r="AN117" s="306"/>
      <c r="AO117" s="306"/>
      <c r="AP117" s="306"/>
      <c r="AQ117" s="306"/>
      <c r="AR117" s="306"/>
      <c r="AS117" s="306"/>
      <c r="AT117" s="306"/>
      <c r="AU117" s="306"/>
      <c r="AV117" s="306"/>
      <c r="AW117" s="306"/>
      <c r="AX117" s="306"/>
      <c r="AY117" s="306"/>
      <c r="AZ117" s="306"/>
      <c r="BA117" s="306"/>
      <c r="BB117" s="306"/>
      <c r="BC117" s="306"/>
      <c r="BD117" s="306"/>
      <c r="BE117" s="338"/>
      <c r="BF117" s="316"/>
      <c r="BG117" s="306"/>
      <c r="BH117" s="306"/>
      <c r="BI117" s="306"/>
      <c r="BJ117" s="306"/>
      <c r="BK117" s="306"/>
      <c r="BL117" s="306"/>
      <c r="BM117" s="306"/>
      <c r="BN117" s="306"/>
      <c r="BO117" s="306"/>
      <c r="BP117" s="306"/>
      <c r="BQ117" s="306"/>
      <c r="BR117" s="306"/>
      <c r="BS117" s="306"/>
      <c r="BT117" s="306"/>
      <c r="BU117" s="306"/>
      <c r="BV117" s="306"/>
      <c r="BW117" s="306"/>
      <c r="BX117" s="338"/>
    </row>
    <row r="118" spans="1:76">
      <c r="A118" s="316"/>
      <c r="B118" s="306"/>
      <c r="C118" s="306"/>
      <c r="D118" s="306"/>
      <c r="E118" s="306"/>
      <c r="F118" s="306"/>
      <c r="G118" s="306"/>
      <c r="H118" s="306"/>
      <c r="I118" s="306"/>
      <c r="J118" s="306"/>
      <c r="K118" s="306"/>
      <c r="L118" s="306"/>
      <c r="M118" s="306"/>
      <c r="N118" s="306"/>
      <c r="O118" s="306"/>
      <c r="P118" s="306"/>
      <c r="Q118" s="306"/>
      <c r="R118" s="306"/>
      <c r="S118" s="338"/>
      <c r="T118" s="316"/>
      <c r="U118" s="306"/>
      <c r="V118" s="306"/>
      <c r="W118" s="306"/>
      <c r="X118" s="306"/>
      <c r="Y118" s="306"/>
      <c r="Z118" s="306"/>
      <c r="AA118" s="306"/>
      <c r="AB118" s="306"/>
      <c r="AC118" s="306"/>
      <c r="AD118" s="306"/>
      <c r="AE118" s="306"/>
      <c r="AF118" s="306"/>
      <c r="AG118" s="306"/>
      <c r="AH118" s="306"/>
      <c r="AI118" s="306"/>
      <c r="AJ118" s="306"/>
      <c r="AK118" s="306"/>
      <c r="AL118" s="338"/>
      <c r="AM118" s="316"/>
      <c r="AN118" s="306"/>
      <c r="AO118" s="306"/>
      <c r="AP118" s="306"/>
      <c r="AQ118" s="306"/>
      <c r="AR118" s="306"/>
      <c r="AS118" s="306"/>
      <c r="AT118" s="306"/>
      <c r="AU118" s="306"/>
      <c r="AV118" s="306"/>
      <c r="AW118" s="306"/>
      <c r="AX118" s="306"/>
      <c r="AY118" s="306"/>
      <c r="AZ118" s="306"/>
      <c r="BA118" s="306"/>
      <c r="BB118" s="306"/>
      <c r="BC118" s="306"/>
      <c r="BD118" s="306"/>
      <c r="BE118" s="338"/>
      <c r="BF118" s="316"/>
      <c r="BG118" s="306"/>
      <c r="BH118" s="306"/>
      <c r="BI118" s="306"/>
      <c r="BJ118" s="306"/>
      <c r="BK118" s="306"/>
      <c r="BL118" s="306"/>
      <c r="BM118" s="306"/>
      <c r="BN118" s="306"/>
      <c r="BO118" s="306"/>
      <c r="BP118" s="306"/>
      <c r="BQ118" s="306"/>
      <c r="BR118" s="306"/>
      <c r="BS118" s="306"/>
      <c r="BT118" s="306"/>
      <c r="BU118" s="306"/>
      <c r="BV118" s="306"/>
      <c r="BW118" s="306"/>
      <c r="BX118" s="338"/>
    </row>
    <row r="119" spans="1:76">
      <c r="A119" s="316"/>
      <c r="B119" s="306"/>
      <c r="C119" s="306"/>
      <c r="D119" s="306"/>
      <c r="E119" s="306"/>
      <c r="F119" s="306"/>
      <c r="G119" s="306"/>
      <c r="H119" s="306"/>
      <c r="I119" s="306"/>
      <c r="J119" s="306"/>
      <c r="K119" s="306"/>
      <c r="L119" s="306"/>
      <c r="M119" s="306"/>
      <c r="N119" s="306"/>
      <c r="O119" s="306"/>
      <c r="P119" s="306"/>
      <c r="Q119" s="306"/>
      <c r="R119" s="306"/>
      <c r="S119" s="338"/>
      <c r="T119" s="316"/>
      <c r="U119" s="306"/>
      <c r="V119" s="306"/>
      <c r="W119" s="306"/>
      <c r="X119" s="306"/>
      <c r="Y119" s="306"/>
      <c r="Z119" s="306"/>
      <c r="AA119" s="306"/>
      <c r="AB119" s="306"/>
      <c r="AC119" s="306"/>
      <c r="AD119" s="306"/>
      <c r="AE119" s="306"/>
      <c r="AF119" s="306"/>
      <c r="AG119" s="306"/>
      <c r="AH119" s="306"/>
      <c r="AI119" s="306"/>
      <c r="AJ119" s="306"/>
      <c r="AK119" s="306"/>
      <c r="AL119" s="338"/>
      <c r="AM119" s="316"/>
      <c r="AN119" s="306"/>
      <c r="AO119" s="306"/>
      <c r="AP119" s="306"/>
      <c r="AQ119" s="306"/>
      <c r="AR119" s="306"/>
      <c r="AS119" s="306"/>
      <c r="AT119" s="306"/>
      <c r="AU119" s="306"/>
      <c r="AV119" s="306"/>
      <c r="AW119" s="306"/>
      <c r="AX119" s="306"/>
      <c r="AY119" s="306"/>
      <c r="AZ119" s="306"/>
      <c r="BA119" s="306"/>
      <c r="BB119" s="306"/>
      <c r="BC119" s="306"/>
      <c r="BD119" s="306"/>
      <c r="BE119" s="338"/>
      <c r="BF119" s="316"/>
      <c r="BG119" s="306"/>
      <c r="BH119" s="306"/>
      <c r="BI119" s="306"/>
      <c r="BJ119" s="306"/>
      <c r="BK119" s="306"/>
      <c r="BL119" s="306"/>
      <c r="BM119" s="306"/>
      <c r="BN119" s="306"/>
      <c r="BO119" s="306"/>
      <c r="BP119" s="306"/>
      <c r="BQ119" s="306"/>
      <c r="BR119" s="306"/>
      <c r="BS119" s="306"/>
      <c r="BT119" s="306"/>
      <c r="BU119" s="306"/>
      <c r="BV119" s="306"/>
      <c r="BW119" s="306"/>
      <c r="BX119" s="338"/>
    </row>
    <row r="120" spans="1:76">
      <c r="A120" s="316"/>
      <c r="B120" s="306"/>
      <c r="C120" s="306"/>
      <c r="D120" s="306"/>
      <c r="E120" s="306"/>
      <c r="F120" s="306"/>
      <c r="G120" s="306"/>
      <c r="H120" s="306"/>
      <c r="I120" s="306"/>
      <c r="J120" s="306"/>
      <c r="K120" s="306"/>
      <c r="L120" s="306"/>
      <c r="M120" s="306"/>
      <c r="N120" s="306"/>
      <c r="O120" s="306"/>
      <c r="P120" s="306"/>
      <c r="Q120" s="306"/>
      <c r="R120" s="306"/>
      <c r="S120" s="338"/>
      <c r="T120" s="316"/>
      <c r="U120" s="306"/>
      <c r="V120" s="306"/>
      <c r="W120" s="306"/>
      <c r="X120" s="306"/>
      <c r="Y120" s="306"/>
      <c r="Z120" s="306"/>
      <c r="AA120" s="306"/>
      <c r="AB120" s="306"/>
      <c r="AC120" s="306"/>
      <c r="AD120" s="306"/>
      <c r="AE120" s="306"/>
      <c r="AF120" s="306"/>
      <c r="AG120" s="306"/>
      <c r="AH120" s="306"/>
      <c r="AI120" s="306"/>
      <c r="AJ120" s="306"/>
      <c r="AK120" s="306"/>
      <c r="AL120" s="338"/>
      <c r="AM120" s="316"/>
      <c r="AN120" s="306"/>
      <c r="AO120" s="306"/>
      <c r="AP120" s="306"/>
      <c r="AQ120" s="306"/>
      <c r="AR120" s="306"/>
      <c r="AS120" s="306"/>
      <c r="AT120" s="306"/>
      <c r="AU120" s="306"/>
      <c r="AV120" s="306"/>
      <c r="AW120" s="306"/>
      <c r="AX120" s="306"/>
      <c r="AY120" s="306"/>
      <c r="AZ120" s="306"/>
      <c r="BA120" s="306"/>
      <c r="BB120" s="306"/>
      <c r="BC120" s="306"/>
      <c r="BD120" s="306"/>
      <c r="BE120" s="338"/>
      <c r="BF120" s="316"/>
      <c r="BG120" s="306"/>
      <c r="BH120" s="306"/>
      <c r="BI120" s="306"/>
      <c r="BJ120" s="306"/>
      <c r="BK120" s="306"/>
      <c r="BL120" s="306"/>
      <c r="BM120" s="306"/>
      <c r="BN120" s="306"/>
      <c r="BO120" s="306"/>
      <c r="BP120" s="306"/>
      <c r="BQ120" s="306"/>
      <c r="BR120" s="306"/>
      <c r="BS120" s="306"/>
      <c r="BT120" s="306"/>
      <c r="BU120" s="306"/>
      <c r="BV120" s="306"/>
      <c r="BW120" s="306"/>
      <c r="BX120" s="338"/>
    </row>
    <row r="121" spans="1:76">
      <c r="A121" s="316"/>
      <c r="B121" s="306"/>
      <c r="C121" s="306"/>
      <c r="D121" s="306"/>
      <c r="E121" s="306"/>
      <c r="F121" s="306"/>
      <c r="G121" s="306"/>
      <c r="H121" s="306"/>
      <c r="I121" s="306"/>
      <c r="J121" s="306"/>
      <c r="K121" s="306"/>
      <c r="L121" s="306"/>
      <c r="M121" s="306"/>
      <c r="N121" s="306"/>
      <c r="O121" s="306"/>
      <c r="P121" s="306"/>
      <c r="Q121" s="306"/>
      <c r="R121" s="306"/>
      <c r="S121" s="338"/>
      <c r="T121" s="316"/>
      <c r="U121" s="306"/>
      <c r="V121" s="306"/>
      <c r="W121" s="306"/>
      <c r="X121" s="306"/>
      <c r="Y121" s="306"/>
      <c r="Z121" s="306"/>
      <c r="AA121" s="306"/>
      <c r="AB121" s="306"/>
      <c r="AC121" s="306"/>
      <c r="AD121" s="306"/>
      <c r="AE121" s="306"/>
      <c r="AF121" s="306"/>
      <c r="AG121" s="306"/>
      <c r="AH121" s="306"/>
      <c r="AI121" s="306"/>
      <c r="AJ121" s="306"/>
      <c r="AK121" s="306"/>
      <c r="AL121" s="338"/>
      <c r="AM121" s="316"/>
      <c r="AN121" s="306"/>
      <c r="AO121" s="306"/>
      <c r="AP121" s="306"/>
      <c r="AQ121" s="306"/>
      <c r="AR121" s="306"/>
      <c r="AS121" s="306"/>
      <c r="AT121" s="306"/>
      <c r="AU121" s="306"/>
      <c r="AV121" s="306"/>
      <c r="AW121" s="306"/>
      <c r="AX121" s="306"/>
      <c r="AY121" s="306"/>
      <c r="AZ121" s="306"/>
      <c r="BA121" s="306"/>
      <c r="BB121" s="306"/>
      <c r="BC121" s="306"/>
      <c r="BD121" s="306"/>
      <c r="BE121" s="338"/>
      <c r="BF121" s="316"/>
      <c r="BG121" s="306"/>
      <c r="BH121" s="306"/>
      <c r="BI121" s="306"/>
      <c r="BJ121" s="306"/>
      <c r="BK121" s="306"/>
      <c r="BL121" s="306"/>
      <c r="BM121" s="306"/>
      <c r="BN121" s="306"/>
      <c r="BO121" s="306"/>
      <c r="BP121" s="306"/>
      <c r="BQ121" s="306"/>
      <c r="BR121" s="306"/>
      <c r="BS121" s="306"/>
      <c r="BT121" s="306"/>
      <c r="BU121" s="306"/>
      <c r="BV121" s="306"/>
      <c r="BW121" s="306"/>
      <c r="BX121" s="338"/>
    </row>
    <row r="122" spans="1:76">
      <c r="A122" s="316"/>
      <c r="B122" s="306"/>
      <c r="C122" s="306"/>
      <c r="D122" s="306"/>
      <c r="E122" s="306"/>
      <c r="F122" s="306"/>
      <c r="G122" s="306"/>
      <c r="H122" s="306"/>
      <c r="I122" s="306"/>
      <c r="J122" s="306"/>
      <c r="K122" s="306"/>
      <c r="L122" s="306"/>
      <c r="M122" s="306"/>
      <c r="N122" s="306"/>
      <c r="O122" s="306"/>
      <c r="P122" s="306"/>
      <c r="Q122" s="306"/>
      <c r="R122" s="306"/>
      <c r="S122" s="338"/>
      <c r="T122" s="316"/>
      <c r="U122" s="306"/>
      <c r="V122" s="306"/>
      <c r="W122" s="306"/>
      <c r="X122" s="306"/>
      <c r="Y122" s="306"/>
      <c r="Z122" s="306"/>
      <c r="AA122" s="306"/>
      <c r="AB122" s="306"/>
      <c r="AC122" s="306"/>
      <c r="AD122" s="306"/>
      <c r="AE122" s="306"/>
      <c r="AF122" s="306"/>
      <c r="AG122" s="306"/>
      <c r="AH122" s="306"/>
      <c r="AI122" s="306"/>
      <c r="AJ122" s="306"/>
      <c r="AK122" s="306"/>
      <c r="AL122" s="338"/>
      <c r="AM122" s="316"/>
      <c r="AN122" s="306"/>
      <c r="AO122" s="306"/>
      <c r="AP122" s="306"/>
      <c r="AQ122" s="306"/>
      <c r="AR122" s="306"/>
      <c r="AS122" s="306"/>
      <c r="AT122" s="306"/>
      <c r="AU122" s="306"/>
      <c r="AV122" s="306"/>
      <c r="AW122" s="306"/>
      <c r="AX122" s="306"/>
      <c r="AY122" s="306"/>
      <c r="AZ122" s="306"/>
      <c r="BA122" s="306"/>
      <c r="BB122" s="306"/>
      <c r="BC122" s="306"/>
      <c r="BD122" s="306"/>
      <c r="BE122" s="338"/>
      <c r="BF122" s="316"/>
      <c r="BG122" s="306"/>
      <c r="BH122" s="306"/>
      <c r="BI122" s="306"/>
      <c r="BJ122" s="306"/>
      <c r="BK122" s="306"/>
      <c r="BL122" s="306"/>
      <c r="BM122" s="306"/>
      <c r="BN122" s="306"/>
      <c r="BO122" s="306"/>
      <c r="BP122" s="306"/>
      <c r="BQ122" s="306"/>
      <c r="BR122" s="306"/>
      <c r="BS122" s="306"/>
      <c r="BT122" s="306"/>
      <c r="BU122" s="306"/>
      <c r="BV122" s="306"/>
      <c r="BW122" s="306"/>
      <c r="BX122" s="338"/>
    </row>
    <row r="123" spans="1:76">
      <c r="A123" s="316"/>
      <c r="B123" s="306"/>
      <c r="C123" s="306"/>
      <c r="D123" s="306"/>
      <c r="E123" s="306"/>
      <c r="F123" s="306"/>
      <c r="G123" s="306"/>
      <c r="H123" s="306"/>
      <c r="I123" s="306"/>
      <c r="J123" s="306"/>
      <c r="K123" s="306"/>
      <c r="L123" s="306"/>
      <c r="M123" s="306"/>
      <c r="N123" s="306"/>
      <c r="O123" s="306"/>
      <c r="P123" s="306"/>
      <c r="Q123" s="306"/>
      <c r="R123" s="306"/>
      <c r="S123" s="338"/>
      <c r="T123" s="316"/>
      <c r="U123" s="306"/>
      <c r="V123" s="306"/>
      <c r="W123" s="306"/>
      <c r="X123" s="306"/>
      <c r="Y123" s="306"/>
      <c r="Z123" s="306"/>
      <c r="AA123" s="306"/>
      <c r="AB123" s="306"/>
      <c r="AC123" s="306"/>
      <c r="AD123" s="306"/>
      <c r="AE123" s="306"/>
      <c r="AF123" s="306"/>
      <c r="AG123" s="306"/>
      <c r="AH123" s="306"/>
      <c r="AI123" s="306"/>
      <c r="AJ123" s="306"/>
      <c r="AK123" s="306"/>
      <c r="AL123" s="338"/>
      <c r="AM123" s="316"/>
      <c r="AN123" s="306"/>
      <c r="AO123" s="306"/>
      <c r="AP123" s="306"/>
      <c r="AQ123" s="306"/>
      <c r="AR123" s="306"/>
      <c r="AS123" s="306"/>
      <c r="AT123" s="306"/>
      <c r="AU123" s="306"/>
      <c r="AV123" s="306"/>
      <c r="AW123" s="306"/>
      <c r="AX123" s="306"/>
      <c r="AY123" s="306"/>
      <c r="AZ123" s="306"/>
      <c r="BA123" s="306"/>
      <c r="BB123" s="306"/>
      <c r="BC123" s="306"/>
      <c r="BD123" s="306"/>
      <c r="BE123" s="338"/>
      <c r="BF123" s="316"/>
      <c r="BG123" s="306"/>
      <c r="BH123" s="306"/>
      <c r="BI123" s="306"/>
      <c r="BJ123" s="306"/>
      <c r="BK123" s="306"/>
      <c r="BL123" s="306"/>
      <c r="BM123" s="306"/>
      <c r="BN123" s="306"/>
      <c r="BO123" s="306"/>
      <c r="BP123" s="306"/>
      <c r="BQ123" s="306"/>
      <c r="BR123" s="306"/>
      <c r="BS123" s="306"/>
      <c r="BT123" s="306"/>
      <c r="BU123" s="306"/>
      <c r="BV123" s="306"/>
      <c r="BW123" s="306"/>
      <c r="BX123" s="338"/>
    </row>
    <row r="124" spans="1:76">
      <c r="A124" s="316"/>
      <c r="B124" s="306"/>
      <c r="C124" s="306"/>
      <c r="D124" s="306"/>
      <c r="E124" s="306"/>
      <c r="F124" s="306"/>
      <c r="G124" s="306"/>
      <c r="H124" s="306"/>
      <c r="I124" s="306"/>
      <c r="J124" s="306"/>
      <c r="K124" s="306"/>
      <c r="L124" s="306"/>
      <c r="M124" s="306"/>
      <c r="N124" s="306"/>
      <c r="O124" s="306"/>
      <c r="P124" s="306"/>
      <c r="Q124" s="306"/>
      <c r="R124" s="306"/>
      <c r="S124" s="338"/>
      <c r="T124" s="316"/>
      <c r="U124" s="306"/>
      <c r="V124" s="306"/>
      <c r="W124" s="306"/>
      <c r="X124" s="306"/>
      <c r="Y124" s="306"/>
      <c r="Z124" s="306"/>
      <c r="AA124" s="306"/>
      <c r="AB124" s="306"/>
      <c r="AC124" s="306"/>
      <c r="AD124" s="306"/>
      <c r="AE124" s="306"/>
      <c r="AF124" s="306"/>
      <c r="AG124" s="306"/>
      <c r="AH124" s="306"/>
      <c r="AI124" s="306"/>
      <c r="AJ124" s="306"/>
      <c r="AK124" s="306"/>
      <c r="AL124" s="338"/>
      <c r="AM124" s="316"/>
      <c r="AN124" s="306"/>
      <c r="AO124" s="306"/>
      <c r="AP124" s="306"/>
      <c r="AQ124" s="306"/>
      <c r="AR124" s="306"/>
      <c r="AS124" s="306"/>
      <c r="AT124" s="306"/>
      <c r="AU124" s="306"/>
      <c r="AV124" s="306"/>
      <c r="AW124" s="306"/>
      <c r="AX124" s="306"/>
      <c r="AY124" s="306"/>
      <c r="AZ124" s="306"/>
      <c r="BA124" s="306"/>
      <c r="BB124" s="306"/>
      <c r="BC124" s="306"/>
      <c r="BD124" s="306"/>
      <c r="BE124" s="338"/>
      <c r="BF124" s="316"/>
      <c r="BG124" s="306"/>
      <c r="BH124" s="306"/>
      <c r="BI124" s="306"/>
      <c r="BJ124" s="306"/>
      <c r="BK124" s="306"/>
      <c r="BL124" s="306"/>
      <c r="BM124" s="306"/>
      <c r="BN124" s="306"/>
      <c r="BO124" s="306"/>
      <c r="BP124" s="306"/>
      <c r="BQ124" s="306"/>
      <c r="BR124" s="306"/>
      <c r="BS124" s="306"/>
      <c r="BT124" s="306"/>
      <c r="BU124" s="306"/>
      <c r="BV124" s="306"/>
      <c r="BW124" s="306"/>
      <c r="BX124" s="338"/>
    </row>
    <row r="125" spans="1:76">
      <c r="A125" s="316"/>
      <c r="B125" s="306"/>
      <c r="C125" s="306"/>
      <c r="D125" s="306"/>
      <c r="E125" s="306"/>
      <c r="F125" s="306"/>
      <c r="G125" s="306"/>
      <c r="H125" s="306"/>
      <c r="I125" s="306"/>
      <c r="J125" s="306"/>
      <c r="K125" s="306"/>
      <c r="L125" s="306"/>
      <c r="M125" s="306"/>
      <c r="N125" s="306"/>
      <c r="O125" s="306"/>
      <c r="P125" s="306"/>
      <c r="Q125" s="306"/>
      <c r="R125" s="306"/>
      <c r="S125" s="338"/>
      <c r="T125" s="316"/>
      <c r="U125" s="306"/>
      <c r="V125" s="306"/>
      <c r="W125" s="306"/>
      <c r="X125" s="306"/>
      <c r="Y125" s="306"/>
      <c r="Z125" s="306"/>
      <c r="AA125" s="306"/>
      <c r="AB125" s="306"/>
      <c r="AC125" s="306"/>
      <c r="AD125" s="306"/>
      <c r="AE125" s="306"/>
      <c r="AF125" s="306"/>
      <c r="AG125" s="306"/>
      <c r="AH125" s="306"/>
      <c r="AI125" s="306"/>
      <c r="AJ125" s="306"/>
      <c r="AK125" s="306"/>
      <c r="AL125" s="338"/>
      <c r="AM125" s="316"/>
      <c r="AN125" s="306"/>
      <c r="AO125" s="306"/>
      <c r="AP125" s="306"/>
      <c r="AQ125" s="306"/>
      <c r="AR125" s="306"/>
      <c r="AS125" s="306"/>
      <c r="AT125" s="306"/>
      <c r="AU125" s="306"/>
      <c r="AV125" s="306"/>
      <c r="AW125" s="306"/>
      <c r="AX125" s="306"/>
      <c r="AY125" s="306"/>
      <c r="AZ125" s="306"/>
      <c r="BA125" s="306"/>
      <c r="BB125" s="306"/>
      <c r="BC125" s="306"/>
      <c r="BD125" s="306"/>
      <c r="BE125" s="338"/>
      <c r="BF125" s="316"/>
      <c r="BG125" s="306"/>
      <c r="BH125" s="306"/>
      <c r="BI125" s="306"/>
      <c r="BJ125" s="306"/>
      <c r="BK125" s="306"/>
      <c r="BL125" s="306"/>
      <c r="BM125" s="306"/>
      <c r="BN125" s="306"/>
      <c r="BO125" s="306"/>
      <c r="BP125" s="306"/>
      <c r="BQ125" s="306"/>
      <c r="BR125" s="306"/>
      <c r="BS125" s="306"/>
      <c r="BT125" s="306"/>
      <c r="BU125" s="306"/>
      <c r="BV125" s="306"/>
      <c r="BW125" s="306"/>
      <c r="BX125" s="338"/>
    </row>
    <row r="126" spans="1:76">
      <c r="A126" s="316"/>
      <c r="B126" s="306"/>
      <c r="C126" s="306"/>
      <c r="D126" s="306"/>
      <c r="E126" s="306"/>
      <c r="F126" s="306"/>
      <c r="G126" s="306"/>
      <c r="H126" s="306"/>
      <c r="I126" s="306"/>
      <c r="J126" s="306"/>
      <c r="K126" s="306"/>
      <c r="L126" s="306"/>
      <c r="M126" s="306"/>
      <c r="N126" s="306"/>
      <c r="O126" s="306"/>
      <c r="P126" s="306"/>
      <c r="Q126" s="306"/>
      <c r="R126" s="306"/>
      <c r="S126" s="338"/>
      <c r="T126" s="316"/>
      <c r="U126" s="306"/>
      <c r="V126" s="306"/>
      <c r="W126" s="306"/>
      <c r="X126" s="306"/>
      <c r="Y126" s="306"/>
      <c r="Z126" s="306"/>
      <c r="AA126" s="306"/>
      <c r="AB126" s="306"/>
      <c r="AC126" s="306"/>
      <c r="AD126" s="306"/>
      <c r="AE126" s="306"/>
      <c r="AF126" s="306"/>
      <c r="AG126" s="306"/>
      <c r="AH126" s="306"/>
      <c r="AI126" s="306"/>
      <c r="AJ126" s="306"/>
      <c r="AK126" s="306"/>
      <c r="AL126" s="338"/>
      <c r="AM126" s="316"/>
      <c r="AN126" s="306"/>
      <c r="AO126" s="306"/>
      <c r="AP126" s="306"/>
      <c r="AQ126" s="306"/>
      <c r="AR126" s="306"/>
      <c r="AS126" s="306"/>
      <c r="AT126" s="306"/>
      <c r="AU126" s="306"/>
      <c r="AV126" s="306"/>
      <c r="AW126" s="306"/>
      <c r="AX126" s="306"/>
      <c r="AY126" s="306"/>
      <c r="AZ126" s="306"/>
      <c r="BA126" s="306"/>
      <c r="BB126" s="306"/>
      <c r="BC126" s="306"/>
      <c r="BD126" s="306"/>
      <c r="BE126" s="338"/>
      <c r="BF126" s="316"/>
      <c r="BG126" s="306"/>
      <c r="BH126" s="306"/>
      <c r="BI126" s="306"/>
      <c r="BJ126" s="306"/>
      <c r="BK126" s="306"/>
      <c r="BL126" s="306"/>
      <c r="BM126" s="306"/>
      <c r="BN126" s="306"/>
      <c r="BO126" s="306"/>
      <c r="BP126" s="306"/>
      <c r="BQ126" s="306"/>
      <c r="BR126" s="306"/>
      <c r="BS126" s="306"/>
      <c r="BT126" s="306"/>
      <c r="BU126" s="306"/>
      <c r="BV126" s="306"/>
      <c r="BW126" s="306"/>
      <c r="BX126" s="338"/>
    </row>
    <row r="127" spans="1:76">
      <c r="A127" s="316"/>
      <c r="B127" s="306"/>
      <c r="C127" s="306"/>
      <c r="D127" s="306"/>
      <c r="E127" s="306"/>
      <c r="F127" s="306"/>
      <c r="G127" s="306"/>
      <c r="H127" s="306"/>
      <c r="I127" s="306"/>
      <c r="J127" s="306"/>
      <c r="K127" s="306"/>
      <c r="L127" s="306"/>
      <c r="M127" s="306"/>
      <c r="N127" s="306"/>
      <c r="O127" s="306"/>
      <c r="P127" s="306"/>
      <c r="Q127" s="306"/>
      <c r="R127" s="306"/>
      <c r="S127" s="338"/>
      <c r="T127" s="316"/>
      <c r="U127" s="306"/>
      <c r="V127" s="306"/>
      <c r="W127" s="306"/>
      <c r="X127" s="306"/>
      <c r="Y127" s="306"/>
      <c r="Z127" s="306"/>
      <c r="AA127" s="306"/>
      <c r="AB127" s="306"/>
      <c r="AC127" s="306"/>
      <c r="AD127" s="306"/>
      <c r="AE127" s="306"/>
      <c r="AF127" s="306"/>
      <c r="AG127" s="306"/>
      <c r="AH127" s="306"/>
      <c r="AI127" s="306"/>
      <c r="AJ127" s="306"/>
      <c r="AK127" s="306"/>
      <c r="AL127" s="338"/>
      <c r="AM127" s="316"/>
      <c r="AN127" s="306"/>
      <c r="AO127" s="306"/>
      <c r="AP127" s="306"/>
      <c r="AQ127" s="306"/>
      <c r="AR127" s="306"/>
      <c r="AS127" s="306"/>
      <c r="AT127" s="306"/>
      <c r="AU127" s="306"/>
      <c r="AV127" s="306"/>
      <c r="AW127" s="306"/>
      <c r="AX127" s="306"/>
      <c r="AY127" s="306"/>
      <c r="AZ127" s="306"/>
      <c r="BA127" s="306"/>
      <c r="BB127" s="306"/>
      <c r="BC127" s="306"/>
      <c r="BD127" s="306"/>
      <c r="BE127" s="338"/>
      <c r="BF127" s="316"/>
      <c r="BG127" s="306"/>
      <c r="BH127" s="306"/>
      <c r="BI127" s="306"/>
      <c r="BJ127" s="306"/>
      <c r="BK127" s="306"/>
      <c r="BL127" s="306"/>
      <c r="BM127" s="306"/>
      <c r="BN127" s="306"/>
      <c r="BO127" s="306"/>
      <c r="BP127" s="306"/>
      <c r="BQ127" s="306"/>
      <c r="BR127" s="306"/>
      <c r="BS127" s="306"/>
      <c r="BT127" s="306"/>
      <c r="BU127" s="306"/>
      <c r="BV127" s="306"/>
      <c r="BW127" s="306"/>
      <c r="BX127" s="338"/>
    </row>
    <row r="128" spans="1:76">
      <c r="A128" s="316"/>
      <c r="B128" s="306"/>
      <c r="C128" s="306"/>
      <c r="D128" s="306"/>
      <c r="E128" s="306"/>
      <c r="F128" s="306"/>
      <c r="G128" s="306"/>
      <c r="H128" s="306"/>
      <c r="I128" s="306"/>
      <c r="J128" s="306"/>
      <c r="K128" s="306"/>
      <c r="L128" s="306"/>
      <c r="M128" s="306"/>
      <c r="N128" s="306"/>
      <c r="O128" s="306"/>
      <c r="P128" s="306"/>
      <c r="Q128" s="306"/>
      <c r="R128" s="306"/>
      <c r="S128" s="338"/>
      <c r="T128" s="316"/>
      <c r="U128" s="306"/>
      <c r="V128" s="306"/>
      <c r="W128" s="306"/>
      <c r="X128" s="306"/>
      <c r="Y128" s="306"/>
      <c r="Z128" s="306"/>
      <c r="AA128" s="306"/>
      <c r="AB128" s="306"/>
      <c r="AC128" s="306"/>
      <c r="AD128" s="306"/>
      <c r="AE128" s="306"/>
      <c r="AF128" s="306"/>
      <c r="AG128" s="306"/>
      <c r="AH128" s="306"/>
      <c r="AI128" s="306"/>
      <c r="AJ128" s="306"/>
      <c r="AK128" s="306"/>
      <c r="AL128" s="338"/>
      <c r="AM128" s="316"/>
      <c r="AN128" s="306"/>
      <c r="AO128" s="306"/>
      <c r="AP128" s="306"/>
      <c r="AQ128" s="306"/>
      <c r="AR128" s="306"/>
      <c r="AS128" s="306"/>
      <c r="AT128" s="306"/>
      <c r="AU128" s="306"/>
      <c r="AV128" s="306"/>
      <c r="AW128" s="306"/>
      <c r="AX128" s="306"/>
      <c r="AY128" s="306"/>
      <c r="AZ128" s="306"/>
      <c r="BA128" s="306"/>
      <c r="BB128" s="306"/>
      <c r="BC128" s="306"/>
      <c r="BD128" s="306"/>
      <c r="BE128" s="338"/>
      <c r="BF128" s="316"/>
      <c r="BG128" s="306"/>
      <c r="BH128" s="306"/>
      <c r="BI128" s="306"/>
      <c r="BJ128" s="306"/>
      <c r="BK128" s="306"/>
      <c r="BL128" s="306"/>
      <c r="BM128" s="306"/>
      <c r="BN128" s="306"/>
      <c r="BO128" s="306"/>
      <c r="BP128" s="306"/>
      <c r="BQ128" s="306"/>
      <c r="BR128" s="306"/>
      <c r="BS128" s="306"/>
      <c r="BT128" s="306"/>
      <c r="BU128" s="306"/>
      <c r="BV128" s="306"/>
      <c r="BW128" s="306"/>
      <c r="BX128" s="338"/>
    </row>
    <row r="129" spans="1:76">
      <c r="A129" s="316"/>
      <c r="B129" s="306"/>
      <c r="C129" s="306"/>
      <c r="D129" s="306"/>
      <c r="E129" s="306"/>
      <c r="F129" s="306"/>
      <c r="G129" s="306"/>
      <c r="H129" s="306"/>
      <c r="I129" s="306"/>
      <c r="J129" s="306"/>
      <c r="K129" s="306"/>
      <c r="L129" s="306"/>
      <c r="M129" s="306"/>
      <c r="N129" s="306"/>
      <c r="O129" s="306"/>
      <c r="P129" s="306"/>
      <c r="Q129" s="306"/>
      <c r="R129" s="306"/>
      <c r="S129" s="338"/>
      <c r="T129" s="316"/>
      <c r="U129" s="306"/>
      <c r="V129" s="306"/>
      <c r="W129" s="306"/>
      <c r="X129" s="306"/>
      <c r="Y129" s="306"/>
      <c r="Z129" s="306"/>
      <c r="AA129" s="306"/>
      <c r="AB129" s="306"/>
      <c r="AC129" s="306"/>
      <c r="AD129" s="306"/>
      <c r="AE129" s="306"/>
      <c r="AF129" s="306"/>
      <c r="AG129" s="306"/>
      <c r="AH129" s="306"/>
      <c r="AI129" s="306"/>
      <c r="AJ129" s="306"/>
      <c r="AK129" s="306"/>
      <c r="AL129" s="338"/>
      <c r="AM129" s="316"/>
      <c r="AN129" s="306"/>
      <c r="AO129" s="306"/>
      <c r="AP129" s="306"/>
      <c r="AQ129" s="306"/>
      <c r="AR129" s="306"/>
      <c r="AS129" s="306"/>
      <c r="AT129" s="306"/>
      <c r="AU129" s="306"/>
      <c r="AV129" s="306"/>
      <c r="AW129" s="306"/>
      <c r="AX129" s="306"/>
      <c r="AY129" s="306"/>
      <c r="AZ129" s="306"/>
      <c r="BA129" s="306"/>
      <c r="BB129" s="306"/>
      <c r="BC129" s="306"/>
      <c r="BD129" s="306"/>
      <c r="BE129" s="338"/>
      <c r="BF129" s="316"/>
      <c r="BG129" s="306"/>
      <c r="BH129" s="306"/>
      <c r="BI129" s="306"/>
      <c r="BJ129" s="306"/>
      <c r="BK129" s="306"/>
      <c r="BL129" s="306"/>
      <c r="BM129" s="306"/>
      <c r="BN129" s="306"/>
      <c r="BO129" s="306"/>
      <c r="BP129" s="306"/>
      <c r="BQ129" s="306"/>
      <c r="BR129" s="306"/>
      <c r="BS129" s="306"/>
      <c r="BT129" s="306"/>
      <c r="BU129" s="306"/>
      <c r="BV129" s="306"/>
      <c r="BW129" s="306"/>
      <c r="BX129" s="338"/>
    </row>
    <row r="130" spans="1:76">
      <c r="A130" s="316"/>
      <c r="B130" s="306"/>
      <c r="C130" s="306"/>
      <c r="D130" s="306"/>
      <c r="E130" s="306"/>
      <c r="F130" s="306"/>
      <c r="G130" s="306"/>
      <c r="H130" s="306"/>
      <c r="I130" s="306"/>
      <c r="J130" s="306"/>
      <c r="K130" s="306"/>
      <c r="L130" s="306"/>
      <c r="M130" s="306"/>
      <c r="N130" s="306"/>
      <c r="O130" s="306"/>
      <c r="P130" s="306"/>
      <c r="Q130" s="306"/>
      <c r="R130" s="306"/>
      <c r="S130" s="338"/>
      <c r="T130" s="316"/>
      <c r="U130" s="306"/>
      <c r="V130" s="306"/>
      <c r="W130" s="306"/>
      <c r="X130" s="306"/>
      <c r="Y130" s="306"/>
      <c r="Z130" s="306"/>
      <c r="AA130" s="306"/>
      <c r="AB130" s="306"/>
      <c r="AC130" s="306"/>
      <c r="AD130" s="306"/>
      <c r="AE130" s="306"/>
      <c r="AF130" s="306"/>
      <c r="AG130" s="306"/>
      <c r="AH130" s="306"/>
      <c r="AI130" s="306"/>
      <c r="AJ130" s="306"/>
      <c r="AK130" s="306"/>
      <c r="AL130" s="338"/>
      <c r="AM130" s="316"/>
      <c r="AN130" s="306"/>
      <c r="AO130" s="306"/>
      <c r="AP130" s="306"/>
      <c r="AQ130" s="306"/>
      <c r="AR130" s="306"/>
      <c r="AS130" s="306"/>
      <c r="AT130" s="306"/>
      <c r="AU130" s="306"/>
      <c r="AV130" s="306"/>
      <c r="AW130" s="306"/>
      <c r="AX130" s="306"/>
      <c r="AY130" s="306"/>
      <c r="AZ130" s="306"/>
      <c r="BA130" s="306"/>
      <c r="BB130" s="306"/>
      <c r="BC130" s="306"/>
      <c r="BD130" s="306"/>
      <c r="BE130" s="338"/>
      <c r="BF130" s="316"/>
      <c r="BG130" s="306"/>
      <c r="BH130" s="306"/>
      <c r="BI130" s="306"/>
      <c r="BJ130" s="306"/>
      <c r="BK130" s="306"/>
      <c r="BL130" s="306"/>
      <c r="BM130" s="306"/>
      <c r="BN130" s="306"/>
      <c r="BO130" s="306"/>
      <c r="BP130" s="306"/>
      <c r="BQ130" s="306"/>
      <c r="BR130" s="306"/>
      <c r="BS130" s="306"/>
      <c r="BT130" s="306"/>
      <c r="BU130" s="306"/>
      <c r="BV130" s="306"/>
      <c r="BW130" s="306"/>
      <c r="BX130" s="338"/>
    </row>
    <row r="131" spans="1:76">
      <c r="A131" s="316"/>
      <c r="B131" s="306"/>
      <c r="C131" s="306"/>
      <c r="D131" s="306"/>
      <c r="E131" s="306"/>
      <c r="F131" s="306"/>
      <c r="G131" s="306"/>
      <c r="H131" s="306"/>
      <c r="I131" s="306"/>
      <c r="J131" s="306"/>
      <c r="K131" s="306"/>
      <c r="L131" s="306"/>
      <c r="M131" s="306"/>
      <c r="N131" s="306"/>
      <c r="O131" s="306"/>
      <c r="P131" s="306"/>
      <c r="Q131" s="306"/>
      <c r="R131" s="306"/>
      <c r="S131" s="338"/>
      <c r="T131" s="316"/>
      <c r="U131" s="306"/>
      <c r="V131" s="306"/>
      <c r="W131" s="306"/>
      <c r="X131" s="306"/>
      <c r="Y131" s="306"/>
      <c r="Z131" s="306"/>
      <c r="AA131" s="306"/>
      <c r="AB131" s="306"/>
      <c r="AC131" s="306"/>
      <c r="AD131" s="306"/>
      <c r="AE131" s="306"/>
      <c r="AF131" s="306"/>
      <c r="AG131" s="306"/>
      <c r="AH131" s="306"/>
      <c r="AI131" s="306"/>
      <c r="AJ131" s="306"/>
      <c r="AK131" s="306"/>
      <c r="AL131" s="338"/>
      <c r="AM131" s="316"/>
      <c r="AN131" s="306"/>
      <c r="AO131" s="306"/>
      <c r="AP131" s="306"/>
      <c r="AQ131" s="306"/>
      <c r="AR131" s="306"/>
      <c r="AS131" s="306"/>
      <c r="AT131" s="306"/>
      <c r="AU131" s="306"/>
      <c r="AV131" s="306"/>
      <c r="AW131" s="306"/>
      <c r="AX131" s="306"/>
      <c r="AY131" s="306"/>
      <c r="AZ131" s="306"/>
      <c r="BA131" s="306"/>
      <c r="BB131" s="306"/>
      <c r="BC131" s="306"/>
      <c r="BD131" s="306"/>
      <c r="BE131" s="338"/>
      <c r="BF131" s="316"/>
      <c r="BG131" s="306"/>
      <c r="BH131" s="306"/>
      <c r="BI131" s="306"/>
      <c r="BJ131" s="306"/>
      <c r="BK131" s="306"/>
      <c r="BL131" s="306"/>
      <c r="BM131" s="306"/>
      <c r="BN131" s="306"/>
      <c r="BO131" s="306"/>
      <c r="BP131" s="306"/>
      <c r="BQ131" s="306"/>
      <c r="BR131" s="306"/>
      <c r="BS131" s="306"/>
      <c r="BT131" s="306"/>
      <c r="BU131" s="306"/>
      <c r="BV131" s="306"/>
      <c r="BW131" s="306"/>
      <c r="BX131" s="338"/>
    </row>
    <row r="132" spans="1:76">
      <c r="A132" s="316"/>
      <c r="B132" s="306"/>
      <c r="C132" s="306"/>
      <c r="D132" s="306"/>
      <c r="E132" s="306"/>
      <c r="F132" s="306"/>
      <c r="G132" s="306"/>
      <c r="H132" s="306"/>
      <c r="I132" s="306"/>
      <c r="J132" s="306"/>
      <c r="K132" s="306"/>
      <c r="L132" s="306"/>
      <c r="M132" s="306"/>
      <c r="N132" s="306"/>
      <c r="O132" s="306"/>
      <c r="P132" s="306"/>
      <c r="Q132" s="306"/>
      <c r="R132" s="306"/>
      <c r="S132" s="338"/>
      <c r="T132" s="316"/>
      <c r="U132" s="306"/>
      <c r="V132" s="306"/>
      <c r="W132" s="306"/>
      <c r="X132" s="306"/>
      <c r="Y132" s="306"/>
      <c r="Z132" s="306"/>
      <c r="AA132" s="306"/>
      <c r="AB132" s="306"/>
      <c r="AC132" s="306"/>
      <c r="AD132" s="306"/>
      <c r="AE132" s="306"/>
      <c r="AF132" s="306"/>
      <c r="AG132" s="306"/>
      <c r="AH132" s="306"/>
      <c r="AI132" s="306"/>
      <c r="AJ132" s="306"/>
      <c r="AK132" s="306"/>
      <c r="AL132" s="338"/>
      <c r="AM132" s="316"/>
      <c r="AN132" s="306"/>
      <c r="AO132" s="306"/>
      <c r="AP132" s="306"/>
      <c r="AQ132" s="306"/>
      <c r="AR132" s="306"/>
      <c r="AS132" s="306"/>
      <c r="AT132" s="306"/>
      <c r="AU132" s="306"/>
      <c r="AV132" s="306"/>
      <c r="AW132" s="306"/>
      <c r="AX132" s="306"/>
      <c r="AY132" s="306"/>
      <c r="AZ132" s="306"/>
      <c r="BA132" s="306"/>
      <c r="BB132" s="306"/>
      <c r="BC132" s="306"/>
      <c r="BD132" s="306"/>
      <c r="BE132" s="338"/>
      <c r="BF132" s="316"/>
      <c r="BG132" s="306"/>
      <c r="BH132" s="306"/>
      <c r="BI132" s="306"/>
      <c r="BJ132" s="306"/>
      <c r="BK132" s="306"/>
      <c r="BL132" s="306"/>
      <c r="BM132" s="306"/>
      <c r="BN132" s="306"/>
      <c r="BO132" s="306"/>
      <c r="BP132" s="306"/>
      <c r="BQ132" s="306"/>
      <c r="BR132" s="306"/>
      <c r="BS132" s="306"/>
      <c r="BT132" s="306"/>
      <c r="BU132" s="306"/>
      <c r="BV132" s="306"/>
      <c r="BW132" s="306"/>
      <c r="BX132" s="338"/>
    </row>
    <row r="133" spans="1:76">
      <c r="A133" s="316"/>
      <c r="B133" s="306"/>
      <c r="C133" s="306"/>
      <c r="D133" s="306"/>
      <c r="E133" s="306"/>
      <c r="F133" s="306"/>
      <c r="G133" s="306"/>
      <c r="H133" s="306"/>
      <c r="I133" s="306"/>
      <c r="J133" s="306"/>
      <c r="K133" s="306"/>
      <c r="L133" s="306"/>
      <c r="M133" s="306"/>
      <c r="N133" s="306"/>
      <c r="O133" s="306"/>
      <c r="P133" s="306"/>
      <c r="Q133" s="306"/>
      <c r="R133" s="306"/>
      <c r="S133" s="338"/>
      <c r="T133" s="316"/>
      <c r="U133" s="306"/>
      <c r="V133" s="306"/>
      <c r="W133" s="306"/>
      <c r="X133" s="306"/>
      <c r="Y133" s="306"/>
      <c r="Z133" s="306"/>
      <c r="AA133" s="306"/>
      <c r="AB133" s="306"/>
      <c r="AC133" s="306"/>
      <c r="AD133" s="306"/>
      <c r="AE133" s="306"/>
      <c r="AF133" s="306"/>
      <c r="AG133" s="306"/>
      <c r="AH133" s="306"/>
      <c r="AI133" s="306"/>
      <c r="AJ133" s="306"/>
      <c r="AK133" s="306"/>
      <c r="AL133" s="338"/>
      <c r="AM133" s="316"/>
      <c r="AN133" s="306"/>
      <c r="AO133" s="306"/>
      <c r="AP133" s="306"/>
      <c r="AQ133" s="306"/>
      <c r="AR133" s="306"/>
      <c r="AS133" s="306"/>
      <c r="AT133" s="306"/>
      <c r="AU133" s="306"/>
      <c r="AV133" s="306"/>
      <c r="AW133" s="306"/>
      <c r="AX133" s="306"/>
      <c r="AY133" s="306"/>
      <c r="AZ133" s="306"/>
      <c r="BA133" s="306"/>
      <c r="BB133" s="306"/>
      <c r="BC133" s="306"/>
      <c r="BD133" s="306"/>
      <c r="BE133" s="338"/>
      <c r="BF133" s="316"/>
      <c r="BG133" s="306"/>
      <c r="BH133" s="306"/>
      <c r="BI133" s="306"/>
      <c r="BJ133" s="306"/>
      <c r="BK133" s="306"/>
      <c r="BL133" s="306"/>
      <c r="BM133" s="306"/>
      <c r="BN133" s="306"/>
      <c r="BO133" s="306"/>
      <c r="BP133" s="306"/>
      <c r="BQ133" s="306"/>
      <c r="BR133" s="306"/>
      <c r="BS133" s="306"/>
      <c r="BT133" s="306"/>
      <c r="BU133" s="306"/>
      <c r="BV133" s="306"/>
      <c r="BW133" s="306"/>
      <c r="BX133" s="338"/>
    </row>
    <row r="134" spans="1:76">
      <c r="A134" s="316"/>
      <c r="B134" s="306"/>
      <c r="C134" s="306"/>
      <c r="D134" s="306"/>
      <c r="E134" s="306"/>
      <c r="F134" s="306"/>
      <c r="G134" s="306"/>
      <c r="H134" s="306"/>
      <c r="I134" s="306"/>
      <c r="J134" s="306"/>
      <c r="K134" s="306"/>
      <c r="L134" s="306"/>
      <c r="M134" s="306"/>
      <c r="N134" s="306"/>
      <c r="O134" s="306"/>
      <c r="P134" s="306"/>
      <c r="Q134" s="306"/>
      <c r="R134" s="306"/>
      <c r="S134" s="338"/>
      <c r="T134" s="316"/>
      <c r="U134" s="306"/>
      <c r="V134" s="306"/>
      <c r="W134" s="306"/>
      <c r="X134" s="306"/>
      <c r="Y134" s="306"/>
      <c r="Z134" s="306"/>
      <c r="AA134" s="306"/>
      <c r="AB134" s="306"/>
      <c r="AC134" s="306"/>
      <c r="AD134" s="306"/>
      <c r="AE134" s="306"/>
      <c r="AF134" s="306"/>
      <c r="AG134" s="306"/>
      <c r="AH134" s="306"/>
      <c r="AI134" s="306"/>
      <c r="AJ134" s="306"/>
      <c r="AK134" s="306"/>
      <c r="AL134" s="338"/>
      <c r="AM134" s="316"/>
      <c r="AN134" s="306"/>
      <c r="AO134" s="306"/>
      <c r="AP134" s="306"/>
      <c r="AQ134" s="306"/>
      <c r="AR134" s="306"/>
      <c r="AS134" s="306"/>
      <c r="AT134" s="306"/>
      <c r="AU134" s="306"/>
      <c r="AV134" s="306"/>
      <c r="AW134" s="306"/>
      <c r="AX134" s="306"/>
      <c r="AY134" s="306"/>
      <c r="AZ134" s="306"/>
      <c r="BA134" s="306"/>
      <c r="BB134" s="306"/>
      <c r="BC134" s="306"/>
      <c r="BD134" s="306"/>
      <c r="BE134" s="338"/>
      <c r="BF134" s="316"/>
      <c r="BG134" s="306"/>
      <c r="BH134" s="306"/>
      <c r="BI134" s="306"/>
      <c r="BJ134" s="306"/>
      <c r="BK134" s="306"/>
      <c r="BL134" s="306"/>
      <c r="BM134" s="306"/>
      <c r="BN134" s="306"/>
      <c r="BO134" s="306"/>
      <c r="BP134" s="306"/>
      <c r="BQ134" s="306"/>
      <c r="BR134" s="306"/>
      <c r="BS134" s="306"/>
      <c r="BT134" s="306"/>
      <c r="BU134" s="306"/>
      <c r="BV134" s="306"/>
      <c r="BW134" s="306"/>
      <c r="BX134" s="338"/>
    </row>
    <row r="135" spans="1:76">
      <c r="A135" s="316"/>
      <c r="B135" s="306"/>
      <c r="C135" s="306"/>
      <c r="D135" s="306"/>
      <c r="E135" s="306"/>
      <c r="F135" s="306"/>
      <c r="G135" s="306"/>
      <c r="H135" s="306"/>
      <c r="I135" s="306"/>
      <c r="J135" s="306"/>
      <c r="K135" s="306"/>
      <c r="L135" s="306"/>
      <c r="M135" s="306"/>
      <c r="N135" s="306"/>
      <c r="O135" s="306"/>
      <c r="P135" s="306"/>
      <c r="Q135" s="306"/>
      <c r="R135" s="306"/>
      <c r="S135" s="338"/>
      <c r="T135" s="316"/>
      <c r="U135" s="306"/>
      <c r="V135" s="306"/>
      <c r="W135" s="306"/>
      <c r="X135" s="306"/>
      <c r="Y135" s="306"/>
      <c r="Z135" s="306"/>
      <c r="AA135" s="306"/>
      <c r="AB135" s="306"/>
      <c r="AC135" s="306"/>
      <c r="AD135" s="306"/>
      <c r="AE135" s="306"/>
      <c r="AF135" s="306"/>
      <c r="AG135" s="306"/>
      <c r="AH135" s="306"/>
      <c r="AI135" s="306"/>
      <c r="AJ135" s="306"/>
      <c r="AK135" s="306"/>
      <c r="AL135" s="338"/>
      <c r="AM135" s="316"/>
      <c r="AN135" s="306"/>
      <c r="AO135" s="306"/>
      <c r="AP135" s="306"/>
      <c r="AQ135" s="306"/>
      <c r="AR135" s="306"/>
      <c r="AS135" s="306"/>
      <c r="AT135" s="306"/>
      <c r="AU135" s="306"/>
      <c r="AV135" s="306"/>
      <c r="AW135" s="306"/>
      <c r="AX135" s="306"/>
      <c r="AY135" s="306"/>
      <c r="AZ135" s="306"/>
      <c r="BA135" s="306"/>
      <c r="BB135" s="306"/>
      <c r="BC135" s="306"/>
      <c r="BD135" s="306"/>
      <c r="BE135" s="338"/>
      <c r="BF135" s="316"/>
      <c r="BG135" s="306"/>
      <c r="BH135" s="306"/>
      <c r="BI135" s="306"/>
      <c r="BJ135" s="306"/>
      <c r="BK135" s="306"/>
      <c r="BL135" s="306"/>
      <c r="BM135" s="306"/>
      <c r="BN135" s="306"/>
      <c r="BO135" s="306"/>
      <c r="BP135" s="306"/>
      <c r="BQ135" s="306"/>
      <c r="BR135" s="306"/>
      <c r="BS135" s="306"/>
      <c r="BT135" s="306"/>
      <c r="BU135" s="306"/>
      <c r="BV135" s="306"/>
      <c r="BW135" s="306"/>
      <c r="BX135" s="338"/>
    </row>
    <row r="136" spans="1:76">
      <c r="A136" s="316"/>
      <c r="B136" s="306"/>
      <c r="C136" s="306"/>
      <c r="D136" s="306"/>
      <c r="E136" s="306"/>
      <c r="F136" s="306"/>
      <c r="G136" s="306"/>
      <c r="H136" s="306"/>
      <c r="I136" s="306"/>
      <c r="J136" s="306"/>
      <c r="K136" s="306"/>
      <c r="L136" s="306"/>
      <c r="M136" s="306"/>
      <c r="N136" s="306"/>
      <c r="O136" s="306"/>
      <c r="P136" s="306"/>
      <c r="Q136" s="306"/>
      <c r="R136" s="306"/>
      <c r="S136" s="338"/>
      <c r="T136" s="316"/>
      <c r="U136" s="306"/>
      <c r="V136" s="306"/>
      <c r="W136" s="306"/>
      <c r="X136" s="306"/>
      <c r="Y136" s="306"/>
      <c r="Z136" s="306"/>
      <c r="AA136" s="306"/>
      <c r="AB136" s="306"/>
      <c r="AC136" s="306"/>
      <c r="AD136" s="306"/>
      <c r="AE136" s="306"/>
      <c r="AF136" s="306"/>
      <c r="AG136" s="306"/>
      <c r="AH136" s="306"/>
      <c r="AI136" s="306"/>
      <c r="AJ136" s="306"/>
      <c r="AK136" s="306"/>
      <c r="AL136" s="338"/>
      <c r="AM136" s="316"/>
      <c r="AN136" s="306"/>
      <c r="AO136" s="306"/>
      <c r="AP136" s="306"/>
      <c r="AQ136" s="306"/>
      <c r="AR136" s="306"/>
      <c r="AS136" s="306"/>
      <c r="AT136" s="306"/>
      <c r="AU136" s="306"/>
      <c r="AV136" s="306"/>
      <c r="AW136" s="306"/>
      <c r="AX136" s="306"/>
      <c r="AY136" s="306"/>
      <c r="AZ136" s="306"/>
      <c r="BA136" s="306"/>
      <c r="BB136" s="306"/>
      <c r="BC136" s="306"/>
      <c r="BD136" s="306"/>
      <c r="BE136" s="338"/>
      <c r="BF136" s="316"/>
      <c r="BG136" s="306"/>
      <c r="BH136" s="306"/>
      <c r="BI136" s="306"/>
      <c r="BJ136" s="306"/>
      <c r="BK136" s="306"/>
      <c r="BL136" s="306"/>
      <c r="BM136" s="306"/>
      <c r="BN136" s="306"/>
      <c r="BO136" s="306"/>
      <c r="BP136" s="306"/>
      <c r="BQ136" s="306"/>
      <c r="BR136" s="306"/>
      <c r="BS136" s="306"/>
      <c r="BT136" s="306"/>
      <c r="BU136" s="306"/>
      <c r="BV136" s="306"/>
      <c r="BW136" s="306"/>
      <c r="BX136" s="338"/>
    </row>
    <row r="137" spans="1:76">
      <c r="A137" s="316"/>
      <c r="B137" s="306"/>
      <c r="C137" s="306"/>
      <c r="D137" s="306"/>
      <c r="E137" s="306"/>
      <c r="F137" s="306"/>
      <c r="G137" s="306"/>
      <c r="H137" s="306"/>
      <c r="I137" s="306"/>
      <c r="J137" s="306"/>
      <c r="K137" s="306"/>
      <c r="L137" s="306"/>
      <c r="M137" s="306"/>
      <c r="N137" s="306"/>
      <c r="O137" s="306"/>
      <c r="P137" s="306"/>
      <c r="Q137" s="306"/>
      <c r="R137" s="306"/>
      <c r="S137" s="338"/>
      <c r="T137" s="316"/>
      <c r="U137" s="306"/>
      <c r="V137" s="306"/>
      <c r="W137" s="306"/>
      <c r="X137" s="306"/>
      <c r="Y137" s="306"/>
      <c r="Z137" s="306"/>
      <c r="AA137" s="306"/>
      <c r="AB137" s="306"/>
      <c r="AC137" s="306"/>
      <c r="AD137" s="306"/>
      <c r="AE137" s="306"/>
      <c r="AF137" s="306"/>
      <c r="AG137" s="306"/>
      <c r="AH137" s="306"/>
      <c r="AI137" s="306"/>
      <c r="AJ137" s="306"/>
      <c r="AK137" s="306"/>
      <c r="AL137" s="338"/>
      <c r="AM137" s="316"/>
      <c r="AN137" s="306"/>
      <c r="AO137" s="306"/>
      <c r="AP137" s="306"/>
      <c r="AQ137" s="306"/>
      <c r="AR137" s="306"/>
      <c r="AS137" s="306"/>
      <c r="AT137" s="306"/>
      <c r="AU137" s="306"/>
      <c r="AV137" s="306"/>
      <c r="AW137" s="306"/>
      <c r="AX137" s="306"/>
      <c r="AY137" s="306"/>
      <c r="AZ137" s="306"/>
      <c r="BA137" s="306"/>
      <c r="BB137" s="306"/>
      <c r="BC137" s="306"/>
      <c r="BD137" s="306"/>
      <c r="BE137" s="338"/>
      <c r="BF137" s="316"/>
      <c r="BG137" s="306"/>
      <c r="BH137" s="306"/>
      <c r="BI137" s="306"/>
      <c r="BJ137" s="306"/>
      <c r="BK137" s="306"/>
      <c r="BL137" s="306"/>
      <c r="BM137" s="306"/>
      <c r="BN137" s="306"/>
      <c r="BO137" s="306"/>
      <c r="BP137" s="306"/>
      <c r="BQ137" s="306"/>
      <c r="BR137" s="306"/>
      <c r="BS137" s="306"/>
      <c r="BT137" s="306"/>
      <c r="BU137" s="306"/>
      <c r="BV137" s="306"/>
      <c r="BW137" s="306"/>
      <c r="BX137" s="338"/>
    </row>
    <row r="138" spans="1:76">
      <c r="A138" s="316"/>
      <c r="B138" s="306"/>
      <c r="C138" s="306"/>
      <c r="D138" s="306"/>
      <c r="E138" s="306"/>
      <c r="F138" s="306"/>
      <c r="G138" s="306"/>
      <c r="H138" s="306"/>
      <c r="I138" s="306"/>
      <c r="J138" s="306"/>
      <c r="K138" s="306"/>
      <c r="L138" s="306"/>
      <c r="M138" s="306"/>
      <c r="N138" s="306"/>
      <c r="O138" s="306"/>
      <c r="P138" s="306"/>
      <c r="Q138" s="306"/>
      <c r="R138" s="306"/>
      <c r="S138" s="338"/>
      <c r="T138" s="316"/>
      <c r="U138" s="306"/>
      <c r="V138" s="306"/>
      <c r="W138" s="306"/>
      <c r="X138" s="306"/>
      <c r="Y138" s="306"/>
      <c r="Z138" s="306"/>
      <c r="AA138" s="306"/>
      <c r="AB138" s="306"/>
      <c r="AC138" s="306"/>
      <c r="AD138" s="306"/>
      <c r="AE138" s="306"/>
      <c r="AF138" s="306"/>
      <c r="AG138" s="306"/>
      <c r="AH138" s="306"/>
      <c r="AI138" s="306"/>
      <c r="AJ138" s="306"/>
      <c r="AK138" s="306"/>
      <c r="AL138" s="338"/>
      <c r="AM138" s="316"/>
      <c r="AN138" s="306"/>
      <c r="AO138" s="306"/>
      <c r="AP138" s="306"/>
      <c r="AQ138" s="306"/>
      <c r="AR138" s="306"/>
      <c r="AS138" s="306"/>
      <c r="AT138" s="306"/>
      <c r="AU138" s="306"/>
      <c r="AV138" s="306"/>
      <c r="AW138" s="306"/>
      <c r="AX138" s="306"/>
      <c r="AY138" s="306"/>
      <c r="AZ138" s="306"/>
      <c r="BA138" s="306"/>
      <c r="BB138" s="306"/>
      <c r="BC138" s="306"/>
      <c r="BD138" s="306"/>
      <c r="BE138" s="338"/>
      <c r="BF138" s="316"/>
      <c r="BG138" s="306"/>
      <c r="BH138" s="306"/>
      <c r="BI138" s="306"/>
      <c r="BJ138" s="306"/>
      <c r="BK138" s="306"/>
      <c r="BL138" s="306"/>
      <c r="BM138" s="306"/>
      <c r="BN138" s="306"/>
      <c r="BO138" s="306"/>
      <c r="BP138" s="306"/>
      <c r="BQ138" s="306"/>
      <c r="BR138" s="306"/>
      <c r="BS138" s="306"/>
      <c r="BT138" s="306"/>
      <c r="BU138" s="306"/>
      <c r="BV138" s="306"/>
      <c r="BW138" s="306"/>
      <c r="BX138" s="338"/>
    </row>
    <row r="139" spans="1:76">
      <c r="A139" s="316"/>
      <c r="B139" s="306"/>
      <c r="C139" s="306"/>
      <c r="D139" s="306"/>
      <c r="E139" s="306"/>
      <c r="F139" s="306"/>
      <c r="G139" s="306"/>
      <c r="H139" s="306"/>
      <c r="I139" s="306"/>
      <c r="J139" s="306"/>
      <c r="K139" s="306"/>
      <c r="L139" s="306"/>
      <c r="M139" s="306"/>
      <c r="N139" s="306"/>
      <c r="O139" s="306"/>
      <c r="P139" s="306"/>
      <c r="Q139" s="306"/>
      <c r="R139" s="306"/>
      <c r="S139" s="338"/>
      <c r="T139" s="316"/>
      <c r="U139" s="306"/>
      <c r="V139" s="306"/>
      <c r="W139" s="306"/>
      <c r="X139" s="306"/>
      <c r="Y139" s="306"/>
      <c r="Z139" s="306"/>
      <c r="AA139" s="306"/>
      <c r="AB139" s="306"/>
      <c r="AC139" s="306"/>
      <c r="AD139" s="306"/>
      <c r="AE139" s="306"/>
      <c r="AF139" s="306"/>
      <c r="AG139" s="306"/>
      <c r="AH139" s="306"/>
      <c r="AI139" s="306"/>
      <c r="AJ139" s="306"/>
      <c r="AK139" s="306"/>
      <c r="AL139" s="338"/>
      <c r="AM139" s="316"/>
      <c r="AN139" s="306"/>
      <c r="AO139" s="306"/>
      <c r="AP139" s="306"/>
      <c r="AQ139" s="306"/>
      <c r="AR139" s="306"/>
      <c r="AS139" s="306"/>
      <c r="AT139" s="306"/>
      <c r="AU139" s="306"/>
      <c r="AV139" s="306"/>
      <c r="AW139" s="306"/>
      <c r="AX139" s="306"/>
      <c r="AY139" s="306"/>
      <c r="AZ139" s="306"/>
      <c r="BA139" s="306"/>
      <c r="BB139" s="306"/>
      <c r="BC139" s="306"/>
      <c r="BD139" s="306"/>
      <c r="BE139" s="338"/>
      <c r="BF139" s="316"/>
      <c r="BG139" s="306"/>
      <c r="BH139" s="306"/>
      <c r="BI139" s="306"/>
      <c r="BJ139" s="306"/>
      <c r="BK139" s="306"/>
      <c r="BL139" s="306"/>
      <c r="BM139" s="306"/>
      <c r="BN139" s="306"/>
      <c r="BO139" s="306"/>
      <c r="BP139" s="306"/>
      <c r="BQ139" s="306"/>
      <c r="BR139" s="306"/>
      <c r="BS139" s="306"/>
      <c r="BT139" s="306"/>
      <c r="BU139" s="306"/>
      <c r="BV139" s="306"/>
      <c r="BW139" s="306"/>
      <c r="BX139" s="338"/>
    </row>
    <row r="140" spans="1:76">
      <c r="A140" s="316"/>
      <c r="B140" s="306"/>
      <c r="C140" s="306"/>
      <c r="D140" s="306"/>
      <c r="E140" s="306"/>
      <c r="F140" s="306"/>
      <c r="G140" s="306"/>
      <c r="H140" s="306"/>
      <c r="I140" s="306"/>
      <c r="J140" s="306"/>
      <c r="K140" s="306"/>
      <c r="L140" s="306"/>
      <c r="M140" s="306"/>
      <c r="N140" s="306"/>
      <c r="O140" s="306"/>
      <c r="P140" s="306"/>
      <c r="Q140" s="306"/>
      <c r="R140" s="306"/>
      <c r="S140" s="338"/>
      <c r="T140" s="316"/>
      <c r="U140" s="306"/>
      <c r="V140" s="306"/>
      <c r="W140" s="306"/>
      <c r="X140" s="306"/>
      <c r="Y140" s="306"/>
      <c r="Z140" s="306"/>
      <c r="AA140" s="306"/>
      <c r="AB140" s="306"/>
      <c r="AC140" s="306"/>
      <c r="AD140" s="306"/>
      <c r="AE140" s="306"/>
      <c r="AF140" s="306"/>
      <c r="AG140" s="306"/>
      <c r="AH140" s="306"/>
      <c r="AI140" s="306"/>
      <c r="AJ140" s="306"/>
      <c r="AK140" s="306"/>
      <c r="AL140" s="338"/>
      <c r="AM140" s="316"/>
      <c r="AN140" s="306"/>
      <c r="AO140" s="306"/>
      <c r="AP140" s="306"/>
      <c r="AQ140" s="306"/>
      <c r="AR140" s="306"/>
      <c r="AS140" s="306"/>
      <c r="AT140" s="306"/>
      <c r="AU140" s="306"/>
      <c r="AV140" s="306"/>
      <c r="AW140" s="306"/>
      <c r="AX140" s="306"/>
      <c r="AY140" s="306"/>
      <c r="AZ140" s="306"/>
      <c r="BA140" s="306"/>
      <c r="BB140" s="306"/>
      <c r="BC140" s="306"/>
      <c r="BD140" s="306"/>
      <c r="BE140" s="338"/>
      <c r="BF140" s="316"/>
      <c r="BG140" s="306"/>
      <c r="BH140" s="306"/>
      <c r="BI140" s="306"/>
      <c r="BJ140" s="306"/>
      <c r="BK140" s="306"/>
      <c r="BL140" s="306"/>
      <c r="BM140" s="306"/>
      <c r="BN140" s="306"/>
      <c r="BO140" s="306"/>
      <c r="BP140" s="306"/>
      <c r="BQ140" s="306"/>
      <c r="BR140" s="306"/>
      <c r="BS140" s="306"/>
      <c r="BT140" s="306"/>
      <c r="BU140" s="306"/>
      <c r="BV140" s="306"/>
      <c r="BW140" s="306"/>
      <c r="BX140" s="338"/>
    </row>
    <row r="141" spans="1:76">
      <c r="A141" s="316"/>
      <c r="B141" s="306"/>
      <c r="C141" s="306"/>
      <c r="D141" s="306"/>
      <c r="E141" s="306"/>
      <c r="F141" s="306"/>
      <c r="G141" s="306"/>
      <c r="H141" s="306"/>
      <c r="I141" s="306"/>
      <c r="J141" s="306"/>
      <c r="K141" s="306"/>
      <c r="L141" s="306"/>
      <c r="M141" s="306"/>
      <c r="N141" s="306"/>
      <c r="O141" s="306"/>
      <c r="P141" s="306"/>
      <c r="Q141" s="306"/>
      <c r="R141" s="306"/>
      <c r="S141" s="338"/>
      <c r="T141" s="316"/>
      <c r="U141" s="306"/>
      <c r="V141" s="306"/>
      <c r="W141" s="306"/>
      <c r="X141" s="306"/>
      <c r="Y141" s="306"/>
      <c r="Z141" s="306"/>
      <c r="AA141" s="306"/>
      <c r="AB141" s="306"/>
      <c r="AC141" s="306"/>
      <c r="AD141" s="306"/>
      <c r="AE141" s="306"/>
      <c r="AF141" s="306"/>
      <c r="AG141" s="306"/>
      <c r="AH141" s="306"/>
      <c r="AI141" s="306"/>
      <c r="AJ141" s="306"/>
      <c r="AK141" s="306"/>
      <c r="AL141" s="338"/>
      <c r="AM141" s="316"/>
      <c r="AN141" s="306"/>
      <c r="AO141" s="306"/>
      <c r="AP141" s="306"/>
      <c r="AQ141" s="306"/>
      <c r="AR141" s="306"/>
      <c r="AS141" s="306"/>
      <c r="AT141" s="306"/>
      <c r="AU141" s="306"/>
      <c r="AV141" s="306"/>
      <c r="AW141" s="306"/>
      <c r="AX141" s="306"/>
      <c r="AY141" s="306"/>
      <c r="AZ141" s="306"/>
      <c r="BA141" s="306"/>
      <c r="BB141" s="306"/>
      <c r="BC141" s="306"/>
      <c r="BD141" s="306"/>
      <c r="BE141" s="338"/>
      <c r="BF141" s="316"/>
      <c r="BG141" s="306"/>
      <c r="BH141" s="306"/>
      <c r="BI141" s="306"/>
      <c r="BJ141" s="306"/>
      <c r="BK141" s="306"/>
      <c r="BL141" s="306"/>
      <c r="BM141" s="306"/>
      <c r="BN141" s="306"/>
      <c r="BO141" s="306"/>
      <c r="BP141" s="306"/>
      <c r="BQ141" s="306"/>
      <c r="BR141" s="306"/>
      <c r="BS141" s="306"/>
      <c r="BT141" s="306"/>
      <c r="BU141" s="306"/>
      <c r="BV141" s="306"/>
      <c r="BW141" s="306"/>
      <c r="BX141" s="338"/>
    </row>
    <row r="142" spans="1:76">
      <c r="A142" s="316"/>
      <c r="B142" s="306"/>
      <c r="C142" s="306"/>
      <c r="D142" s="306"/>
      <c r="E142" s="306"/>
      <c r="F142" s="306"/>
      <c r="G142" s="306"/>
      <c r="H142" s="306"/>
      <c r="I142" s="306"/>
      <c r="J142" s="306"/>
      <c r="K142" s="306"/>
      <c r="L142" s="306"/>
      <c r="M142" s="306"/>
      <c r="N142" s="306"/>
      <c r="O142" s="306"/>
      <c r="P142" s="306"/>
      <c r="Q142" s="306"/>
      <c r="R142" s="306"/>
      <c r="S142" s="338"/>
      <c r="T142" s="316"/>
      <c r="U142" s="306"/>
      <c r="V142" s="306"/>
      <c r="W142" s="306"/>
      <c r="X142" s="306"/>
      <c r="Y142" s="306"/>
      <c r="Z142" s="306"/>
      <c r="AA142" s="306"/>
      <c r="AB142" s="306"/>
      <c r="AC142" s="306"/>
      <c r="AD142" s="306"/>
      <c r="AE142" s="306"/>
      <c r="AF142" s="306"/>
      <c r="AG142" s="306"/>
      <c r="AH142" s="306"/>
      <c r="AI142" s="306"/>
      <c r="AJ142" s="306"/>
      <c r="AK142" s="306"/>
      <c r="AL142" s="338"/>
      <c r="AM142" s="316"/>
      <c r="AN142" s="306"/>
      <c r="AO142" s="306"/>
      <c r="AP142" s="306"/>
      <c r="AQ142" s="306"/>
      <c r="AR142" s="306"/>
      <c r="AS142" s="306"/>
      <c r="AT142" s="306"/>
      <c r="AU142" s="306"/>
      <c r="AV142" s="306"/>
      <c r="AW142" s="306"/>
      <c r="AX142" s="306"/>
      <c r="AY142" s="306"/>
      <c r="AZ142" s="306"/>
      <c r="BA142" s="306"/>
      <c r="BB142" s="306"/>
      <c r="BC142" s="306"/>
      <c r="BD142" s="306"/>
      <c r="BE142" s="338"/>
      <c r="BF142" s="316"/>
      <c r="BG142" s="306"/>
      <c r="BH142" s="306"/>
      <c r="BI142" s="306"/>
      <c r="BJ142" s="306"/>
      <c r="BK142" s="306"/>
      <c r="BL142" s="306"/>
      <c r="BM142" s="306"/>
      <c r="BN142" s="306"/>
      <c r="BO142" s="306"/>
      <c r="BP142" s="306"/>
      <c r="BQ142" s="306"/>
      <c r="BR142" s="306"/>
      <c r="BS142" s="306"/>
      <c r="BT142" s="306"/>
      <c r="BU142" s="306"/>
      <c r="BV142" s="306"/>
      <c r="BW142" s="306"/>
      <c r="BX142" s="338"/>
    </row>
    <row r="143" spans="1:76">
      <c r="A143" s="316"/>
      <c r="B143" s="306"/>
      <c r="C143" s="306"/>
      <c r="D143" s="306"/>
      <c r="E143" s="306"/>
      <c r="F143" s="306"/>
      <c r="G143" s="306"/>
      <c r="H143" s="306"/>
      <c r="I143" s="306"/>
      <c r="J143" s="306"/>
      <c r="K143" s="306"/>
      <c r="L143" s="306"/>
      <c r="M143" s="306"/>
      <c r="N143" s="306"/>
      <c r="O143" s="306"/>
      <c r="P143" s="306"/>
      <c r="Q143" s="306"/>
      <c r="R143" s="306"/>
      <c r="S143" s="338"/>
      <c r="T143" s="316"/>
      <c r="U143" s="306"/>
      <c r="V143" s="306"/>
      <c r="W143" s="306"/>
      <c r="X143" s="306"/>
      <c r="Y143" s="306"/>
      <c r="Z143" s="306"/>
      <c r="AA143" s="306"/>
      <c r="AB143" s="306"/>
      <c r="AC143" s="306"/>
      <c r="AD143" s="306"/>
      <c r="AE143" s="306"/>
      <c r="AF143" s="306"/>
      <c r="AG143" s="306"/>
      <c r="AH143" s="306"/>
      <c r="AI143" s="306"/>
      <c r="AJ143" s="306"/>
      <c r="AK143" s="306"/>
      <c r="AL143" s="338"/>
      <c r="AM143" s="316"/>
      <c r="AN143" s="306"/>
      <c r="AO143" s="306"/>
      <c r="AP143" s="306"/>
      <c r="AQ143" s="306"/>
      <c r="AR143" s="306"/>
      <c r="AS143" s="306"/>
      <c r="AT143" s="306"/>
      <c r="AU143" s="306"/>
      <c r="AV143" s="306"/>
      <c r="AW143" s="306"/>
      <c r="AX143" s="306"/>
      <c r="AY143" s="306"/>
      <c r="AZ143" s="306"/>
      <c r="BA143" s="306"/>
      <c r="BB143" s="306"/>
      <c r="BC143" s="306"/>
      <c r="BD143" s="306"/>
      <c r="BE143" s="338"/>
      <c r="BF143" s="316"/>
      <c r="BG143" s="306"/>
      <c r="BH143" s="306"/>
      <c r="BI143" s="306"/>
      <c r="BJ143" s="306"/>
      <c r="BK143" s="306"/>
      <c r="BL143" s="306"/>
      <c r="BM143" s="306"/>
      <c r="BN143" s="306"/>
      <c r="BO143" s="306"/>
      <c r="BP143" s="306"/>
      <c r="BQ143" s="306"/>
      <c r="BR143" s="306"/>
      <c r="BS143" s="306"/>
      <c r="BT143" s="306"/>
      <c r="BU143" s="306"/>
      <c r="BV143" s="306"/>
      <c r="BW143" s="306"/>
      <c r="BX143" s="338"/>
    </row>
    <row r="144" spans="1:76">
      <c r="A144" s="316"/>
      <c r="B144" s="306"/>
      <c r="C144" s="306"/>
      <c r="D144" s="306"/>
      <c r="E144" s="306"/>
      <c r="F144" s="306"/>
      <c r="G144" s="306"/>
      <c r="H144" s="306"/>
      <c r="I144" s="306"/>
      <c r="J144" s="306"/>
      <c r="K144" s="306"/>
      <c r="L144" s="306"/>
      <c r="M144" s="306"/>
      <c r="N144" s="306"/>
      <c r="O144" s="306"/>
      <c r="P144" s="306"/>
      <c r="Q144" s="306"/>
      <c r="R144" s="306"/>
      <c r="S144" s="338"/>
      <c r="T144" s="316"/>
      <c r="U144" s="306"/>
      <c r="V144" s="306"/>
      <c r="W144" s="306"/>
      <c r="X144" s="306"/>
      <c r="Y144" s="306"/>
      <c r="Z144" s="306"/>
      <c r="AA144" s="306"/>
      <c r="AB144" s="306"/>
      <c r="AC144" s="306"/>
      <c r="AD144" s="306"/>
      <c r="AE144" s="306"/>
      <c r="AF144" s="306"/>
      <c r="AG144" s="306"/>
      <c r="AH144" s="306"/>
      <c r="AI144" s="306"/>
      <c r="AJ144" s="306"/>
      <c r="AK144" s="306"/>
      <c r="AL144" s="338"/>
      <c r="AM144" s="316"/>
      <c r="AN144" s="306"/>
      <c r="AO144" s="306"/>
      <c r="AP144" s="306"/>
      <c r="AQ144" s="306"/>
      <c r="AR144" s="306"/>
      <c r="AS144" s="306"/>
      <c r="AT144" s="306"/>
      <c r="AU144" s="306"/>
      <c r="AV144" s="306"/>
      <c r="AW144" s="306"/>
      <c r="AX144" s="306"/>
      <c r="AY144" s="306"/>
      <c r="AZ144" s="306"/>
      <c r="BA144" s="306"/>
      <c r="BB144" s="306"/>
      <c r="BC144" s="306"/>
      <c r="BD144" s="306"/>
      <c r="BE144" s="338"/>
      <c r="BF144" s="316"/>
      <c r="BG144" s="306"/>
      <c r="BH144" s="306"/>
      <c r="BI144" s="306"/>
      <c r="BJ144" s="306"/>
      <c r="BK144" s="306"/>
      <c r="BL144" s="306"/>
      <c r="BM144" s="306"/>
      <c r="BN144" s="306"/>
      <c r="BO144" s="306"/>
      <c r="BP144" s="306"/>
      <c r="BQ144" s="306"/>
      <c r="BR144" s="306"/>
      <c r="BS144" s="306"/>
      <c r="BT144" s="306"/>
      <c r="BU144" s="306"/>
      <c r="BV144" s="306"/>
      <c r="BW144" s="306"/>
      <c r="BX144" s="338"/>
    </row>
    <row r="145" spans="1:76">
      <c r="A145" s="316"/>
      <c r="B145" s="306"/>
      <c r="C145" s="306"/>
      <c r="D145" s="306"/>
      <c r="E145" s="306"/>
      <c r="F145" s="306"/>
      <c r="G145" s="306"/>
      <c r="H145" s="306"/>
      <c r="I145" s="306"/>
      <c r="J145" s="306"/>
      <c r="K145" s="306"/>
      <c r="L145" s="306"/>
      <c r="M145" s="306"/>
      <c r="N145" s="306"/>
      <c r="O145" s="306"/>
      <c r="P145" s="306"/>
      <c r="Q145" s="306"/>
      <c r="R145" s="306"/>
      <c r="S145" s="338"/>
      <c r="T145" s="316"/>
      <c r="U145" s="306"/>
      <c r="V145" s="306"/>
      <c r="W145" s="306"/>
      <c r="X145" s="306"/>
      <c r="Y145" s="306"/>
      <c r="Z145" s="306"/>
      <c r="AA145" s="306"/>
      <c r="AB145" s="306"/>
      <c r="AC145" s="306"/>
      <c r="AD145" s="306"/>
      <c r="AE145" s="306"/>
      <c r="AF145" s="306"/>
      <c r="AG145" s="306"/>
      <c r="AH145" s="306"/>
      <c r="AI145" s="306"/>
      <c r="AJ145" s="306"/>
      <c r="AK145" s="306"/>
      <c r="AL145" s="338"/>
      <c r="AM145" s="316"/>
      <c r="AN145" s="306"/>
      <c r="AO145" s="306"/>
      <c r="AP145" s="306"/>
      <c r="AQ145" s="306"/>
      <c r="AR145" s="306"/>
      <c r="AS145" s="306"/>
      <c r="AT145" s="306"/>
      <c r="AU145" s="306"/>
      <c r="AV145" s="306"/>
      <c r="AW145" s="306"/>
      <c r="AX145" s="306"/>
      <c r="AY145" s="306"/>
      <c r="AZ145" s="306"/>
      <c r="BA145" s="306"/>
      <c r="BB145" s="306"/>
      <c r="BC145" s="306"/>
      <c r="BD145" s="306"/>
      <c r="BE145" s="338"/>
      <c r="BF145" s="316"/>
      <c r="BG145" s="306"/>
      <c r="BH145" s="306"/>
      <c r="BI145" s="306"/>
      <c r="BJ145" s="306"/>
      <c r="BK145" s="306"/>
      <c r="BL145" s="306"/>
      <c r="BM145" s="306"/>
      <c r="BN145" s="306"/>
      <c r="BO145" s="306"/>
      <c r="BP145" s="306"/>
      <c r="BQ145" s="306"/>
      <c r="BR145" s="306"/>
      <c r="BS145" s="306"/>
      <c r="BT145" s="306"/>
      <c r="BU145" s="306"/>
      <c r="BV145" s="306"/>
      <c r="BW145" s="306"/>
      <c r="BX145" s="338"/>
    </row>
    <row r="146" spans="1:76">
      <c r="A146" s="316"/>
      <c r="B146" s="306"/>
      <c r="C146" s="306"/>
      <c r="D146" s="306"/>
      <c r="E146" s="306"/>
      <c r="F146" s="306"/>
      <c r="G146" s="306"/>
      <c r="H146" s="306"/>
      <c r="I146" s="306"/>
      <c r="J146" s="306"/>
      <c r="K146" s="306"/>
      <c r="L146" s="306"/>
      <c r="M146" s="306"/>
      <c r="N146" s="306"/>
      <c r="O146" s="306"/>
      <c r="P146" s="306"/>
      <c r="Q146" s="306"/>
      <c r="R146" s="306"/>
      <c r="S146" s="338"/>
      <c r="T146" s="316"/>
      <c r="U146" s="306"/>
      <c r="V146" s="306"/>
      <c r="W146" s="306"/>
      <c r="X146" s="306"/>
      <c r="Y146" s="306"/>
      <c r="Z146" s="306"/>
      <c r="AA146" s="306"/>
      <c r="AB146" s="306"/>
      <c r="AC146" s="306"/>
      <c r="AD146" s="306"/>
      <c r="AE146" s="306"/>
      <c r="AF146" s="306"/>
      <c r="AG146" s="306"/>
      <c r="AH146" s="306"/>
      <c r="AI146" s="306"/>
      <c r="AJ146" s="306"/>
      <c r="AK146" s="306"/>
      <c r="AL146" s="338"/>
      <c r="AM146" s="316"/>
      <c r="AN146" s="306"/>
      <c r="AO146" s="306"/>
      <c r="AP146" s="306"/>
      <c r="AQ146" s="306"/>
      <c r="AR146" s="306"/>
      <c r="AS146" s="306"/>
      <c r="AT146" s="306"/>
      <c r="AU146" s="306"/>
      <c r="AV146" s="306"/>
      <c r="AW146" s="306"/>
      <c r="AX146" s="306"/>
      <c r="AY146" s="306"/>
      <c r="AZ146" s="306"/>
      <c r="BA146" s="306"/>
      <c r="BB146" s="306"/>
      <c r="BC146" s="306"/>
      <c r="BD146" s="306"/>
      <c r="BE146" s="338"/>
      <c r="BF146" s="316"/>
      <c r="BG146" s="306"/>
      <c r="BH146" s="306"/>
      <c r="BI146" s="306"/>
      <c r="BJ146" s="306"/>
      <c r="BK146" s="306"/>
      <c r="BL146" s="306"/>
      <c r="BM146" s="306"/>
      <c r="BN146" s="306"/>
      <c r="BO146" s="306"/>
      <c r="BP146" s="306"/>
      <c r="BQ146" s="306"/>
      <c r="BR146" s="306"/>
      <c r="BS146" s="306"/>
      <c r="BT146" s="306"/>
      <c r="BU146" s="306"/>
      <c r="BV146" s="306"/>
      <c r="BW146" s="306"/>
      <c r="BX146" s="338"/>
    </row>
    <row r="147" spans="1:76">
      <c r="A147" s="316"/>
      <c r="B147" s="306"/>
      <c r="C147" s="306"/>
      <c r="D147" s="306"/>
      <c r="E147" s="306"/>
      <c r="F147" s="306"/>
      <c r="G147" s="306"/>
      <c r="H147" s="306"/>
      <c r="I147" s="306"/>
      <c r="J147" s="306"/>
      <c r="K147" s="306"/>
      <c r="L147" s="306"/>
      <c r="M147" s="306"/>
      <c r="N147" s="306"/>
      <c r="O147" s="306"/>
      <c r="P147" s="306"/>
      <c r="Q147" s="306"/>
      <c r="R147" s="306"/>
      <c r="S147" s="338"/>
      <c r="T147" s="316"/>
      <c r="U147" s="306"/>
      <c r="V147" s="306"/>
      <c r="W147" s="306"/>
      <c r="X147" s="306"/>
      <c r="Y147" s="306"/>
      <c r="Z147" s="306"/>
      <c r="AA147" s="306"/>
      <c r="AB147" s="306"/>
      <c r="AC147" s="306"/>
      <c r="AD147" s="306"/>
      <c r="AE147" s="306"/>
      <c r="AF147" s="306"/>
      <c r="AG147" s="306"/>
      <c r="AH147" s="306"/>
      <c r="AI147" s="306"/>
      <c r="AJ147" s="306"/>
      <c r="AK147" s="306"/>
      <c r="AL147" s="338"/>
      <c r="AM147" s="316"/>
      <c r="AN147" s="306"/>
      <c r="AO147" s="306"/>
      <c r="AP147" s="306"/>
      <c r="AQ147" s="306"/>
      <c r="AR147" s="306"/>
      <c r="AS147" s="306"/>
      <c r="AT147" s="306"/>
      <c r="AU147" s="306"/>
      <c r="AV147" s="306"/>
      <c r="AW147" s="306"/>
      <c r="AX147" s="306"/>
      <c r="AY147" s="306"/>
      <c r="AZ147" s="306"/>
      <c r="BA147" s="306"/>
      <c r="BB147" s="306"/>
      <c r="BC147" s="306"/>
      <c r="BD147" s="306"/>
      <c r="BE147" s="338"/>
      <c r="BF147" s="316"/>
      <c r="BG147" s="306"/>
      <c r="BH147" s="306"/>
      <c r="BI147" s="306"/>
      <c r="BJ147" s="306"/>
      <c r="BK147" s="306"/>
      <c r="BL147" s="306"/>
      <c r="BM147" s="306"/>
      <c r="BN147" s="306"/>
      <c r="BO147" s="306"/>
      <c r="BP147" s="306"/>
      <c r="BQ147" s="306"/>
      <c r="BR147" s="306"/>
      <c r="BS147" s="306"/>
      <c r="BT147" s="306"/>
      <c r="BU147" s="306"/>
      <c r="BV147" s="306"/>
      <c r="BW147" s="306"/>
      <c r="BX147" s="338"/>
    </row>
    <row r="148" spans="1:76">
      <c r="A148" s="316"/>
      <c r="B148" s="306"/>
      <c r="C148" s="306"/>
      <c r="D148" s="306"/>
      <c r="E148" s="306"/>
      <c r="F148" s="306"/>
      <c r="G148" s="306"/>
      <c r="H148" s="306"/>
      <c r="I148" s="306"/>
      <c r="J148" s="306"/>
      <c r="K148" s="306"/>
      <c r="L148" s="306"/>
      <c r="M148" s="306"/>
      <c r="N148" s="306"/>
      <c r="O148" s="306"/>
      <c r="P148" s="306"/>
      <c r="Q148" s="306"/>
      <c r="R148" s="306"/>
      <c r="S148" s="338"/>
      <c r="T148" s="316"/>
      <c r="U148" s="306"/>
      <c r="V148" s="306"/>
      <c r="W148" s="306"/>
      <c r="X148" s="306"/>
      <c r="Y148" s="306"/>
      <c r="Z148" s="306"/>
      <c r="AA148" s="306"/>
      <c r="AB148" s="306"/>
      <c r="AC148" s="306"/>
      <c r="AD148" s="306"/>
      <c r="AE148" s="306"/>
      <c r="AF148" s="306"/>
      <c r="AG148" s="306"/>
      <c r="AH148" s="306"/>
      <c r="AI148" s="306"/>
      <c r="AJ148" s="306"/>
      <c r="AK148" s="306"/>
      <c r="AL148" s="338"/>
      <c r="AM148" s="316"/>
      <c r="AN148" s="306"/>
      <c r="AO148" s="306"/>
      <c r="AP148" s="306"/>
      <c r="AQ148" s="306"/>
      <c r="AR148" s="306"/>
      <c r="AS148" s="306"/>
      <c r="AT148" s="306"/>
      <c r="AU148" s="306"/>
      <c r="AV148" s="306"/>
      <c r="AW148" s="306"/>
      <c r="AX148" s="306"/>
      <c r="AY148" s="306"/>
      <c r="AZ148" s="306"/>
      <c r="BA148" s="306"/>
      <c r="BB148" s="306"/>
      <c r="BC148" s="306"/>
      <c r="BD148" s="306"/>
      <c r="BE148" s="338"/>
      <c r="BF148" s="316"/>
      <c r="BG148" s="306"/>
      <c r="BH148" s="306"/>
      <c r="BI148" s="306"/>
      <c r="BJ148" s="306"/>
      <c r="BK148" s="306"/>
      <c r="BL148" s="306"/>
      <c r="BM148" s="306"/>
      <c r="BN148" s="306"/>
      <c r="BO148" s="306"/>
      <c r="BP148" s="306"/>
      <c r="BQ148" s="306"/>
      <c r="BR148" s="306"/>
      <c r="BS148" s="306"/>
      <c r="BT148" s="306"/>
      <c r="BU148" s="306"/>
      <c r="BV148" s="306"/>
      <c r="BW148" s="306"/>
      <c r="BX148" s="338"/>
    </row>
    <row r="149" spans="1:76">
      <c r="A149" s="316"/>
      <c r="B149" s="306"/>
      <c r="C149" s="306"/>
      <c r="D149" s="306"/>
      <c r="E149" s="306"/>
      <c r="F149" s="306"/>
      <c r="G149" s="306"/>
      <c r="H149" s="306"/>
      <c r="I149" s="306"/>
      <c r="J149" s="306"/>
      <c r="K149" s="306"/>
      <c r="L149" s="306"/>
      <c r="M149" s="306"/>
      <c r="N149" s="306"/>
      <c r="O149" s="306"/>
      <c r="P149" s="306"/>
      <c r="Q149" s="306"/>
      <c r="R149" s="306"/>
      <c r="S149" s="338"/>
      <c r="T149" s="316"/>
      <c r="U149" s="306"/>
      <c r="V149" s="306"/>
      <c r="W149" s="306"/>
      <c r="X149" s="306"/>
      <c r="Y149" s="306"/>
      <c r="Z149" s="306"/>
      <c r="AA149" s="306"/>
      <c r="AB149" s="306"/>
      <c r="AC149" s="306"/>
      <c r="AD149" s="306"/>
      <c r="AE149" s="306"/>
      <c r="AF149" s="306"/>
      <c r="AG149" s="306"/>
      <c r="AH149" s="306"/>
      <c r="AI149" s="306"/>
      <c r="AJ149" s="306"/>
      <c r="AK149" s="306"/>
      <c r="AL149" s="338"/>
      <c r="AM149" s="316"/>
      <c r="AN149" s="306"/>
      <c r="AO149" s="306"/>
      <c r="AP149" s="306"/>
      <c r="AQ149" s="306"/>
      <c r="AR149" s="306"/>
      <c r="AS149" s="306"/>
      <c r="AT149" s="306"/>
      <c r="AU149" s="306"/>
      <c r="AV149" s="306"/>
      <c r="AW149" s="306"/>
      <c r="AX149" s="306"/>
      <c r="AY149" s="306"/>
      <c r="AZ149" s="306"/>
      <c r="BA149" s="306"/>
      <c r="BB149" s="306"/>
      <c r="BC149" s="306"/>
      <c r="BD149" s="306"/>
      <c r="BE149" s="338"/>
      <c r="BF149" s="316"/>
      <c r="BG149" s="306"/>
      <c r="BH149" s="306"/>
      <c r="BI149" s="306"/>
      <c r="BJ149" s="306"/>
      <c r="BK149" s="306"/>
      <c r="BL149" s="306"/>
      <c r="BM149" s="306"/>
      <c r="BN149" s="306"/>
      <c r="BO149" s="306"/>
      <c r="BP149" s="306"/>
      <c r="BQ149" s="306"/>
      <c r="BR149" s="306"/>
      <c r="BS149" s="306"/>
      <c r="BT149" s="306"/>
      <c r="BU149" s="306"/>
      <c r="BV149" s="306"/>
      <c r="BW149" s="306"/>
      <c r="BX149" s="338"/>
    </row>
    <row r="150" spans="1:76">
      <c r="A150" s="316"/>
      <c r="B150" s="306"/>
      <c r="C150" s="306"/>
      <c r="D150" s="306"/>
      <c r="E150" s="306"/>
      <c r="F150" s="306"/>
      <c r="G150" s="306"/>
      <c r="H150" s="306"/>
      <c r="I150" s="306"/>
      <c r="J150" s="306"/>
      <c r="K150" s="306"/>
      <c r="L150" s="306"/>
      <c r="M150" s="306"/>
      <c r="N150" s="306"/>
      <c r="O150" s="306"/>
      <c r="P150" s="306"/>
      <c r="Q150" s="306"/>
      <c r="R150" s="306"/>
      <c r="S150" s="338"/>
      <c r="T150" s="316"/>
      <c r="U150" s="306"/>
      <c r="V150" s="306"/>
      <c r="W150" s="306"/>
      <c r="X150" s="306"/>
      <c r="Y150" s="306"/>
      <c r="Z150" s="306"/>
      <c r="AA150" s="306"/>
      <c r="AB150" s="306"/>
      <c r="AC150" s="306"/>
      <c r="AD150" s="306"/>
      <c r="AE150" s="306"/>
      <c r="AF150" s="306"/>
      <c r="AG150" s="306"/>
      <c r="AH150" s="306"/>
      <c r="AI150" s="306"/>
      <c r="AJ150" s="306"/>
      <c r="AK150" s="306"/>
      <c r="AL150" s="338"/>
      <c r="AM150" s="316"/>
      <c r="AN150" s="306"/>
      <c r="AO150" s="306"/>
      <c r="AP150" s="306"/>
      <c r="AQ150" s="306"/>
      <c r="AR150" s="306"/>
      <c r="AS150" s="306"/>
      <c r="AT150" s="306"/>
      <c r="AU150" s="306"/>
      <c r="AV150" s="306"/>
      <c r="AW150" s="306"/>
      <c r="AX150" s="306"/>
      <c r="AY150" s="306"/>
      <c r="AZ150" s="306"/>
      <c r="BA150" s="306"/>
      <c r="BB150" s="306"/>
      <c r="BC150" s="306"/>
      <c r="BD150" s="306"/>
      <c r="BE150" s="338"/>
      <c r="BF150" s="316"/>
      <c r="BG150" s="306"/>
      <c r="BH150" s="306"/>
      <c r="BI150" s="306"/>
      <c r="BJ150" s="306"/>
      <c r="BK150" s="306"/>
      <c r="BL150" s="306"/>
      <c r="BM150" s="306"/>
      <c r="BN150" s="306"/>
      <c r="BO150" s="306"/>
      <c r="BP150" s="306"/>
      <c r="BQ150" s="306"/>
      <c r="BR150" s="306"/>
      <c r="BS150" s="306"/>
      <c r="BT150" s="306"/>
      <c r="BU150" s="306"/>
      <c r="BV150" s="306"/>
      <c r="BW150" s="306"/>
      <c r="BX150" s="338"/>
    </row>
    <row r="151" spans="1:76">
      <c r="A151" s="316"/>
      <c r="B151" s="306"/>
      <c r="C151" s="306"/>
      <c r="D151" s="306"/>
      <c r="E151" s="306"/>
      <c r="F151" s="306"/>
      <c r="G151" s="306"/>
      <c r="H151" s="306"/>
      <c r="I151" s="306"/>
      <c r="J151" s="306"/>
      <c r="K151" s="306"/>
      <c r="L151" s="306"/>
      <c r="M151" s="306"/>
      <c r="N151" s="306"/>
      <c r="O151" s="306"/>
      <c r="P151" s="306"/>
      <c r="Q151" s="306"/>
      <c r="R151" s="306"/>
      <c r="S151" s="338"/>
      <c r="T151" s="316"/>
      <c r="U151" s="306"/>
      <c r="V151" s="306"/>
      <c r="W151" s="306"/>
      <c r="X151" s="306"/>
      <c r="Y151" s="306"/>
      <c r="Z151" s="306"/>
      <c r="AA151" s="306"/>
      <c r="AB151" s="306"/>
      <c r="AC151" s="306"/>
      <c r="AD151" s="306"/>
      <c r="AE151" s="306"/>
      <c r="AF151" s="306"/>
      <c r="AG151" s="306"/>
      <c r="AH151" s="306"/>
      <c r="AI151" s="306"/>
      <c r="AJ151" s="306"/>
      <c r="AK151" s="306"/>
      <c r="AL151" s="338"/>
      <c r="AM151" s="316"/>
      <c r="AN151" s="306"/>
      <c r="AO151" s="306"/>
      <c r="AP151" s="306"/>
      <c r="AQ151" s="306"/>
      <c r="AR151" s="306"/>
      <c r="AS151" s="306"/>
      <c r="AT151" s="306"/>
      <c r="AU151" s="306"/>
      <c r="AV151" s="306"/>
      <c r="AW151" s="306"/>
      <c r="AX151" s="306"/>
      <c r="AY151" s="306"/>
      <c r="AZ151" s="306"/>
      <c r="BA151" s="306"/>
      <c r="BB151" s="306"/>
      <c r="BC151" s="306"/>
      <c r="BD151" s="306"/>
      <c r="BE151" s="338"/>
      <c r="BF151" s="316"/>
      <c r="BG151" s="306"/>
      <c r="BH151" s="306"/>
      <c r="BI151" s="306"/>
      <c r="BJ151" s="306"/>
      <c r="BK151" s="306"/>
      <c r="BL151" s="306"/>
      <c r="BM151" s="306"/>
      <c r="BN151" s="306"/>
      <c r="BO151" s="306"/>
      <c r="BP151" s="306"/>
      <c r="BQ151" s="306"/>
      <c r="BR151" s="306"/>
      <c r="BS151" s="306"/>
      <c r="BT151" s="306"/>
      <c r="BU151" s="306"/>
      <c r="BV151" s="306"/>
      <c r="BW151" s="306"/>
      <c r="BX151" s="338"/>
    </row>
    <row r="152" spans="1:76">
      <c r="A152" s="316"/>
      <c r="B152" s="306"/>
      <c r="C152" s="306"/>
      <c r="D152" s="306"/>
      <c r="E152" s="306"/>
      <c r="F152" s="306"/>
      <c r="G152" s="306"/>
      <c r="H152" s="306"/>
      <c r="I152" s="306"/>
      <c r="J152" s="306"/>
      <c r="K152" s="306"/>
      <c r="L152" s="306"/>
      <c r="M152" s="306"/>
      <c r="N152" s="306"/>
      <c r="O152" s="306"/>
      <c r="P152" s="306"/>
      <c r="Q152" s="306"/>
      <c r="R152" s="306"/>
      <c r="S152" s="338"/>
      <c r="T152" s="316"/>
      <c r="U152" s="306"/>
      <c r="V152" s="306"/>
      <c r="W152" s="306"/>
      <c r="X152" s="306"/>
      <c r="Y152" s="306"/>
      <c r="Z152" s="306"/>
      <c r="AA152" s="306"/>
      <c r="AB152" s="306"/>
      <c r="AC152" s="306"/>
      <c r="AD152" s="306"/>
      <c r="AE152" s="306"/>
      <c r="AF152" s="306"/>
      <c r="AG152" s="306"/>
      <c r="AH152" s="306"/>
      <c r="AI152" s="306"/>
      <c r="AJ152" s="306"/>
      <c r="AK152" s="306"/>
      <c r="AL152" s="338"/>
      <c r="AM152" s="316"/>
      <c r="AN152" s="306"/>
      <c r="AO152" s="306"/>
      <c r="AP152" s="306"/>
      <c r="AQ152" s="306"/>
      <c r="AR152" s="306"/>
      <c r="AS152" s="306"/>
      <c r="AT152" s="306"/>
      <c r="AU152" s="306"/>
      <c r="AV152" s="306"/>
      <c r="AW152" s="306"/>
      <c r="AX152" s="306"/>
      <c r="AY152" s="306"/>
      <c r="AZ152" s="306"/>
      <c r="BA152" s="306"/>
      <c r="BB152" s="306"/>
      <c r="BC152" s="306"/>
      <c r="BD152" s="306"/>
      <c r="BE152" s="338"/>
      <c r="BF152" s="316"/>
      <c r="BG152" s="306"/>
      <c r="BH152" s="306"/>
      <c r="BI152" s="306"/>
      <c r="BJ152" s="306"/>
      <c r="BK152" s="306"/>
      <c r="BL152" s="306"/>
      <c r="BM152" s="306"/>
      <c r="BN152" s="306"/>
      <c r="BO152" s="306"/>
      <c r="BP152" s="306"/>
      <c r="BQ152" s="306"/>
      <c r="BR152" s="306"/>
      <c r="BS152" s="306"/>
      <c r="BT152" s="306"/>
      <c r="BU152" s="306"/>
      <c r="BV152" s="306"/>
      <c r="BW152" s="306"/>
      <c r="BX152" s="338"/>
    </row>
    <row r="153" spans="1:76">
      <c r="A153" s="316"/>
      <c r="B153" s="306"/>
      <c r="C153" s="306"/>
      <c r="D153" s="306"/>
      <c r="E153" s="306"/>
      <c r="F153" s="306"/>
      <c r="G153" s="306"/>
      <c r="H153" s="306"/>
      <c r="I153" s="306"/>
      <c r="J153" s="306"/>
      <c r="K153" s="306"/>
      <c r="L153" s="306"/>
      <c r="M153" s="306"/>
      <c r="N153" s="306"/>
      <c r="O153" s="306"/>
      <c r="P153" s="306"/>
      <c r="Q153" s="306"/>
      <c r="R153" s="306"/>
      <c r="S153" s="338"/>
      <c r="T153" s="316"/>
      <c r="U153" s="306"/>
      <c r="V153" s="306"/>
      <c r="W153" s="306"/>
      <c r="X153" s="306"/>
      <c r="Y153" s="306"/>
      <c r="Z153" s="306"/>
      <c r="AA153" s="306"/>
      <c r="AB153" s="306"/>
      <c r="AC153" s="306"/>
      <c r="AD153" s="306"/>
      <c r="AE153" s="306"/>
      <c r="AF153" s="306"/>
      <c r="AG153" s="306"/>
      <c r="AH153" s="306"/>
      <c r="AI153" s="306"/>
      <c r="AJ153" s="306"/>
      <c r="AK153" s="306"/>
      <c r="AL153" s="338"/>
      <c r="AM153" s="316"/>
      <c r="AN153" s="306"/>
      <c r="AO153" s="306"/>
      <c r="AP153" s="306"/>
      <c r="AQ153" s="306"/>
      <c r="AR153" s="306"/>
      <c r="AS153" s="306"/>
      <c r="AT153" s="306"/>
      <c r="AU153" s="306"/>
      <c r="AV153" s="306"/>
      <c r="AW153" s="306"/>
      <c r="AX153" s="306"/>
      <c r="AY153" s="306"/>
      <c r="AZ153" s="306"/>
      <c r="BA153" s="306"/>
      <c r="BB153" s="306"/>
      <c r="BC153" s="306"/>
      <c r="BD153" s="306"/>
      <c r="BE153" s="338"/>
      <c r="BF153" s="316"/>
      <c r="BG153" s="306"/>
      <c r="BH153" s="306"/>
      <c r="BI153" s="306"/>
      <c r="BJ153" s="306"/>
      <c r="BK153" s="306"/>
      <c r="BL153" s="306"/>
      <c r="BM153" s="306"/>
      <c r="BN153" s="306"/>
      <c r="BO153" s="306"/>
      <c r="BP153" s="306"/>
      <c r="BQ153" s="306"/>
      <c r="BR153" s="306"/>
      <c r="BS153" s="306"/>
      <c r="BT153" s="306"/>
      <c r="BU153" s="306"/>
      <c r="BV153" s="306"/>
      <c r="BW153" s="306"/>
      <c r="BX153" s="338"/>
    </row>
    <row r="154" spans="1:76">
      <c r="A154" s="316"/>
      <c r="B154" s="306"/>
      <c r="C154" s="306"/>
      <c r="D154" s="306"/>
      <c r="E154" s="306"/>
      <c r="F154" s="306"/>
      <c r="G154" s="306"/>
      <c r="H154" s="306"/>
      <c r="I154" s="306"/>
      <c r="J154" s="306"/>
      <c r="K154" s="306"/>
      <c r="L154" s="306"/>
      <c r="M154" s="306"/>
      <c r="N154" s="306"/>
      <c r="O154" s="306"/>
      <c r="P154" s="306"/>
      <c r="Q154" s="306"/>
      <c r="R154" s="306"/>
      <c r="S154" s="338"/>
      <c r="T154" s="316"/>
      <c r="U154" s="306"/>
      <c r="V154" s="306"/>
      <c r="W154" s="306"/>
      <c r="X154" s="306"/>
      <c r="Y154" s="306"/>
      <c r="Z154" s="306"/>
      <c r="AA154" s="306"/>
      <c r="AB154" s="306"/>
      <c r="AC154" s="306"/>
      <c r="AD154" s="306"/>
      <c r="AE154" s="306"/>
      <c r="AF154" s="306"/>
      <c r="AG154" s="306"/>
      <c r="AH154" s="306"/>
      <c r="AI154" s="306"/>
      <c r="AJ154" s="306"/>
      <c r="AK154" s="306"/>
      <c r="AL154" s="338"/>
      <c r="AM154" s="316"/>
      <c r="AN154" s="306"/>
      <c r="AO154" s="306"/>
      <c r="AP154" s="306"/>
      <c r="AQ154" s="306"/>
      <c r="AR154" s="306"/>
      <c r="AS154" s="306"/>
      <c r="AT154" s="306"/>
      <c r="AU154" s="306"/>
      <c r="AV154" s="306"/>
      <c r="AW154" s="306"/>
      <c r="AX154" s="306"/>
      <c r="AY154" s="306"/>
      <c r="AZ154" s="306"/>
      <c r="BA154" s="306"/>
      <c r="BB154" s="306"/>
      <c r="BC154" s="306"/>
      <c r="BD154" s="306"/>
      <c r="BE154" s="338"/>
      <c r="BF154" s="316"/>
      <c r="BG154" s="306"/>
      <c r="BH154" s="306"/>
      <c r="BI154" s="306"/>
      <c r="BJ154" s="306"/>
      <c r="BK154" s="306"/>
      <c r="BL154" s="306"/>
      <c r="BM154" s="306"/>
      <c r="BN154" s="306"/>
      <c r="BO154" s="306"/>
      <c r="BP154" s="306"/>
      <c r="BQ154" s="306"/>
      <c r="BR154" s="306"/>
      <c r="BS154" s="306"/>
      <c r="BT154" s="306"/>
      <c r="BU154" s="306"/>
      <c r="BV154" s="306"/>
      <c r="BW154" s="306"/>
      <c r="BX154" s="338"/>
    </row>
    <row r="155" spans="1:76">
      <c r="A155" s="316"/>
      <c r="B155" s="306"/>
      <c r="C155" s="306"/>
      <c r="D155" s="306"/>
      <c r="E155" s="306"/>
      <c r="F155" s="306"/>
      <c r="G155" s="306"/>
      <c r="H155" s="306"/>
      <c r="I155" s="306"/>
      <c r="J155" s="306"/>
      <c r="K155" s="306"/>
      <c r="L155" s="306"/>
      <c r="M155" s="306"/>
      <c r="N155" s="306"/>
      <c r="O155" s="306"/>
      <c r="P155" s="306"/>
      <c r="Q155" s="306"/>
      <c r="R155" s="306"/>
      <c r="S155" s="338"/>
      <c r="T155" s="316"/>
      <c r="U155" s="306"/>
      <c r="V155" s="306"/>
      <c r="W155" s="306"/>
      <c r="X155" s="306"/>
      <c r="Y155" s="306"/>
      <c r="Z155" s="306"/>
      <c r="AA155" s="306"/>
      <c r="AB155" s="306"/>
      <c r="AC155" s="306"/>
      <c r="AD155" s="306"/>
      <c r="AE155" s="306"/>
      <c r="AF155" s="306"/>
      <c r="AG155" s="306"/>
      <c r="AH155" s="306"/>
      <c r="AI155" s="306"/>
      <c r="AJ155" s="306"/>
      <c r="AK155" s="306"/>
      <c r="AL155" s="338"/>
      <c r="AM155" s="316"/>
      <c r="AN155" s="306"/>
      <c r="AO155" s="306"/>
      <c r="AP155" s="306"/>
      <c r="AQ155" s="306"/>
      <c r="AR155" s="306"/>
      <c r="AS155" s="306"/>
      <c r="AT155" s="306"/>
      <c r="AU155" s="306"/>
      <c r="AV155" s="306"/>
      <c r="AW155" s="306"/>
      <c r="AX155" s="306"/>
      <c r="AY155" s="306"/>
      <c r="AZ155" s="306"/>
      <c r="BA155" s="306"/>
      <c r="BB155" s="306"/>
      <c r="BC155" s="306"/>
      <c r="BD155" s="306"/>
      <c r="BE155" s="338"/>
      <c r="BF155" s="316"/>
      <c r="BG155" s="306"/>
      <c r="BH155" s="306"/>
      <c r="BI155" s="306"/>
      <c r="BJ155" s="306"/>
      <c r="BK155" s="306"/>
      <c r="BL155" s="306"/>
      <c r="BM155" s="306"/>
      <c r="BN155" s="306"/>
      <c r="BO155" s="306"/>
      <c r="BP155" s="306"/>
      <c r="BQ155" s="306"/>
      <c r="BR155" s="306"/>
      <c r="BS155" s="306"/>
      <c r="BT155" s="306"/>
      <c r="BU155" s="306"/>
      <c r="BV155" s="306"/>
      <c r="BW155" s="306"/>
      <c r="BX155" s="338"/>
    </row>
    <row r="156" spans="1:76">
      <c r="A156" s="316"/>
      <c r="B156" s="306"/>
      <c r="C156" s="306"/>
      <c r="D156" s="306"/>
      <c r="E156" s="306"/>
      <c r="F156" s="306"/>
      <c r="G156" s="306"/>
      <c r="H156" s="306"/>
      <c r="I156" s="306"/>
      <c r="J156" s="306"/>
      <c r="K156" s="306"/>
      <c r="L156" s="306"/>
      <c r="M156" s="306"/>
      <c r="N156" s="306"/>
      <c r="O156" s="306"/>
      <c r="P156" s="306"/>
      <c r="Q156" s="306"/>
      <c r="R156" s="306"/>
      <c r="S156" s="338"/>
      <c r="T156" s="316"/>
      <c r="U156" s="306"/>
      <c r="V156" s="306"/>
      <c r="W156" s="306"/>
      <c r="X156" s="306"/>
      <c r="Y156" s="306"/>
      <c r="Z156" s="306"/>
      <c r="AA156" s="306"/>
      <c r="AB156" s="306"/>
      <c r="AC156" s="306"/>
      <c r="AD156" s="306"/>
      <c r="AE156" s="306"/>
      <c r="AF156" s="306"/>
      <c r="AG156" s="306"/>
      <c r="AH156" s="306"/>
      <c r="AI156" s="306"/>
      <c r="AJ156" s="306"/>
      <c r="AK156" s="306"/>
      <c r="AL156" s="338"/>
      <c r="AM156" s="316"/>
      <c r="AN156" s="306"/>
      <c r="AO156" s="306"/>
      <c r="AP156" s="306"/>
      <c r="AQ156" s="306"/>
      <c r="AR156" s="306"/>
      <c r="AS156" s="306"/>
      <c r="AT156" s="306"/>
      <c r="AU156" s="306"/>
      <c r="AV156" s="306"/>
      <c r="AW156" s="306"/>
      <c r="AX156" s="306"/>
      <c r="AY156" s="306"/>
      <c r="AZ156" s="306"/>
      <c r="BA156" s="306"/>
      <c r="BB156" s="306"/>
      <c r="BC156" s="306"/>
      <c r="BD156" s="306"/>
      <c r="BE156" s="338"/>
      <c r="BF156" s="316"/>
      <c r="BG156" s="306"/>
      <c r="BH156" s="306"/>
      <c r="BI156" s="306"/>
      <c r="BJ156" s="306"/>
      <c r="BK156" s="306"/>
      <c r="BL156" s="306"/>
      <c r="BM156" s="306"/>
      <c r="BN156" s="306"/>
      <c r="BO156" s="306"/>
      <c r="BP156" s="306"/>
      <c r="BQ156" s="306"/>
      <c r="BR156" s="306"/>
      <c r="BS156" s="306"/>
      <c r="BT156" s="306"/>
      <c r="BU156" s="306"/>
      <c r="BV156" s="306"/>
      <c r="BW156" s="306"/>
      <c r="BX156" s="338"/>
    </row>
    <row r="157" spans="1:76">
      <c r="A157" s="316"/>
      <c r="B157" s="306"/>
      <c r="C157" s="306"/>
      <c r="D157" s="306"/>
      <c r="E157" s="306"/>
      <c r="F157" s="306"/>
      <c r="G157" s="306"/>
      <c r="H157" s="306"/>
      <c r="I157" s="306"/>
      <c r="J157" s="306"/>
      <c r="K157" s="306"/>
      <c r="L157" s="306"/>
      <c r="M157" s="306"/>
      <c r="N157" s="306"/>
      <c r="O157" s="306"/>
      <c r="P157" s="306"/>
      <c r="Q157" s="306"/>
      <c r="R157" s="306"/>
      <c r="S157" s="338"/>
      <c r="T157" s="316"/>
      <c r="U157" s="306"/>
      <c r="V157" s="306"/>
      <c r="W157" s="306"/>
      <c r="X157" s="306"/>
      <c r="Y157" s="306"/>
      <c r="Z157" s="306"/>
      <c r="AA157" s="306"/>
      <c r="AB157" s="306"/>
      <c r="AC157" s="306"/>
      <c r="AD157" s="306"/>
      <c r="AE157" s="306"/>
      <c r="AF157" s="306"/>
      <c r="AG157" s="306"/>
      <c r="AH157" s="306"/>
      <c r="AI157" s="306"/>
      <c r="AJ157" s="306"/>
      <c r="AK157" s="306"/>
      <c r="AL157" s="338"/>
      <c r="AM157" s="316"/>
      <c r="AN157" s="306"/>
      <c r="AO157" s="306"/>
      <c r="AP157" s="306"/>
      <c r="AQ157" s="306"/>
      <c r="AR157" s="306"/>
      <c r="AS157" s="306"/>
      <c r="AT157" s="306"/>
      <c r="AU157" s="306"/>
      <c r="AV157" s="306"/>
      <c r="AW157" s="306"/>
      <c r="AX157" s="306"/>
      <c r="AY157" s="306"/>
      <c r="AZ157" s="306"/>
      <c r="BA157" s="306"/>
      <c r="BB157" s="306"/>
      <c r="BC157" s="306"/>
      <c r="BD157" s="306"/>
      <c r="BE157" s="338"/>
      <c r="BF157" s="316"/>
      <c r="BG157" s="306"/>
      <c r="BH157" s="306"/>
      <c r="BI157" s="306"/>
      <c r="BJ157" s="306"/>
      <c r="BK157" s="306"/>
      <c r="BL157" s="306"/>
      <c r="BM157" s="306"/>
      <c r="BN157" s="306"/>
      <c r="BO157" s="306"/>
      <c r="BP157" s="306"/>
      <c r="BQ157" s="306"/>
      <c r="BR157" s="306"/>
      <c r="BS157" s="306"/>
      <c r="BT157" s="306"/>
      <c r="BU157" s="306"/>
      <c r="BV157" s="306"/>
      <c r="BW157" s="306"/>
      <c r="BX157" s="338"/>
    </row>
    <row r="158" spans="1:76">
      <c r="A158" s="316"/>
      <c r="B158" s="306"/>
      <c r="C158" s="306"/>
      <c r="D158" s="306"/>
      <c r="E158" s="306"/>
      <c r="F158" s="306"/>
      <c r="G158" s="306"/>
      <c r="H158" s="306"/>
      <c r="I158" s="306"/>
      <c r="J158" s="306"/>
      <c r="K158" s="306"/>
      <c r="L158" s="306"/>
      <c r="M158" s="306"/>
      <c r="N158" s="306"/>
      <c r="O158" s="306"/>
      <c r="P158" s="306"/>
      <c r="Q158" s="306"/>
      <c r="R158" s="306"/>
      <c r="S158" s="338"/>
      <c r="T158" s="316"/>
      <c r="U158" s="306"/>
      <c r="V158" s="306"/>
      <c r="W158" s="306"/>
      <c r="X158" s="306"/>
      <c r="Y158" s="306"/>
      <c r="Z158" s="306"/>
      <c r="AA158" s="306"/>
      <c r="AB158" s="306"/>
      <c r="AC158" s="306"/>
      <c r="AD158" s="306"/>
      <c r="AE158" s="306"/>
      <c r="AF158" s="306"/>
      <c r="AG158" s="306"/>
      <c r="AH158" s="306"/>
      <c r="AI158" s="306"/>
      <c r="AJ158" s="306"/>
      <c r="AK158" s="306"/>
      <c r="AL158" s="338"/>
      <c r="AM158" s="316"/>
      <c r="AN158" s="306"/>
      <c r="AO158" s="306"/>
      <c r="AP158" s="306"/>
      <c r="AQ158" s="306"/>
      <c r="AR158" s="306"/>
      <c r="AS158" s="306"/>
      <c r="AT158" s="306"/>
      <c r="AU158" s="306"/>
      <c r="AV158" s="306"/>
      <c r="AW158" s="306"/>
      <c r="AX158" s="306"/>
      <c r="AY158" s="306"/>
      <c r="AZ158" s="306"/>
      <c r="BA158" s="306"/>
      <c r="BB158" s="306"/>
      <c r="BC158" s="306"/>
      <c r="BD158" s="306"/>
      <c r="BE158" s="338"/>
      <c r="BF158" s="316"/>
      <c r="BG158" s="306"/>
      <c r="BH158" s="306"/>
      <c r="BI158" s="306"/>
      <c r="BJ158" s="306"/>
      <c r="BK158" s="306"/>
      <c r="BL158" s="306"/>
      <c r="BM158" s="306"/>
      <c r="BN158" s="306"/>
      <c r="BO158" s="306"/>
      <c r="BP158" s="306"/>
      <c r="BQ158" s="306"/>
      <c r="BR158" s="306"/>
      <c r="BS158" s="306"/>
      <c r="BT158" s="306"/>
      <c r="BU158" s="306"/>
      <c r="BV158" s="306"/>
      <c r="BW158" s="306"/>
      <c r="BX158" s="338"/>
    </row>
    <row r="159" spans="1:76">
      <c r="A159" s="316"/>
      <c r="B159" s="306"/>
      <c r="C159" s="306"/>
      <c r="D159" s="306"/>
      <c r="E159" s="306"/>
      <c r="F159" s="306"/>
      <c r="G159" s="306"/>
      <c r="H159" s="306"/>
      <c r="I159" s="306"/>
      <c r="J159" s="306"/>
      <c r="K159" s="306"/>
      <c r="L159" s="306"/>
      <c r="M159" s="306"/>
      <c r="N159" s="306"/>
      <c r="O159" s="306"/>
      <c r="P159" s="306"/>
      <c r="Q159" s="306"/>
      <c r="R159" s="306"/>
      <c r="S159" s="338"/>
      <c r="T159" s="316"/>
      <c r="U159" s="306"/>
      <c r="V159" s="306"/>
      <c r="W159" s="306"/>
      <c r="X159" s="306"/>
      <c r="Y159" s="306"/>
      <c r="Z159" s="306"/>
      <c r="AA159" s="306"/>
      <c r="AB159" s="306"/>
      <c r="AC159" s="306"/>
      <c r="AD159" s="306"/>
      <c r="AE159" s="306"/>
      <c r="AF159" s="306"/>
      <c r="AG159" s="306"/>
      <c r="AH159" s="306"/>
      <c r="AI159" s="306"/>
      <c r="AJ159" s="306"/>
      <c r="AK159" s="306"/>
      <c r="AL159" s="338"/>
      <c r="AM159" s="316"/>
      <c r="AN159" s="306"/>
      <c r="AO159" s="306"/>
      <c r="AP159" s="306"/>
      <c r="AQ159" s="306"/>
      <c r="AR159" s="306"/>
      <c r="AS159" s="306"/>
      <c r="AT159" s="306"/>
      <c r="AU159" s="306"/>
      <c r="AV159" s="306"/>
      <c r="AW159" s="306"/>
      <c r="AX159" s="306"/>
      <c r="AY159" s="306"/>
      <c r="AZ159" s="306"/>
      <c r="BA159" s="306"/>
      <c r="BB159" s="306"/>
      <c r="BC159" s="306"/>
      <c r="BD159" s="306"/>
      <c r="BE159" s="338"/>
      <c r="BF159" s="316"/>
      <c r="BG159" s="306"/>
      <c r="BH159" s="306"/>
      <c r="BI159" s="306"/>
      <c r="BJ159" s="306"/>
      <c r="BK159" s="306"/>
      <c r="BL159" s="306"/>
      <c r="BM159" s="306"/>
      <c r="BN159" s="306"/>
      <c r="BO159" s="306"/>
      <c r="BP159" s="306"/>
      <c r="BQ159" s="306"/>
      <c r="BR159" s="306"/>
      <c r="BS159" s="306"/>
      <c r="BT159" s="306"/>
      <c r="BU159" s="306"/>
      <c r="BV159" s="306"/>
      <c r="BW159" s="306"/>
      <c r="BX159" s="338"/>
    </row>
    <row r="160" spans="1:76">
      <c r="A160" s="316"/>
      <c r="B160" s="306"/>
      <c r="C160" s="306"/>
      <c r="D160" s="306"/>
      <c r="E160" s="306"/>
      <c r="F160" s="306"/>
      <c r="G160" s="306"/>
      <c r="H160" s="306"/>
      <c r="I160" s="306"/>
      <c r="J160" s="306"/>
      <c r="K160" s="306"/>
      <c r="L160" s="306"/>
      <c r="M160" s="306"/>
      <c r="N160" s="306"/>
      <c r="O160" s="306"/>
      <c r="P160" s="306"/>
      <c r="Q160" s="306"/>
      <c r="R160" s="306"/>
      <c r="S160" s="338"/>
      <c r="T160" s="316"/>
      <c r="U160" s="306"/>
      <c r="V160" s="306"/>
      <c r="W160" s="306"/>
      <c r="X160" s="306"/>
      <c r="Y160" s="306"/>
      <c r="Z160" s="306"/>
      <c r="AA160" s="306"/>
      <c r="AB160" s="306"/>
      <c r="AC160" s="306"/>
      <c r="AD160" s="306"/>
      <c r="AE160" s="306"/>
      <c r="AF160" s="306"/>
      <c r="AG160" s="306"/>
      <c r="AH160" s="306"/>
      <c r="AI160" s="306"/>
      <c r="AJ160" s="306"/>
      <c r="AK160" s="306"/>
      <c r="AL160" s="338"/>
      <c r="AM160" s="316"/>
      <c r="AN160" s="306"/>
      <c r="AO160" s="306"/>
      <c r="AP160" s="306"/>
      <c r="AQ160" s="306"/>
      <c r="AR160" s="306"/>
      <c r="AS160" s="306"/>
      <c r="AT160" s="306"/>
      <c r="AU160" s="306"/>
      <c r="AV160" s="306"/>
      <c r="AW160" s="306"/>
      <c r="AX160" s="306"/>
      <c r="AY160" s="306"/>
      <c r="AZ160" s="306"/>
      <c r="BA160" s="306"/>
      <c r="BB160" s="306"/>
      <c r="BC160" s="306"/>
      <c r="BD160" s="306"/>
      <c r="BE160" s="338"/>
      <c r="BF160" s="316"/>
      <c r="BG160" s="306"/>
      <c r="BH160" s="306"/>
      <c r="BI160" s="306"/>
      <c r="BJ160" s="306"/>
      <c r="BK160" s="306"/>
      <c r="BL160" s="306"/>
      <c r="BM160" s="306"/>
      <c r="BN160" s="306"/>
      <c r="BO160" s="306"/>
      <c r="BP160" s="306"/>
      <c r="BQ160" s="306"/>
      <c r="BR160" s="306"/>
      <c r="BS160" s="306"/>
      <c r="BT160" s="306"/>
      <c r="BU160" s="306"/>
      <c r="BV160" s="306"/>
      <c r="BW160" s="306"/>
      <c r="BX160" s="338"/>
    </row>
    <row r="161" spans="1:76">
      <c r="A161" s="316"/>
      <c r="B161" s="306"/>
      <c r="C161" s="306"/>
      <c r="D161" s="306"/>
      <c r="E161" s="306"/>
      <c r="F161" s="306"/>
      <c r="G161" s="306"/>
      <c r="H161" s="306"/>
      <c r="I161" s="306"/>
      <c r="J161" s="306"/>
      <c r="K161" s="306"/>
      <c r="L161" s="306"/>
      <c r="M161" s="306"/>
      <c r="N161" s="306"/>
      <c r="O161" s="306"/>
      <c r="P161" s="306"/>
      <c r="Q161" s="306"/>
      <c r="R161" s="306"/>
      <c r="S161" s="338"/>
      <c r="T161" s="316"/>
      <c r="U161" s="306"/>
      <c r="V161" s="306"/>
      <c r="W161" s="306"/>
      <c r="X161" s="306"/>
      <c r="Y161" s="306"/>
      <c r="Z161" s="306"/>
      <c r="AA161" s="306"/>
      <c r="AB161" s="306"/>
      <c r="AC161" s="306"/>
      <c r="AD161" s="306"/>
      <c r="AE161" s="306"/>
      <c r="AF161" s="306"/>
      <c r="AG161" s="306"/>
      <c r="AH161" s="306"/>
      <c r="AI161" s="306"/>
      <c r="AJ161" s="306"/>
      <c r="AK161" s="306"/>
      <c r="AL161" s="338"/>
      <c r="AM161" s="316"/>
      <c r="AN161" s="306"/>
      <c r="AO161" s="306"/>
      <c r="AP161" s="306"/>
      <c r="AQ161" s="306"/>
      <c r="AR161" s="306"/>
      <c r="AS161" s="306"/>
      <c r="AT161" s="306"/>
      <c r="AU161" s="306"/>
      <c r="AV161" s="306"/>
      <c r="AW161" s="306"/>
      <c r="AX161" s="306"/>
      <c r="AY161" s="306"/>
      <c r="AZ161" s="306"/>
      <c r="BA161" s="306"/>
      <c r="BB161" s="306"/>
      <c r="BC161" s="306"/>
      <c r="BD161" s="306"/>
      <c r="BE161" s="338"/>
      <c r="BF161" s="316"/>
      <c r="BG161" s="306"/>
      <c r="BH161" s="306"/>
      <c r="BI161" s="306"/>
      <c r="BJ161" s="306"/>
      <c r="BK161" s="306"/>
      <c r="BL161" s="306"/>
      <c r="BM161" s="306"/>
      <c r="BN161" s="306"/>
      <c r="BO161" s="306"/>
      <c r="BP161" s="306"/>
      <c r="BQ161" s="306"/>
      <c r="BR161" s="306"/>
      <c r="BS161" s="306"/>
      <c r="BT161" s="306"/>
      <c r="BU161" s="306"/>
      <c r="BV161" s="306"/>
      <c r="BW161" s="306"/>
      <c r="BX161" s="338"/>
    </row>
    <row r="162" spans="1:76">
      <c r="A162" s="316"/>
      <c r="B162" s="306"/>
      <c r="C162" s="306"/>
      <c r="D162" s="306"/>
      <c r="E162" s="306"/>
      <c r="F162" s="306"/>
      <c r="G162" s="306"/>
      <c r="H162" s="306"/>
      <c r="I162" s="306"/>
      <c r="J162" s="306"/>
      <c r="K162" s="306"/>
      <c r="L162" s="306"/>
      <c r="M162" s="306"/>
      <c r="N162" s="306"/>
      <c r="O162" s="306"/>
      <c r="P162" s="306"/>
      <c r="Q162" s="306"/>
      <c r="R162" s="306"/>
      <c r="S162" s="338"/>
      <c r="T162" s="316"/>
      <c r="U162" s="306"/>
      <c r="V162" s="306"/>
      <c r="W162" s="306"/>
      <c r="X162" s="306"/>
      <c r="Y162" s="306"/>
      <c r="Z162" s="306"/>
      <c r="AA162" s="306"/>
      <c r="AB162" s="306"/>
      <c r="AC162" s="306"/>
      <c r="AD162" s="306"/>
      <c r="AE162" s="306"/>
      <c r="AF162" s="306"/>
      <c r="AG162" s="306"/>
      <c r="AH162" s="306"/>
      <c r="AI162" s="306"/>
      <c r="AJ162" s="306"/>
      <c r="AK162" s="306"/>
      <c r="AL162" s="338"/>
      <c r="AM162" s="316"/>
      <c r="AN162" s="306"/>
      <c r="AO162" s="306"/>
      <c r="AP162" s="306"/>
      <c r="AQ162" s="306"/>
      <c r="AR162" s="306"/>
      <c r="AS162" s="306"/>
      <c r="AT162" s="306"/>
      <c r="AU162" s="306"/>
      <c r="AV162" s="306"/>
      <c r="AW162" s="306"/>
      <c r="AX162" s="306"/>
      <c r="AY162" s="306"/>
      <c r="AZ162" s="306"/>
      <c r="BA162" s="306"/>
      <c r="BB162" s="306"/>
      <c r="BC162" s="306"/>
      <c r="BD162" s="306"/>
      <c r="BE162" s="338"/>
      <c r="BF162" s="316"/>
      <c r="BG162" s="306"/>
      <c r="BH162" s="306"/>
      <c r="BI162" s="306"/>
      <c r="BJ162" s="306"/>
      <c r="BK162" s="306"/>
      <c r="BL162" s="306"/>
      <c r="BM162" s="306"/>
      <c r="BN162" s="306"/>
      <c r="BO162" s="306"/>
      <c r="BP162" s="306"/>
      <c r="BQ162" s="306"/>
      <c r="BR162" s="306"/>
      <c r="BS162" s="306"/>
      <c r="BT162" s="306"/>
      <c r="BU162" s="306"/>
      <c r="BV162" s="306"/>
      <c r="BW162" s="306"/>
      <c r="BX162" s="338"/>
    </row>
    <row r="163" spans="1:76">
      <c r="A163" s="316"/>
      <c r="B163" s="306"/>
      <c r="C163" s="306"/>
      <c r="D163" s="306"/>
      <c r="E163" s="306"/>
      <c r="F163" s="306"/>
      <c r="G163" s="306"/>
      <c r="H163" s="306"/>
      <c r="I163" s="306"/>
      <c r="J163" s="306"/>
      <c r="K163" s="306"/>
      <c r="L163" s="306"/>
      <c r="M163" s="306"/>
      <c r="N163" s="306"/>
      <c r="O163" s="306"/>
      <c r="P163" s="306"/>
      <c r="Q163" s="306"/>
      <c r="R163" s="306"/>
      <c r="S163" s="338"/>
      <c r="T163" s="316"/>
      <c r="U163" s="306"/>
      <c r="V163" s="306"/>
      <c r="W163" s="306"/>
      <c r="X163" s="306"/>
      <c r="Y163" s="306"/>
      <c r="Z163" s="306"/>
      <c r="AA163" s="306"/>
      <c r="AB163" s="306"/>
      <c r="AC163" s="306"/>
      <c r="AD163" s="306"/>
      <c r="AE163" s="306"/>
      <c r="AF163" s="306"/>
      <c r="AG163" s="306"/>
      <c r="AH163" s="306"/>
      <c r="AI163" s="306"/>
      <c r="AJ163" s="306"/>
      <c r="AK163" s="306"/>
      <c r="AL163" s="338"/>
      <c r="AM163" s="316"/>
      <c r="AN163" s="306"/>
      <c r="AO163" s="306"/>
      <c r="AP163" s="306"/>
      <c r="AQ163" s="306"/>
      <c r="AR163" s="306"/>
      <c r="AS163" s="306"/>
      <c r="AT163" s="306"/>
      <c r="AU163" s="306"/>
      <c r="AV163" s="306"/>
      <c r="AW163" s="306"/>
      <c r="AX163" s="306"/>
      <c r="AY163" s="306"/>
      <c r="AZ163" s="306"/>
      <c r="BA163" s="306"/>
      <c r="BB163" s="306"/>
      <c r="BC163" s="306"/>
      <c r="BD163" s="306"/>
      <c r="BE163" s="338"/>
      <c r="BF163" s="316"/>
      <c r="BG163" s="306"/>
      <c r="BH163" s="306"/>
      <c r="BI163" s="306"/>
      <c r="BJ163" s="306"/>
      <c r="BK163" s="306"/>
      <c r="BL163" s="306"/>
      <c r="BM163" s="306"/>
      <c r="BN163" s="306"/>
      <c r="BO163" s="306"/>
      <c r="BP163" s="306"/>
      <c r="BQ163" s="306"/>
      <c r="BR163" s="306"/>
      <c r="BS163" s="306"/>
      <c r="BT163" s="306"/>
      <c r="BU163" s="306"/>
      <c r="BV163" s="306"/>
      <c r="BW163" s="306"/>
      <c r="BX163" s="338"/>
    </row>
    <row r="164" spans="1:76">
      <c r="A164" s="316"/>
      <c r="B164" s="306"/>
      <c r="C164" s="306"/>
      <c r="D164" s="306"/>
      <c r="E164" s="306"/>
      <c r="F164" s="306"/>
      <c r="G164" s="306"/>
      <c r="H164" s="306"/>
      <c r="I164" s="306"/>
      <c r="J164" s="306"/>
      <c r="K164" s="306"/>
      <c r="L164" s="306"/>
      <c r="M164" s="306"/>
      <c r="N164" s="306"/>
      <c r="O164" s="306"/>
      <c r="P164" s="306"/>
      <c r="Q164" s="306"/>
      <c r="R164" s="306"/>
      <c r="S164" s="338"/>
      <c r="T164" s="316"/>
      <c r="U164" s="306"/>
      <c r="V164" s="306"/>
      <c r="W164" s="306"/>
      <c r="X164" s="306"/>
      <c r="Y164" s="306"/>
      <c r="Z164" s="306"/>
      <c r="AA164" s="306"/>
      <c r="AB164" s="306"/>
      <c r="AC164" s="306"/>
      <c r="AD164" s="306"/>
      <c r="AE164" s="306"/>
      <c r="AF164" s="306"/>
      <c r="AG164" s="306"/>
      <c r="AH164" s="306"/>
      <c r="AI164" s="306"/>
      <c r="AJ164" s="306"/>
      <c r="AK164" s="306"/>
      <c r="AL164" s="338"/>
      <c r="AM164" s="316"/>
      <c r="AN164" s="306"/>
      <c r="AO164" s="306"/>
      <c r="AP164" s="306"/>
      <c r="AQ164" s="306"/>
      <c r="AR164" s="306"/>
      <c r="AS164" s="306"/>
      <c r="AT164" s="306"/>
      <c r="AU164" s="306"/>
      <c r="AV164" s="306"/>
      <c r="AW164" s="306"/>
      <c r="AX164" s="306"/>
      <c r="AY164" s="306"/>
      <c r="AZ164" s="306"/>
      <c r="BA164" s="306"/>
      <c r="BB164" s="306"/>
      <c r="BC164" s="306"/>
      <c r="BD164" s="306"/>
      <c r="BE164" s="338"/>
      <c r="BF164" s="316"/>
      <c r="BG164" s="306"/>
      <c r="BH164" s="306"/>
      <c r="BI164" s="306"/>
      <c r="BJ164" s="306"/>
      <c r="BK164" s="306"/>
      <c r="BL164" s="306"/>
      <c r="BM164" s="306"/>
      <c r="BN164" s="306"/>
      <c r="BO164" s="306"/>
      <c r="BP164" s="306"/>
      <c r="BQ164" s="306"/>
      <c r="BR164" s="306"/>
      <c r="BS164" s="306"/>
      <c r="BT164" s="306"/>
      <c r="BU164" s="306"/>
      <c r="BV164" s="306"/>
      <c r="BW164" s="306"/>
      <c r="BX164" s="338"/>
    </row>
    <row r="165" spans="1:76">
      <c r="A165" s="316"/>
      <c r="B165" s="306"/>
      <c r="C165" s="306"/>
      <c r="D165" s="306"/>
      <c r="E165" s="306"/>
      <c r="F165" s="306"/>
      <c r="G165" s="306"/>
      <c r="H165" s="306"/>
      <c r="I165" s="306"/>
      <c r="J165" s="306"/>
      <c r="K165" s="306"/>
      <c r="L165" s="306"/>
      <c r="M165" s="306"/>
      <c r="N165" s="306"/>
      <c r="O165" s="306"/>
      <c r="P165" s="306"/>
      <c r="Q165" s="306"/>
      <c r="R165" s="306"/>
      <c r="S165" s="338"/>
      <c r="T165" s="316"/>
      <c r="U165" s="306"/>
      <c r="V165" s="306"/>
      <c r="W165" s="306"/>
      <c r="X165" s="306"/>
      <c r="Y165" s="306"/>
      <c r="Z165" s="306"/>
      <c r="AA165" s="306"/>
      <c r="AB165" s="306"/>
      <c r="AC165" s="306"/>
      <c r="AD165" s="306"/>
      <c r="AE165" s="306"/>
      <c r="AF165" s="306"/>
      <c r="AG165" s="306"/>
      <c r="AH165" s="306"/>
      <c r="AI165" s="306"/>
      <c r="AJ165" s="306"/>
      <c r="AK165" s="306"/>
      <c r="AL165" s="338"/>
      <c r="AM165" s="316"/>
      <c r="AN165" s="306"/>
      <c r="AO165" s="306"/>
      <c r="AP165" s="306"/>
      <c r="AQ165" s="306"/>
      <c r="AR165" s="306"/>
      <c r="AS165" s="306"/>
      <c r="AT165" s="306"/>
      <c r="AU165" s="306"/>
      <c r="AV165" s="306"/>
      <c r="AW165" s="306"/>
      <c r="AX165" s="306"/>
      <c r="AY165" s="306"/>
      <c r="AZ165" s="306"/>
      <c r="BA165" s="306"/>
      <c r="BB165" s="306"/>
      <c r="BC165" s="306"/>
      <c r="BD165" s="306"/>
      <c r="BE165" s="338"/>
      <c r="BF165" s="316"/>
      <c r="BG165" s="306"/>
      <c r="BH165" s="306"/>
      <c r="BI165" s="306"/>
      <c r="BJ165" s="306"/>
      <c r="BK165" s="306"/>
      <c r="BL165" s="306"/>
      <c r="BM165" s="306"/>
      <c r="BN165" s="306"/>
      <c r="BO165" s="306"/>
      <c r="BP165" s="306"/>
      <c r="BQ165" s="306"/>
      <c r="BR165" s="306"/>
      <c r="BS165" s="306"/>
      <c r="BT165" s="306"/>
      <c r="BU165" s="306"/>
      <c r="BV165" s="306"/>
      <c r="BW165" s="306"/>
      <c r="BX165" s="338"/>
    </row>
    <row r="166" spans="1:76">
      <c r="A166" s="316"/>
      <c r="B166" s="306"/>
      <c r="C166" s="306"/>
      <c r="D166" s="306"/>
      <c r="E166" s="306"/>
      <c r="F166" s="306"/>
      <c r="G166" s="306"/>
      <c r="H166" s="306"/>
      <c r="I166" s="306"/>
      <c r="J166" s="306"/>
      <c r="K166" s="306"/>
      <c r="L166" s="306"/>
      <c r="M166" s="306"/>
      <c r="N166" s="306"/>
      <c r="O166" s="306"/>
      <c r="P166" s="306"/>
      <c r="Q166" s="306"/>
      <c r="R166" s="306"/>
      <c r="S166" s="338"/>
      <c r="T166" s="316"/>
      <c r="U166" s="306"/>
      <c r="V166" s="306"/>
      <c r="W166" s="306"/>
      <c r="X166" s="306"/>
      <c r="Y166" s="306"/>
      <c r="Z166" s="306"/>
      <c r="AA166" s="306"/>
      <c r="AB166" s="306"/>
      <c r="AC166" s="306"/>
      <c r="AD166" s="306"/>
      <c r="AE166" s="306"/>
      <c r="AF166" s="306"/>
      <c r="AG166" s="306"/>
      <c r="AH166" s="306"/>
      <c r="AI166" s="306"/>
      <c r="AJ166" s="306"/>
      <c r="AK166" s="306"/>
      <c r="AL166" s="338"/>
      <c r="AM166" s="316"/>
      <c r="AN166" s="306"/>
      <c r="AO166" s="306"/>
      <c r="AP166" s="306"/>
      <c r="AQ166" s="306"/>
      <c r="AR166" s="306"/>
      <c r="AS166" s="306"/>
      <c r="AT166" s="306"/>
      <c r="AU166" s="306"/>
      <c r="AV166" s="306"/>
      <c r="AW166" s="306"/>
      <c r="AX166" s="306"/>
      <c r="AY166" s="306"/>
      <c r="AZ166" s="306"/>
      <c r="BA166" s="306"/>
      <c r="BB166" s="306"/>
      <c r="BC166" s="306"/>
      <c r="BD166" s="306"/>
      <c r="BE166" s="338"/>
      <c r="BF166" s="316"/>
      <c r="BG166" s="306"/>
      <c r="BH166" s="306"/>
      <c r="BI166" s="306"/>
      <c r="BJ166" s="306"/>
      <c r="BK166" s="306"/>
      <c r="BL166" s="306"/>
      <c r="BM166" s="306"/>
      <c r="BN166" s="306"/>
      <c r="BO166" s="306"/>
      <c r="BP166" s="306"/>
      <c r="BQ166" s="306"/>
      <c r="BR166" s="306"/>
      <c r="BS166" s="306"/>
      <c r="BT166" s="306"/>
      <c r="BU166" s="306"/>
      <c r="BV166" s="306"/>
      <c r="BW166" s="306"/>
      <c r="BX166" s="338"/>
    </row>
    <row r="167" spans="1:76">
      <c r="A167" s="316"/>
      <c r="B167" s="306"/>
      <c r="C167" s="306"/>
      <c r="D167" s="306"/>
      <c r="E167" s="306"/>
      <c r="F167" s="306"/>
      <c r="G167" s="306"/>
      <c r="H167" s="306"/>
      <c r="I167" s="306"/>
      <c r="J167" s="306"/>
      <c r="K167" s="306"/>
      <c r="L167" s="306"/>
      <c r="M167" s="306"/>
      <c r="N167" s="306"/>
      <c r="O167" s="306"/>
      <c r="P167" s="306"/>
      <c r="Q167" s="306"/>
      <c r="R167" s="306"/>
      <c r="S167" s="338"/>
      <c r="T167" s="316"/>
      <c r="U167" s="306"/>
      <c r="V167" s="306"/>
      <c r="W167" s="306"/>
      <c r="X167" s="306"/>
      <c r="Y167" s="306"/>
      <c r="Z167" s="306"/>
      <c r="AA167" s="306"/>
      <c r="AB167" s="306"/>
      <c r="AC167" s="306"/>
      <c r="AD167" s="306"/>
      <c r="AE167" s="306"/>
      <c r="AF167" s="306"/>
      <c r="AG167" s="306"/>
      <c r="AH167" s="306"/>
      <c r="AI167" s="306"/>
      <c r="AJ167" s="306"/>
      <c r="AK167" s="306"/>
      <c r="AL167" s="338"/>
      <c r="AM167" s="316"/>
      <c r="AN167" s="306"/>
      <c r="AO167" s="306"/>
      <c r="AP167" s="306"/>
      <c r="AQ167" s="306"/>
      <c r="AR167" s="306"/>
      <c r="AS167" s="306"/>
      <c r="AT167" s="306"/>
      <c r="AU167" s="306"/>
      <c r="AV167" s="306"/>
      <c r="AW167" s="306"/>
      <c r="AX167" s="306"/>
      <c r="AY167" s="306"/>
      <c r="AZ167" s="306"/>
      <c r="BA167" s="306"/>
      <c r="BB167" s="306"/>
      <c r="BC167" s="306"/>
      <c r="BD167" s="306"/>
      <c r="BE167" s="338"/>
      <c r="BF167" s="316"/>
      <c r="BG167" s="306"/>
      <c r="BH167" s="306"/>
      <c r="BI167" s="306"/>
      <c r="BJ167" s="306"/>
      <c r="BK167" s="306"/>
      <c r="BL167" s="306"/>
      <c r="BM167" s="306"/>
      <c r="BN167" s="306"/>
      <c r="BO167" s="306"/>
      <c r="BP167" s="306"/>
      <c r="BQ167" s="306"/>
      <c r="BR167" s="306"/>
      <c r="BS167" s="306"/>
      <c r="BT167" s="306"/>
      <c r="BU167" s="306"/>
      <c r="BV167" s="306"/>
      <c r="BW167" s="306"/>
      <c r="BX167" s="338"/>
    </row>
    <row r="168" spans="1:76">
      <c r="A168" s="316"/>
      <c r="B168" s="306"/>
      <c r="C168" s="306"/>
      <c r="D168" s="306"/>
      <c r="E168" s="306"/>
      <c r="F168" s="306"/>
      <c r="G168" s="306"/>
      <c r="H168" s="306"/>
      <c r="I168" s="306"/>
      <c r="J168" s="306"/>
      <c r="K168" s="306"/>
      <c r="L168" s="306"/>
      <c r="M168" s="306"/>
      <c r="N168" s="306"/>
      <c r="O168" s="306"/>
      <c r="P168" s="306"/>
      <c r="Q168" s="306"/>
      <c r="R168" s="306"/>
      <c r="S168" s="338"/>
      <c r="T168" s="316"/>
      <c r="U168" s="306"/>
      <c r="V168" s="306"/>
      <c r="W168" s="306"/>
      <c r="X168" s="306"/>
      <c r="Y168" s="306"/>
      <c r="Z168" s="306"/>
      <c r="AA168" s="306"/>
      <c r="AB168" s="306"/>
      <c r="AC168" s="306"/>
      <c r="AD168" s="306"/>
      <c r="AE168" s="306"/>
      <c r="AF168" s="306"/>
      <c r="AG168" s="306"/>
      <c r="AH168" s="306"/>
      <c r="AI168" s="306"/>
      <c r="AJ168" s="306"/>
      <c r="AK168" s="306"/>
      <c r="AL168" s="338"/>
      <c r="AM168" s="316"/>
      <c r="AN168" s="306"/>
      <c r="AO168" s="306"/>
      <c r="AP168" s="306"/>
      <c r="AQ168" s="306"/>
      <c r="AR168" s="306"/>
      <c r="AS168" s="306"/>
      <c r="AT168" s="306"/>
      <c r="AU168" s="306"/>
      <c r="AV168" s="306"/>
      <c r="AW168" s="306"/>
      <c r="AX168" s="306"/>
      <c r="AY168" s="306"/>
      <c r="AZ168" s="306"/>
      <c r="BA168" s="306"/>
      <c r="BB168" s="306"/>
      <c r="BC168" s="306"/>
      <c r="BD168" s="306"/>
      <c r="BE168" s="338"/>
      <c r="BF168" s="316"/>
      <c r="BG168" s="306"/>
      <c r="BH168" s="306"/>
      <c r="BI168" s="306"/>
      <c r="BJ168" s="306"/>
      <c r="BK168" s="306"/>
      <c r="BL168" s="306"/>
      <c r="BM168" s="306"/>
      <c r="BN168" s="306"/>
      <c r="BO168" s="306"/>
      <c r="BP168" s="306"/>
      <c r="BQ168" s="306"/>
      <c r="BR168" s="306"/>
      <c r="BS168" s="306"/>
      <c r="BT168" s="306"/>
      <c r="BU168" s="306"/>
      <c r="BV168" s="306"/>
      <c r="BW168" s="306"/>
      <c r="BX168" s="338"/>
    </row>
    <row r="169" spans="1:76">
      <c r="A169" s="316"/>
      <c r="B169" s="306"/>
      <c r="C169" s="306"/>
      <c r="D169" s="306"/>
      <c r="E169" s="306"/>
      <c r="F169" s="306"/>
      <c r="G169" s="306"/>
      <c r="H169" s="306"/>
      <c r="I169" s="306"/>
      <c r="J169" s="306"/>
      <c r="K169" s="306"/>
      <c r="L169" s="306"/>
      <c r="M169" s="306"/>
      <c r="N169" s="306"/>
      <c r="O169" s="306"/>
      <c r="P169" s="306"/>
      <c r="Q169" s="306"/>
      <c r="R169" s="306"/>
      <c r="S169" s="338"/>
      <c r="T169" s="316"/>
      <c r="U169" s="306"/>
      <c r="V169" s="306"/>
      <c r="W169" s="306"/>
      <c r="X169" s="306"/>
      <c r="Y169" s="306"/>
      <c r="Z169" s="306"/>
      <c r="AA169" s="306"/>
      <c r="AB169" s="306"/>
      <c r="AC169" s="306"/>
      <c r="AD169" s="306"/>
      <c r="AE169" s="306"/>
      <c r="AF169" s="306"/>
      <c r="AG169" s="306"/>
      <c r="AH169" s="306"/>
      <c r="AI169" s="306"/>
      <c r="AJ169" s="306"/>
      <c r="AK169" s="306"/>
      <c r="AL169" s="338"/>
      <c r="AM169" s="316"/>
      <c r="AN169" s="306"/>
      <c r="AO169" s="306"/>
      <c r="AP169" s="306"/>
      <c r="AQ169" s="306"/>
      <c r="AR169" s="306"/>
      <c r="AS169" s="306"/>
      <c r="AT169" s="306"/>
      <c r="AU169" s="306"/>
      <c r="AV169" s="306"/>
      <c r="AW169" s="306"/>
      <c r="AX169" s="306"/>
      <c r="AY169" s="306"/>
      <c r="AZ169" s="306"/>
      <c r="BA169" s="306"/>
      <c r="BB169" s="306"/>
      <c r="BC169" s="306"/>
      <c r="BD169" s="306"/>
      <c r="BE169" s="338"/>
      <c r="BF169" s="316"/>
      <c r="BG169" s="306"/>
      <c r="BH169" s="306"/>
      <c r="BI169" s="306"/>
      <c r="BJ169" s="306"/>
      <c r="BK169" s="306"/>
      <c r="BL169" s="306"/>
      <c r="BM169" s="306"/>
      <c r="BN169" s="306"/>
      <c r="BO169" s="306"/>
      <c r="BP169" s="306"/>
      <c r="BQ169" s="306"/>
      <c r="BR169" s="306"/>
      <c r="BS169" s="306"/>
      <c r="BT169" s="306"/>
      <c r="BU169" s="306"/>
      <c r="BV169" s="306"/>
      <c r="BW169" s="306"/>
      <c r="BX169" s="338"/>
    </row>
    <row r="170" spans="1:76">
      <c r="A170" s="316"/>
      <c r="B170" s="306"/>
      <c r="C170" s="306"/>
      <c r="D170" s="306"/>
      <c r="E170" s="306"/>
      <c r="F170" s="306"/>
      <c r="G170" s="306"/>
      <c r="H170" s="306"/>
      <c r="I170" s="306"/>
      <c r="J170" s="306"/>
      <c r="K170" s="306"/>
      <c r="L170" s="306"/>
      <c r="M170" s="306"/>
      <c r="N170" s="306"/>
      <c r="O170" s="306"/>
      <c r="P170" s="306"/>
      <c r="Q170" s="306"/>
      <c r="R170" s="306"/>
      <c r="S170" s="338"/>
      <c r="T170" s="316"/>
      <c r="U170" s="306"/>
      <c r="V170" s="306"/>
      <c r="W170" s="306"/>
      <c r="X170" s="306"/>
      <c r="Y170" s="306"/>
      <c r="Z170" s="306"/>
      <c r="AA170" s="306"/>
      <c r="AB170" s="306"/>
      <c r="AC170" s="306"/>
      <c r="AD170" s="306"/>
      <c r="AE170" s="306"/>
      <c r="AF170" s="306"/>
      <c r="AG170" s="306"/>
      <c r="AH170" s="306"/>
      <c r="AI170" s="306"/>
      <c r="AJ170" s="306"/>
      <c r="AK170" s="306"/>
      <c r="AL170" s="338"/>
      <c r="AM170" s="316"/>
      <c r="AN170" s="306"/>
      <c r="AO170" s="306"/>
      <c r="AP170" s="306"/>
      <c r="AQ170" s="306"/>
      <c r="AR170" s="306"/>
      <c r="AS170" s="306"/>
      <c r="AT170" s="306"/>
      <c r="AU170" s="306"/>
      <c r="AV170" s="306"/>
      <c r="AW170" s="306"/>
      <c r="AX170" s="306"/>
      <c r="AY170" s="306"/>
      <c r="AZ170" s="306"/>
      <c r="BA170" s="306"/>
      <c r="BB170" s="306"/>
      <c r="BC170" s="306"/>
      <c r="BD170" s="306"/>
      <c r="BE170" s="338"/>
      <c r="BF170" s="316"/>
      <c r="BG170" s="306"/>
      <c r="BH170" s="306"/>
      <c r="BI170" s="306"/>
      <c r="BJ170" s="306"/>
      <c r="BK170" s="306"/>
      <c r="BL170" s="306"/>
      <c r="BM170" s="306"/>
      <c r="BN170" s="306"/>
      <c r="BO170" s="306"/>
      <c r="BP170" s="306"/>
      <c r="BQ170" s="306"/>
      <c r="BR170" s="306"/>
      <c r="BS170" s="306"/>
      <c r="BT170" s="306"/>
      <c r="BU170" s="306"/>
      <c r="BV170" s="306"/>
      <c r="BW170" s="306"/>
      <c r="BX170" s="338"/>
    </row>
    <row r="171" spans="1:76">
      <c r="A171" s="316"/>
      <c r="B171" s="306"/>
      <c r="C171" s="306"/>
      <c r="D171" s="306"/>
      <c r="E171" s="306"/>
      <c r="F171" s="306"/>
      <c r="G171" s="306"/>
      <c r="H171" s="306"/>
      <c r="I171" s="306"/>
      <c r="J171" s="306"/>
      <c r="K171" s="306"/>
      <c r="L171" s="306"/>
      <c r="M171" s="306"/>
      <c r="N171" s="306"/>
      <c r="O171" s="306"/>
      <c r="P171" s="306"/>
      <c r="Q171" s="306"/>
      <c r="R171" s="306"/>
      <c r="S171" s="338"/>
      <c r="T171" s="316"/>
      <c r="U171" s="306"/>
      <c r="V171" s="306"/>
      <c r="W171" s="306"/>
      <c r="X171" s="306"/>
      <c r="Y171" s="306"/>
      <c r="Z171" s="306"/>
      <c r="AA171" s="306"/>
      <c r="AB171" s="306"/>
      <c r="AC171" s="306"/>
      <c r="AD171" s="306"/>
      <c r="AE171" s="306"/>
      <c r="AF171" s="306"/>
      <c r="AG171" s="306"/>
      <c r="AH171" s="306"/>
      <c r="AI171" s="306"/>
      <c r="AJ171" s="306"/>
      <c r="AK171" s="306"/>
      <c r="AL171" s="338"/>
      <c r="AM171" s="316"/>
      <c r="AN171" s="306"/>
      <c r="AO171" s="306"/>
      <c r="AP171" s="306"/>
      <c r="AQ171" s="306"/>
      <c r="AR171" s="306"/>
      <c r="AS171" s="306"/>
      <c r="AT171" s="306"/>
      <c r="AU171" s="306"/>
      <c r="AV171" s="306"/>
      <c r="AW171" s="306"/>
      <c r="AX171" s="306"/>
      <c r="AY171" s="306"/>
      <c r="AZ171" s="306"/>
      <c r="BA171" s="306"/>
      <c r="BB171" s="306"/>
      <c r="BC171" s="306"/>
      <c r="BD171" s="306"/>
      <c r="BE171" s="338"/>
      <c r="BF171" s="316"/>
      <c r="BG171" s="306"/>
      <c r="BH171" s="306"/>
      <c r="BI171" s="306"/>
      <c r="BJ171" s="306"/>
      <c r="BK171" s="306"/>
      <c r="BL171" s="306"/>
      <c r="BM171" s="306"/>
      <c r="BN171" s="306"/>
      <c r="BO171" s="306"/>
      <c r="BP171" s="306"/>
      <c r="BQ171" s="306"/>
      <c r="BR171" s="306"/>
      <c r="BS171" s="306"/>
      <c r="BT171" s="306"/>
      <c r="BU171" s="306"/>
      <c r="BV171" s="306"/>
      <c r="BW171" s="306"/>
      <c r="BX171" s="338"/>
    </row>
    <row r="172" spans="1:76">
      <c r="A172" s="316"/>
      <c r="B172" s="306"/>
      <c r="C172" s="306"/>
      <c r="D172" s="306"/>
      <c r="E172" s="306"/>
      <c r="F172" s="306"/>
      <c r="G172" s="306"/>
      <c r="H172" s="306"/>
      <c r="I172" s="306"/>
      <c r="J172" s="306"/>
      <c r="K172" s="306"/>
      <c r="L172" s="306"/>
      <c r="M172" s="306"/>
      <c r="N172" s="306"/>
      <c r="O172" s="306"/>
      <c r="P172" s="306"/>
      <c r="Q172" s="306"/>
      <c r="R172" s="306"/>
      <c r="S172" s="338"/>
      <c r="T172" s="316"/>
      <c r="U172" s="306"/>
      <c r="V172" s="306"/>
      <c r="W172" s="306"/>
      <c r="X172" s="306"/>
      <c r="Y172" s="306"/>
      <c r="Z172" s="306"/>
      <c r="AA172" s="306"/>
      <c r="AB172" s="306"/>
      <c r="AC172" s="306"/>
      <c r="AD172" s="306"/>
      <c r="AE172" s="306"/>
      <c r="AF172" s="306"/>
      <c r="AG172" s="306"/>
      <c r="AH172" s="306"/>
      <c r="AI172" s="306"/>
      <c r="AJ172" s="306"/>
      <c r="AK172" s="306"/>
      <c r="AL172" s="338"/>
      <c r="AM172" s="316"/>
      <c r="AN172" s="306"/>
      <c r="AO172" s="306"/>
      <c r="AP172" s="306"/>
      <c r="AQ172" s="306"/>
      <c r="AR172" s="306"/>
      <c r="AS172" s="306"/>
      <c r="AT172" s="306"/>
      <c r="AU172" s="306"/>
      <c r="AV172" s="306"/>
      <c r="AW172" s="306"/>
      <c r="AX172" s="306"/>
      <c r="AY172" s="306"/>
      <c r="AZ172" s="306"/>
      <c r="BA172" s="306"/>
      <c r="BB172" s="306"/>
      <c r="BC172" s="306"/>
      <c r="BD172" s="306"/>
      <c r="BE172" s="338"/>
      <c r="BF172" s="316"/>
      <c r="BG172" s="306"/>
      <c r="BH172" s="306"/>
      <c r="BI172" s="306"/>
      <c r="BJ172" s="306"/>
      <c r="BK172" s="306"/>
      <c r="BL172" s="306"/>
      <c r="BM172" s="306"/>
      <c r="BN172" s="306"/>
      <c r="BO172" s="306"/>
      <c r="BP172" s="306"/>
      <c r="BQ172" s="306"/>
      <c r="BR172" s="306"/>
      <c r="BS172" s="306"/>
      <c r="BT172" s="306"/>
      <c r="BU172" s="306"/>
      <c r="BV172" s="306"/>
      <c r="BW172" s="306"/>
      <c r="BX172" s="338"/>
    </row>
    <row r="173" spans="1:76">
      <c r="A173" s="316"/>
      <c r="B173" s="306"/>
      <c r="C173" s="306"/>
      <c r="D173" s="306"/>
      <c r="E173" s="306"/>
      <c r="F173" s="306"/>
      <c r="G173" s="306"/>
      <c r="H173" s="306"/>
      <c r="I173" s="306"/>
      <c r="J173" s="306"/>
      <c r="K173" s="306"/>
      <c r="L173" s="306"/>
      <c r="M173" s="306"/>
      <c r="N173" s="306"/>
      <c r="O173" s="306"/>
      <c r="P173" s="306"/>
      <c r="Q173" s="306"/>
      <c r="R173" s="306"/>
      <c r="S173" s="338"/>
      <c r="T173" s="316"/>
      <c r="U173" s="306"/>
      <c r="V173" s="306"/>
      <c r="W173" s="306"/>
      <c r="X173" s="306"/>
      <c r="Y173" s="306"/>
      <c r="Z173" s="306"/>
      <c r="AA173" s="306"/>
      <c r="AB173" s="306"/>
      <c r="AC173" s="306"/>
      <c r="AD173" s="306"/>
      <c r="AE173" s="306"/>
      <c r="AF173" s="306"/>
      <c r="AG173" s="306"/>
      <c r="AH173" s="306"/>
      <c r="AI173" s="306"/>
      <c r="AJ173" s="306"/>
      <c r="AK173" s="306"/>
      <c r="AL173" s="338"/>
      <c r="AM173" s="316"/>
      <c r="AN173" s="306"/>
      <c r="AO173" s="306"/>
      <c r="AP173" s="306"/>
      <c r="AQ173" s="306"/>
      <c r="AR173" s="306"/>
      <c r="AS173" s="306"/>
      <c r="AT173" s="306"/>
      <c r="AU173" s="306"/>
      <c r="AV173" s="306"/>
      <c r="AW173" s="306"/>
      <c r="AX173" s="306"/>
      <c r="AY173" s="306"/>
      <c r="AZ173" s="306"/>
      <c r="BA173" s="306"/>
      <c r="BB173" s="306"/>
      <c r="BC173" s="306"/>
      <c r="BD173" s="306"/>
      <c r="BE173" s="338"/>
      <c r="BF173" s="316"/>
      <c r="BG173" s="306"/>
      <c r="BH173" s="306"/>
      <c r="BI173" s="306"/>
      <c r="BJ173" s="306"/>
      <c r="BK173" s="306"/>
      <c r="BL173" s="306"/>
      <c r="BM173" s="306"/>
      <c r="BN173" s="306"/>
      <c r="BO173" s="306"/>
      <c r="BP173" s="306"/>
      <c r="BQ173" s="306"/>
      <c r="BR173" s="306"/>
      <c r="BS173" s="306"/>
      <c r="BT173" s="306"/>
      <c r="BU173" s="306"/>
      <c r="BV173" s="306"/>
      <c r="BW173" s="306"/>
      <c r="BX173" s="338"/>
    </row>
    <row r="174" spans="1:76">
      <c r="A174" s="316"/>
      <c r="B174" s="306"/>
      <c r="C174" s="306"/>
      <c r="D174" s="306"/>
      <c r="E174" s="306"/>
      <c r="F174" s="306"/>
      <c r="G174" s="306"/>
      <c r="H174" s="306"/>
      <c r="I174" s="306"/>
      <c r="J174" s="306"/>
      <c r="K174" s="306"/>
      <c r="L174" s="306"/>
      <c r="M174" s="306"/>
      <c r="N174" s="306"/>
      <c r="O174" s="306"/>
      <c r="P174" s="306"/>
      <c r="Q174" s="306"/>
      <c r="R174" s="306"/>
      <c r="S174" s="338"/>
      <c r="T174" s="316"/>
      <c r="U174" s="306"/>
      <c r="V174" s="306"/>
      <c r="W174" s="306"/>
      <c r="X174" s="306"/>
      <c r="Y174" s="306"/>
      <c r="Z174" s="306"/>
      <c r="AA174" s="306"/>
      <c r="AB174" s="306"/>
      <c r="AC174" s="306"/>
      <c r="AD174" s="306"/>
      <c r="AE174" s="306"/>
      <c r="AF174" s="306"/>
      <c r="AG174" s="306"/>
      <c r="AH174" s="306"/>
      <c r="AI174" s="306"/>
      <c r="AJ174" s="306"/>
      <c r="AK174" s="306"/>
      <c r="AL174" s="338"/>
      <c r="AM174" s="316"/>
      <c r="AN174" s="306"/>
      <c r="AO174" s="306"/>
      <c r="AP174" s="306"/>
      <c r="AQ174" s="306"/>
      <c r="AR174" s="306"/>
      <c r="AS174" s="306"/>
      <c r="AT174" s="306"/>
      <c r="AU174" s="306"/>
      <c r="AV174" s="306"/>
      <c r="AW174" s="306"/>
      <c r="AX174" s="306"/>
      <c r="AY174" s="306"/>
      <c r="AZ174" s="306"/>
      <c r="BA174" s="306"/>
      <c r="BB174" s="306"/>
      <c r="BC174" s="306"/>
      <c r="BD174" s="306"/>
      <c r="BE174" s="338"/>
      <c r="BF174" s="316"/>
      <c r="BG174" s="306"/>
      <c r="BH174" s="306"/>
      <c r="BI174" s="306"/>
      <c r="BJ174" s="306"/>
      <c r="BK174" s="306"/>
      <c r="BL174" s="306"/>
      <c r="BM174" s="306"/>
      <c r="BN174" s="306"/>
      <c r="BO174" s="306"/>
      <c r="BP174" s="306"/>
      <c r="BQ174" s="306"/>
      <c r="BR174" s="306"/>
      <c r="BS174" s="306"/>
      <c r="BT174" s="306"/>
      <c r="BU174" s="306"/>
      <c r="BV174" s="306"/>
      <c r="BW174" s="306"/>
      <c r="BX174" s="338"/>
    </row>
    <row r="175" spans="1:76">
      <c r="A175" s="316"/>
      <c r="B175" s="306"/>
      <c r="C175" s="306"/>
      <c r="D175" s="306"/>
      <c r="E175" s="306"/>
      <c r="F175" s="306"/>
      <c r="G175" s="306"/>
      <c r="H175" s="306"/>
      <c r="I175" s="306"/>
      <c r="J175" s="306"/>
      <c r="K175" s="306"/>
      <c r="L175" s="306"/>
      <c r="M175" s="306"/>
      <c r="N175" s="306"/>
      <c r="O175" s="306"/>
      <c r="P175" s="306"/>
      <c r="Q175" s="306"/>
      <c r="R175" s="306"/>
      <c r="S175" s="338"/>
      <c r="T175" s="316"/>
      <c r="U175" s="306"/>
      <c r="V175" s="306"/>
      <c r="W175" s="306"/>
      <c r="X175" s="306"/>
      <c r="Y175" s="306"/>
      <c r="Z175" s="306"/>
      <c r="AA175" s="306"/>
      <c r="AB175" s="306"/>
      <c r="AC175" s="306"/>
      <c r="AD175" s="306"/>
      <c r="AE175" s="306"/>
      <c r="AF175" s="306"/>
      <c r="AG175" s="306"/>
      <c r="AH175" s="306"/>
      <c r="AI175" s="306"/>
      <c r="AJ175" s="306"/>
      <c r="AK175" s="306"/>
      <c r="AL175" s="338"/>
      <c r="AM175" s="316"/>
      <c r="AN175" s="306"/>
      <c r="AO175" s="306"/>
      <c r="AP175" s="306"/>
      <c r="AQ175" s="306"/>
      <c r="AR175" s="306"/>
      <c r="AS175" s="306"/>
      <c r="AT175" s="306"/>
      <c r="AU175" s="306"/>
      <c r="AV175" s="306"/>
      <c r="AW175" s="306"/>
      <c r="AX175" s="306"/>
      <c r="AY175" s="306"/>
      <c r="AZ175" s="306"/>
      <c r="BA175" s="306"/>
      <c r="BB175" s="306"/>
      <c r="BC175" s="306"/>
      <c r="BD175" s="306"/>
      <c r="BE175" s="338"/>
      <c r="BF175" s="316"/>
      <c r="BG175" s="306"/>
      <c r="BH175" s="306"/>
      <c r="BI175" s="306"/>
      <c r="BJ175" s="306"/>
      <c r="BK175" s="306"/>
      <c r="BL175" s="306"/>
      <c r="BM175" s="306"/>
      <c r="BN175" s="306"/>
      <c r="BO175" s="306"/>
      <c r="BP175" s="306"/>
      <c r="BQ175" s="306"/>
      <c r="BR175" s="306"/>
      <c r="BS175" s="306"/>
      <c r="BT175" s="306"/>
      <c r="BU175" s="306"/>
      <c r="BV175" s="306"/>
      <c r="BW175" s="306"/>
      <c r="BX175" s="338"/>
    </row>
    <row r="176" spans="1:76">
      <c r="A176" s="316"/>
      <c r="B176" s="306"/>
      <c r="C176" s="306"/>
      <c r="D176" s="306"/>
      <c r="E176" s="306"/>
      <c r="F176" s="306"/>
      <c r="G176" s="306"/>
      <c r="H176" s="306"/>
      <c r="I176" s="306"/>
      <c r="J176" s="306"/>
      <c r="K176" s="306"/>
      <c r="L176" s="306"/>
      <c r="M176" s="306"/>
      <c r="N176" s="306"/>
      <c r="O176" s="306"/>
      <c r="P176" s="306"/>
      <c r="Q176" s="306"/>
      <c r="R176" s="306"/>
      <c r="S176" s="338"/>
      <c r="T176" s="316"/>
      <c r="U176" s="306"/>
      <c r="V176" s="306"/>
      <c r="W176" s="306"/>
      <c r="X176" s="306"/>
      <c r="Y176" s="306"/>
      <c r="Z176" s="306"/>
      <c r="AA176" s="306"/>
      <c r="AB176" s="306"/>
      <c r="AC176" s="306"/>
      <c r="AD176" s="306"/>
      <c r="AE176" s="306"/>
      <c r="AF176" s="306"/>
      <c r="AG176" s="306"/>
      <c r="AH176" s="306"/>
      <c r="AI176" s="306"/>
      <c r="AJ176" s="306"/>
      <c r="AK176" s="306"/>
      <c r="AL176" s="338"/>
      <c r="AM176" s="316"/>
      <c r="AN176" s="306"/>
      <c r="AO176" s="306"/>
      <c r="AP176" s="306"/>
      <c r="AQ176" s="306"/>
      <c r="AR176" s="306"/>
      <c r="AS176" s="306"/>
      <c r="AT176" s="306"/>
      <c r="AU176" s="306"/>
      <c r="AV176" s="306"/>
      <c r="AW176" s="306"/>
      <c r="AX176" s="306"/>
      <c r="AY176" s="306"/>
      <c r="AZ176" s="306"/>
      <c r="BA176" s="306"/>
      <c r="BB176" s="306"/>
      <c r="BC176" s="306"/>
      <c r="BD176" s="306"/>
      <c r="BE176" s="338"/>
      <c r="BF176" s="316"/>
      <c r="BG176" s="306"/>
      <c r="BH176" s="306"/>
      <c r="BI176" s="306"/>
      <c r="BJ176" s="306"/>
      <c r="BK176" s="306"/>
      <c r="BL176" s="306"/>
      <c r="BM176" s="306"/>
      <c r="BN176" s="306"/>
      <c r="BO176" s="306"/>
      <c r="BP176" s="306"/>
      <c r="BQ176" s="306"/>
      <c r="BR176" s="306"/>
      <c r="BS176" s="306"/>
      <c r="BT176" s="306"/>
      <c r="BU176" s="306"/>
      <c r="BV176" s="306"/>
      <c r="BW176" s="306"/>
      <c r="BX176" s="338"/>
    </row>
    <row r="177" spans="1:76">
      <c r="A177" s="316"/>
      <c r="B177" s="306"/>
      <c r="C177" s="306"/>
      <c r="D177" s="306"/>
      <c r="E177" s="306"/>
      <c r="F177" s="306"/>
      <c r="G177" s="306"/>
      <c r="H177" s="306"/>
      <c r="I177" s="306"/>
      <c r="J177" s="306"/>
      <c r="K177" s="306"/>
      <c r="L177" s="306"/>
      <c r="M177" s="306"/>
      <c r="N177" s="306"/>
      <c r="O177" s="306"/>
      <c r="P177" s="306"/>
      <c r="Q177" s="306"/>
      <c r="R177" s="306"/>
      <c r="S177" s="338"/>
      <c r="T177" s="316"/>
      <c r="U177" s="306"/>
      <c r="V177" s="306"/>
      <c r="W177" s="306"/>
      <c r="X177" s="306"/>
      <c r="Y177" s="306"/>
      <c r="Z177" s="306"/>
      <c r="AA177" s="306"/>
      <c r="AB177" s="306"/>
      <c r="AC177" s="306"/>
      <c r="AD177" s="306"/>
      <c r="AE177" s="306"/>
      <c r="AF177" s="306"/>
      <c r="AG177" s="306"/>
      <c r="AH177" s="306"/>
      <c r="AI177" s="306"/>
      <c r="AJ177" s="306"/>
      <c r="AK177" s="306"/>
      <c r="AL177" s="338"/>
      <c r="AM177" s="316"/>
      <c r="AN177" s="306"/>
      <c r="AO177" s="306"/>
      <c r="AP177" s="306"/>
      <c r="AQ177" s="306"/>
      <c r="AR177" s="306"/>
      <c r="AS177" s="306"/>
      <c r="AT177" s="306"/>
      <c r="AU177" s="306"/>
      <c r="AV177" s="306"/>
      <c r="AW177" s="306"/>
      <c r="AX177" s="306"/>
      <c r="AY177" s="306"/>
      <c r="AZ177" s="306"/>
      <c r="BA177" s="306"/>
      <c r="BB177" s="306"/>
      <c r="BC177" s="306"/>
      <c r="BD177" s="306"/>
      <c r="BE177" s="338"/>
      <c r="BF177" s="316"/>
      <c r="BG177" s="306"/>
      <c r="BH177" s="306"/>
      <c r="BI177" s="306"/>
      <c r="BJ177" s="306"/>
      <c r="BK177" s="306"/>
      <c r="BL177" s="306"/>
      <c r="BM177" s="306"/>
      <c r="BN177" s="306"/>
      <c r="BO177" s="306"/>
      <c r="BP177" s="306"/>
      <c r="BQ177" s="306"/>
      <c r="BR177" s="306"/>
      <c r="BS177" s="306"/>
      <c r="BT177" s="306"/>
      <c r="BU177" s="306"/>
      <c r="BV177" s="306"/>
      <c r="BW177" s="306"/>
      <c r="BX177" s="338"/>
    </row>
    <row r="178" spans="1:76">
      <c r="A178" s="316"/>
      <c r="B178" s="306"/>
      <c r="C178" s="306"/>
      <c r="D178" s="306"/>
      <c r="E178" s="306"/>
      <c r="F178" s="306"/>
      <c r="G178" s="306"/>
      <c r="H178" s="306"/>
      <c r="I178" s="306"/>
      <c r="J178" s="306"/>
      <c r="K178" s="306"/>
      <c r="L178" s="306"/>
      <c r="M178" s="306"/>
      <c r="N178" s="306"/>
      <c r="O178" s="306"/>
      <c r="P178" s="306"/>
      <c r="Q178" s="306"/>
      <c r="R178" s="306"/>
      <c r="S178" s="338"/>
      <c r="T178" s="316"/>
      <c r="U178" s="306"/>
      <c r="V178" s="306"/>
      <c r="W178" s="306"/>
      <c r="X178" s="306"/>
      <c r="Y178" s="306"/>
      <c r="Z178" s="306"/>
      <c r="AA178" s="306"/>
      <c r="AB178" s="306"/>
      <c r="AC178" s="306"/>
      <c r="AD178" s="306"/>
      <c r="AE178" s="306"/>
      <c r="AF178" s="306"/>
      <c r="AG178" s="306"/>
      <c r="AH178" s="306"/>
      <c r="AI178" s="306"/>
      <c r="AJ178" s="306"/>
      <c r="AK178" s="306"/>
      <c r="AL178" s="338"/>
      <c r="AM178" s="316"/>
      <c r="AN178" s="306"/>
      <c r="AO178" s="306"/>
      <c r="AP178" s="306"/>
      <c r="AQ178" s="306"/>
      <c r="AR178" s="306"/>
      <c r="AS178" s="306"/>
      <c r="AT178" s="306"/>
      <c r="AU178" s="306"/>
      <c r="AV178" s="306"/>
      <c r="AW178" s="306"/>
      <c r="AX178" s="306"/>
      <c r="AY178" s="306"/>
      <c r="AZ178" s="306"/>
      <c r="BA178" s="306"/>
      <c r="BB178" s="306"/>
      <c r="BC178" s="306"/>
      <c r="BD178" s="306"/>
      <c r="BE178" s="338"/>
      <c r="BF178" s="316"/>
      <c r="BG178" s="306"/>
      <c r="BH178" s="306"/>
      <c r="BI178" s="306"/>
      <c r="BJ178" s="306"/>
      <c r="BK178" s="306"/>
      <c r="BL178" s="306"/>
      <c r="BM178" s="306"/>
      <c r="BN178" s="306"/>
      <c r="BO178" s="306"/>
      <c r="BP178" s="306"/>
      <c r="BQ178" s="306"/>
      <c r="BR178" s="306"/>
      <c r="BS178" s="306"/>
      <c r="BT178" s="306"/>
      <c r="BU178" s="306"/>
      <c r="BV178" s="306"/>
      <c r="BW178" s="306"/>
      <c r="BX178" s="338"/>
    </row>
    <row r="179" spans="1:76">
      <c r="A179" s="316"/>
      <c r="B179" s="306"/>
      <c r="C179" s="306"/>
      <c r="D179" s="306"/>
      <c r="E179" s="306"/>
      <c r="F179" s="306"/>
      <c r="G179" s="306"/>
      <c r="H179" s="306"/>
      <c r="I179" s="306"/>
      <c r="J179" s="306"/>
      <c r="K179" s="306"/>
      <c r="L179" s="306"/>
      <c r="M179" s="306"/>
      <c r="N179" s="306"/>
      <c r="O179" s="306"/>
      <c r="P179" s="306"/>
      <c r="Q179" s="306"/>
      <c r="R179" s="306"/>
      <c r="S179" s="338"/>
      <c r="T179" s="316"/>
      <c r="U179" s="306"/>
      <c r="V179" s="306"/>
      <c r="W179" s="306"/>
      <c r="X179" s="306"/>
      <c r="Y179" s="306"/>
      <c r="Z179" s="306"/>
      <c r="AA179" s="306"/>
      <c r="AB179" s="306"/>
      <c r="AC179" s="306"/>
      <c r="AD179" s="306"/>
      <c r="AE179" s="306"/>
      <c r="AF179" s="306"/>
      <c r="AG179" s="306"/>
      <c r="AH179" s="306"/>
      <c r="AI179" s="306"/>
      <c r="AJ179" s="306"/>
      <c r="AK179" s="306"/>
      <c r="AL179" s="338"/>
      <c r="AM179" s="316"/>
      <c r="AN179" s="306"/>
      <c r="AO179" s="306"/>
      <c r="AP179" s="306"/>
      <c r="AQ179" s="306"/>
      <c r="AR179" s="306"/>
      <c r="AS179" s="306"/>
      <c r="AT179" s="306"/>
      <c r="AU179" s="306"/>
      <c r="AV179" s="306"/>
      <c r="AW179" s="306"/>
      <c r="AX179" s="306"/>
      <c r="AY179" s="306"/>
      <c r="AZ179" s="306"/>
      <c r="BA179" s="306"/>
      <c r="BB179" s="306"/>
      <c r="BC179" s="306"/>
      <c r="BD179" s="306"/>
      <c r="BE179" s="338"/>
      <c r="BF179" s="316"/>
      <c r="BG179" s="306"/>
      <c r="BH179" s="306"/>
      <c r="BI179" s="306"/>
      <c r="BJ179" s="306"/>
      <c r="BK179" s="306"/>
      <c r="BL179" s="306"/>
      <c r="BM179" s="306"/>
      <c r="BN179" s="306"/>
      <c r="BO179" s="306"/>
      <c r="BP179" s="306"/>
      <c r="BQ179" s="306"/>
      <c r="BR179" s="306"/>
      <c r="BS179" s="306"/>
      <c r="BT179" s="306"/>
      <c r="BU179" s="306"/>
      <c r="BV179" s="306"/>
      <c r="BW179" s="306"/>
      <c r="BX179" s="338"/>
    </row>
    <row r="180" spans="1:76">
      <c r="A180" s="317"/>
      <c r="B180" s="310"/>
      <c r="C180" s="310"/>
      <c r="D180" s="310"/>
      <c r="E180" s="310"/>
      <c r="F180" s="310"/>
      <c r="G180" s="310"/>
      <c r="H180" s="310"/>
      <c r="I180" s="310"/>
      <c r="J180" s="310"/>
      <c r="K180" s="310"/>
      <c r="L180" s="310"/>
      <c r="M180" s="310"/>
      <c r="N180" s="310"/>
      <c r="O180" s="310"/>
      <c r="P180" s="310"/>
      <c r="Q180" s="310"/>
      <c r="R180" s="310"/>
      <c r="S180" s="339"/>
      <c r="T180" s="317"/>
      <c r="U180" s="310"/>
      <c r="V180" s="310"/>
      <c r="W180" s="310"/>
      <c r="X180" s="310"/>
      <c r="Y180" s="310"/>
      <c r="Z180" s="310"/>
      <c r="AA180" s="310"/>
      <c r="AB180" s="310"/>
      <c r="AC180" s="310"/>
      <c r="AD180" s="310"/>
      <c r="AE180" s="310"/>
      <c r="AF180" s="310"/>
      <c r="AG180" s="310"/>
      <c r="AH180" s="310"/>
      <c r="AI180" s="310"/>
      <c r="AJ180" s="310"/>
      <c r="AK180" s="310"/>
      <c r="AL180" s="339"/>
      <c r="AM180" s="317"/>
      <c r="AN180" s="310"/>
      <c r="AO180" s="310"/>
      <c r="AP180" s="310"/>
      <c r="AQ180" s="310"/>
      <c r="AR180" s="310"/>
      <c r="AS180" s="310"/>
      <c r="AT180" s="310"/>
      <c r="AU180" s="310"/>
      <c r="AV180" s="310"/>
      <c r="AW180" s="310"/>
      <c r="AX180" s="310"/>
      <c r="AY180" s="310"/>
      <c r="AZ180" s="310"/>
      <c r="BA180" s="310"/>
      <c r="BB180" s="310"/>
      <c r="BC180" s="310"/>
      <c r="BD180" s="310"/>
      <c r="BE180" s="339"/>
      <c r="BF180" s="317"/>
      <c r="BG180" s="310"/>
      <c r="BH180" s="310"/>
      <c r="BI180" s="310"/>
      <c r="BJ180" s="310"/>
      <c r="BK180" s="310"/>
      <c r="BL180" s="310"/>
      <c r="BM180" s="310"/>
      <c r="BN180" s="310"/>
      <c r="BO180" s="310"/>
      <c r="BP180" s="310"/>
      <c r="BQ180" s="310"/>
      <c r="BR180" s="310"/>
      <c r="BS180" s="310"/>
      <c r="BT180" s="310"/>
      <c r="BU180" s="310"/>
      <c r="BV180" s="310"/>
      <c r="BW180" s="310"/>
      <c r="BX180" s="339"/>
    </row>
  </sheetData>
  <sheetProtection algorithmName="SHA-512" hashValue="2+wZAYlQjhUxEeIrjphJ6iQgBNfTTQnYGAYp19a5XxWbyo6i6euezKgiJ7Ntu+zVfADm9rf13Izw8jBIjlzWhg==" saltValue="FbuYlkHCxkAwR/+5EZTV7g==" spinCount="100000" sheet="1" scenarios="1"/>
  <mergeCells count="40">
    <mergeCell ref="D48:E48"/>
    <mergeCell ref="A5:S5"/>
    <mergeCell ref="T5:AL5"/>
    <mergeCell ref="AM5:BE5"/>
    <mergeCell ref="BF5:BX5"/>
    <mergeCell ref="A53:C53"/>
    <mergeCell ref="D53:E53"/>
    <mergeCell ref="BF1:BX1"/>
    <mergeCell ref="BI3:BO3"/>
    <mergeCell ref="BT3:BX3"/>
    <mergeCell ref="BF48:BH48"/>
    <mergeCell ref="BI48:BJ48"/>
    <mergeCell ref="BG51:BH51"/>
    <mergeCell ref="BI51:BJ51"/>
    <mergeCell ref="BF53:BH53"/>
    <mergeCell ref="B51:C51"/>
    <mergeCell ref="D51:E51"/>
    <mergeCell ref="A1:S1"/>
    <mergeCell ref="D3:J3"/>
    <mergeCell ref="O3:S3"/>
    <mergeCell ref="A48:C48"/>
    <mergeCell ref="BI53:BJ53"/>
    <mergeCell ref="AM1:BE1"/>
    <mergeCell ref="AP3:AV3"/>
    <mergeCell ref="BA3:BE3"/>
    <mergeCell ref="AM48:AO48"/>
    <mergeCell ref="AP48:AQ48"/>
    <mergeCell ref="AN51:AO51"/>
    <mergeCell ref="AP51:AQ51"/>
    <mergeCell ref="AM53:AO53"/>
    <mergeCell ref="AP53:AQ53"/>
    <mergeCell ref="T53:V53"/>
    <mergeCell ref="W53:X53"/>
    <mergeCell ref="T1:AL1"/>
    <mergeCell ref="W3:AC3"/>
    <mergeCell ref="AH3:AL3"/>
    <mergeCell ref="T48:V48"/>
    <mergeCell ref="W48:X48"/>
    <mergeCell ref="U51:V51"/>
    <mergeCell ref="W51:X51"/>
  </mergeCells>
  <phoneticPr fontId="0" type="noConversion"/>
  <pageMargins left="0.39370078740157483" right="0.39370078740157483" top="0.39370078740157483" bottom="0.39370078740157483"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999FF"/>
    <pageSetUpPr fitToPage="1"/>
  </sheetPr>
  <dimension ref="B1:N186"/>
  <sheetViews>
    <sheetView showGridLines="0" zoomScaleNormal="100" zoomScaleSheetLayoutView="100" workbookViewId="0">
      <selection activeCell="B1" sqref="B1"/>
    </sheetView>
  </sheetViews>
  <sheetFormatPr defaultColWidth="11.42578125" defaultRowHeight="12.75"/>
  <cols>
    <col min="1" max="1" width="3.42578125" style="53" customWidth="1"/>
    <col min="2" max="2" width="45.7109375" style="53" customWidth="1"/>
    <col min="3" max="3" width="16.7109375" style="53" bestFit="1" customWidth="1"/>
    <col min="4" max="4" width="15.42578125" style="53" bestFit="1" customWidth="1"/>
    <col min="5" max="5" width="17.28515625" style="53" bestFit="1" customWidth="1"/>
    <col min="6" max="6" width="15.42578125" style="53" bestFit="1" customWidth="1"/>
    <col min="7" max="7" width="17.28515625" style="53" bestFit="1" customWidth="1"/>
    <col min="8" max="8" width="15.42578125" style="53" bestFit="1" customWidth="1"/>
    <col min="9" max="9" width="17.28515625" style="53" bestFit="1" customWidth="1"/>
    <col min="10" max="10" width="15.42578125" style="53" bestFit="1" customWidth="1"/>
    <col min="11" max="16384" width="11.42578125" style="53"/>
  </cols>
  <sheetData>
    <row r="1" spans="2:14" ht="15.75">
      <c r="B1" s="52" t="s">
        <v>405</v>
      </c>
    </row>
    <row r="2" spans="2:14">
      <c r="L2" s="264" t="s">
        <v>485</v>
      </c>
      <c r="M2" s="264"/>
      <c r="N2" s="264"/>
    </row>
    <row r="3" spans="2:14">
      <c r="B3" s="54" t="s">
        <v>28</v>
      </c>
      <c r="C3" s="54" t="s">
        <v>406</v>
      </c>
      <c r="D3" s="54" t="s">
        <v>407</v>
      </c>
      <c r="E3" s="54" t="s">
        <v>410</v>
      </c>
      <c r="F3" s="54" t="s">
        <v>411</v>
      </c>
      <c r="G3" s="54" t="s">
        <v>409</v>
      </c>
      <c r="H3" s="54" t="s">
        <v>408</v>
      </c>
      <c r="I3" s="54" t="s">
        <v>412</v>
      </c>
      <c r="J3" s="54" t="s">
        <v>413</v>
      </c>
    </row>
    <row r="4" spans="2:14">
      <c r="B4" s="55" t="s">
        <v>40</v>
      </c>
      <c r="C4" s="41" t="s">
        <v>17</v>
      </c>
      <c r="D4" s="260" t="s">
        <v>106</v>
      </c>
      <c r="E4" s="41" t="s">
        <v>17</v>
      </c>
      <c r="F4" s="260" t="s">
        <v>106</v>
      </c>
      <c r="G4" s="41" t="s">
        <v>17</v>
      </c>
      <c r="H4" s="260" t="s">
        <v>106</v>
      </c>
      <c r="I4" s="41" t="s">
        <v>17</v>
      </c>
      <c r="J4" s="260" t="s">
        <v>106</v>
      </c>
    </row>
    <row r="5" spans="2:14">
      <c r="B5" s="56" t="s">
        <v>29</v>
      </c>
      <c r="C5" s="43" t="str">
        <f>HLOOKUP(C4,MaterialData!$C$3:$O$4,2,FALSE)</f>
        <v>Steel</v>
      </c>
      <c r="D5" s="340" t="s">
        <v>407</v>
      </c>
      <c r="E5" s="43" t="str">
        <f>HLOOKUP(E4,MaterialData!$C$3:$O$4,2,FALSE)</f>
        <v>Steel</v>
      </c>
      <c r="F5" s="340" t="s">
        <v>422</v>
      </c>
      <c r="G5" s="43" t="str">
        <f>HLOOKUP(G4,MaterialData!$C$3:$O$4,2,FALSE)</f>
        <v>Steel</v>
      </c>
      <c r="H5" s="340" t="s">
        <v>423</v>
      </c>
      <c r="I5" s="43" t="str">
        <f>HLOOKUP(I4,MaterialData!$C$3:$O$4,2,FALSE)</f>
        <v>Steel</v>
      </c>
      <c r="J5" s="340" t="s">
        <v>413</v>
      </c>
    </row>
    <row r="6" spans="2:14">
      <c r="B6" s="55" t="s">
        <v>30</v>
      </c>
      <c r="C6" s="43">
        <f>INDEX(Innertable,MATCH($B6,MaterialData!$B$6:$B$11,0),MATCH(C$5,MaterialData!$C$4:$O$4,0))</f>
        <v>200000000000</v>
      </c>
      <c r="D6" s="107">
        <f>'EV5.5.4 Alt. Matl - 3pt Bending'!C59*1000000000</f>
        <v>0</v>
      </c>
      <c r="E6" s="43">
        <f>INDEX(Innertable,MATCH($B6,MaterialData!$B$6:$B$11,0),MATCH(E$5,MaterialData!$C$4:$O$4,0))</f>
        <v>200000000000</v>
      </c>
      <c r="F6" s="107">
        <f>'EV5.5.4 Alt. Matl - 3pt Bending'!V59*1000000000</f>
        <v>0</v>
      </c>
      <c r="G6" s="43">
        <f>INDEX(Innertable,MATCH($B6,MaterialData!$B$6:$B$11,0),MATCH(G$5,MaterialData!$C$4:$O$4,0))</f>
        <v>200000000000</v>
      </c>
      <c r="H6" s="107">
        <f>'EV5.5.4 Alt. Matl - 3pt Bending'!AO59*1000000000</f>
        <v>0</v>
      </c>
      <c r="I6" s="43">
        <f>INDEX(Innertable,MATCH($B6,MaterialData!$B$6:$B$11,0),MATCH(I$5,MaterialData!$C$4:$O$4,0))</f>
        <v>200000000000</v>
      </c>
      <c r="J6" s="107">
        <f>'EV5.5.4 Alt. Matl - 3pt Bending'!BH59*1000000000</f>
        <v>0</v>
      </c>
    </row>
    <row r="7" spans="2:14">
      <c r="B7" s="56" t="s">
        <v>20</v>
      </c>
      <c r="C7" s="43">
        <f>INDEX(Innertable,MATCH($B7,MaterialData!$B$6:$B$11,0),MATCH(C$5,MaterialData!$C$4:$O$4,0))</f>
        <v>305000000</v>
      </c>
      <c r="D7" s="107">
        <f>D8</f>
        <v>0</v>
      </c>
      <c r="E7" s="43">
        <f>INDEX(Innertable,MATCH($B7,MaterialData!$B$6:$B$11,0),MATCH(E$5,MaterialData!$C$4:$O$4,0))</f>
        <v>305000000</v>
      </c>
      <c r="F7" s="107">
        <f>F8</f>
        <v>0</v>
      </c>
      <c r="G7" s="43">
        <f>INDEX(Innertable,MATCH($B7,MaterialData!$B$6:$B$11,0),MATCH(G$5,MaterialData!$C$4:$O$4,0))</f>
        <v>305000000</v>
      </c>
      <c r="H7" s="107">
        <f>H8</f>
        <v>0</v>
      </c>
      <c r="I7" s="43">
        <f>INDEX(Innertable,MATCH($B7,MaterialData!$B$6:$B$11,0),MATCH(I$5,MaterialData!$C$4:$O$4,0))</f>
        <v>305000000</v>
      </c>
      <c r="J7" s="107">
        <f>J8</f>
        <v>0</v>
      </c>
    </row>
    <row r="8" spans="2:14">
      <c r="B8" s="56" t="s">
        <v>21</v>
      </c>
      <c r="C8" s="43">
        <f>INDEX(Innertable,MATCH($B8,MaterialData!$B$6:$B$11,0),MATCH(C$5,MaterialData!$C$4:$O$4,0))</f>
        <v>365000000</v>
      </c>
      <c r="D8" s="107">
        <f>'EV5.5.4 Alt. Matl - 3pt Bending'!C60*1000000</f>
        <v>0</v>
      </c>
      <c r="E8" s="43">
        <f>INDEX(Innertable,MATCH($B8,MaterialData!$B$6:$B$11,0),MATCH(E$5,MaterialData!$C$4:$O$4,0))</f>
        <v>365000000</v>
      </c>
      <c r="F8" s="107">
        <f>'EV5.5.4 Alt. Matl - 3pt Bending'!V60*1000000</f>
        <v>0</v>
      </c>
      <c r="G8" s="43">
        <f>INDEX(Innertable,MATCH($B8,MaterialData!$B$6:$B$11,0),MATCH(G$5,MaterialData!$C$4:$O$4,0))</f>
        <v>365000000</v>
      </c>
      <c r="H8" s="107">
        <f>'EV5.5.4 Alt. Matl - 3pt Bending'!AO60*1000000</f>
        <v>0</v>
      </c>
      <c r="I8" s="43">
        <f>INDEX(Innertable,MATCH($B8,MaterialData!$B$6:$B$11,0),MATCH(I$5,MaterialData!$C$4:$O$4,0))</f>
        <v>365000000</v>
      </c>
      <c r="J8" s="107">
        <f>'EV5.5.4 Alt. Matl - 3pt Bending'!BH60*1000000</f>
        <v>0</v>
      </c>
    </row>
    <row r="9" spans="2:14">
      <c r="B9" s="56" t="s">
        <v>19</v>
      </c>
      <c r="C9" s="43">
        <f>INDEX(Innertable,MATCH($B9,MaterialData!$B$6:$B$11,0),MATCH(C$5,MaterialData!$C$4:$O$4,0))</f>
        <v>180000000</v>
      </c>
      <c r="D9" s="341" t="s">
        <v>159</v>
      </c>
      <c r="E9" s="43">
        <f>INDEX(Innertable,MATCH($B9,MaterialData!$B$6:$B$11,0),MATCH(E$5,MaterialData!$C$4:$O$4,0))</f>
        <v>180000000</v>
      </c>
      <c r="F9" s="341" t="s">
        <v>159</v>
      </c>
      <c r="G9" s="43">
        <f>INDEX(Innertable,MATCH($B9,MaterialData!$B$6:$B$11,0),MATCH(G$5,MaterialData!$C$4:$O$4,0))</f>
        <v>180000000</v>
      </c>
      <c r="H9" s="341" t="s">
        <v>159</v>
      </c>
      <c r="I9" s="43">
        <f>INDEX(Innertable,MATCH($B9,MaterialData!$B$6:$B$11,0),MATCH(I$5,MaterialData!$C$4:$O$4,0))</f>
        <v>180000000</v>
      </c>
      <c r="J9" s="341" t="s">
        <v>159</v>
      </c>
    </row>
    <row r="10" spans="2:14">
      <c r="B10" s="56" t="s">
        <v>18</v>
      </c>
      <c r="C10" s="43">
        <f>INDEX(Innertable,MATCH($B10,MaterialData!$B$6:$B$11,0),MATCH(C$5,MaterialData!$C$4:$O$4,0))</f>
        <v>300000000</v>
      </c>
      <c r="D10" s="341" t="s">
        <v>159</v>
      </c>
      <c r="E10" s="43">
        <f>INDEX(Innertable,MATCH($B10,MaterialData!$B$6:$B$11,0),MATCH(E$5,MaterialData!$C$4:$O$4,0))</f>
        <v>300000000</v>
      </c>
      <c r="F10" s="341" t="s">
        <v>159</v>
      </c>
      <c r="G10" s="43">
        <f>INDEX(Innertable,MATCH($B10,MaterialData!$B$6:$B$11,0),MATCH(G$5,MaterialData!$C$4:$O$4,0))</f>
        <v>300000000</v>
      </c>
      <c r="H10" s="341" t="s">
        <v>159</v>
      </c>
      <c r="I10" s="43">
        <f>INDEX(Innertable,MATCH($B10,MaterialData!$B$6:$B$11,0),MATCH(I$5,MaterialData!$C$4:$O$4,0))</f>
        <v>300000000</v>
      </c>
      <c r="J10" s="341" t="s">
        <v>159</v>
      </c>
    </row>
    <row r="11" spans="2:14">
      <c r="B11" s="91" t="s">
        <v>203</v>
      </c>
      <c r="C11" s="43">
        <f>INDEX(Innertable,MATCH($B11,MaterialData!$B$6:$B$11,0),MATCH(C$5,MaterialData!$C$4:$O$4,0))</f>
        <v>219000000</v>
      </c>
      <c r="D11" s="107">
        <f>'EV5.5.4 Alt. Matl - Shear'!D53*1000000</f>
        <v>0</v>
      </c>
      <c r="E11" s="43">
        <f>INDEX(Innertable,MATCH($B11,MaterialData!$B$6:$B$11,0),MATCH(E$5,MaterialData!$C$4:$O$4,0))</f>
        <v>219000000</v>
      </c>
      <c r="F11" s="107">
        <f>'EV5.5.4 Alt. Matl - Shear'!W53*1000000</f>
        <v>0</v>
      </c>
      <c r="G11" s="43">
        <f>INDEX(Innertable,MATCH($B11,MaterialData!$B$6:$B$11,0),MATCH(G$5,MaterialData!$C$4:$O$4,0))</f>
        <v>219000000</v>
      </c>
      <c r="H11" s="107">
        <f>'EV5.5.4 Alt. Matl - Shear'!AP53*1000000</f>
        <v>0</v>
      </c>
      <c r="I11" s="43">
        <f>INDEX(Innertable,MATCH($B11,MaterialData!$B$6:$B$11,0),MATCH(I$5,MaterialData!$C$4:$O$4,0))</f>
        <v>219000000</v>
      </c>
      <c r="J11" s="107">
        <f>'EV5.5.4 Alt. Matl - Shear'!BI53*1000000</f>
        <v>0</v>
      </c>
    </row>
    <row r="12" spans="2:14">
      <c r="B12" s="91" t="s">
        <v>34</v>
      </c>
      <c r="C12" s="300">
        <v>1.25</v>
      </c>
      <c r="D12" s="358">
        <f>SUM('EV5.5.4 Alt. Matl - 3pt Bending'!C55:C57)</f>
        <v>2</v>
      </c>
      <c r="E12" s="300">
        <v>0.9</v>
      </c>
      <c r="F12" s="358">
        <f>SUM('EV5.5.4 Alt. Matl - 3pt Bending'!V55:V57)</f>
        <v>2</v>
      </c>
      <c r="G12" s="300">
        <v>0.9</v>
      </c>
      <c r="H12" s="358">
        <f>SUM('EV5.5.4 Alt. Matl - 3pt Bending'!AO55:AO57)</f>
        <v>2</v>
      </c>
      <c r="I12" s="300">
        <v>0.9</v>
      </c>
      <c r="J12" s="358">
        <f>SUM('EV5.5.4 Alt. Matl - 3pt Bending'!BH55:BH57)</f>
        <v>2</v>
      </c>
    </row>
    <row r="13" spans="2:14">
      <c r="B13" s="91" t="s">
        <v>283</v>
      </c>
      <c r="C13" s="300" t="s">
        <v>159</v>
      </c>
      <c r="D13" s="358">
        <f>'EV5.5.4 Alt. Matl - 3pt Bending'!C56</f>
        <v>1</v>
      </c>
      <c r="E13" s="300" t="s">
        <v>159</v>
      </c>
      <c r="F13" s="358">
        <f>'EV5.5.4 Alt. Matl - 3pt Bending'!V56</f>
        <v>1</v>
      </c>
      <c r="G13" s="300" t="s">
        <v>159</v>
      </c>
      <c r="H13" s="358">
        <f>'EV5.5.4 Alt. Matl - 3pt Bending'!AO56</f>
        <v>1</v>
      </c>
      <c r="I13" s="300" t="s">
        <v>159</v>
      </c>
      <c r="J13" s="358">
        <f>'EV5.5.4 Alt. Matl - 3pt Bending'!BH56</f>
        <v>1</v>
      </c>
    </row>
    <row r="14" spans="2:14">
      <c r="B14" s="91" t="s">
        <v>282</v>
      </c>
      <c r="C14" s="300" t="s">
        <v>159</v>
      </c>
      <c r="D14" s="358">
        <f>'EV5.5.4 Alt. Matl - 3pt Bending'!C57</f>
        <v>1</v>
      </c>
      <c r="E14" s="300" t="s">
        <v>159</v>
      </c>
      <c r="F14" s="358">
        <f>'EV5.5.4 Alt. Matl - 3pt Bending'!V57</f>
        <v>1</v>
      </c>
      <c r="G14" s="300" t="s">
        <v>159</v>
      </c>
      <c r="H14" s="358">
        <f>'EV5.5.4 Alt. Matl - 3pt Bending'!AO57</f>
        <v>1</v>
      </c>
      <c r="I14" s="300" t="s">
        <v>159</v>
      </c>
      <c r="J14" s="358">
        <f>'EV5.5.4 Alt. Matl - 3pt Bending'!BH57</f>
        <v>1</v>
      </c>
    </row>
    <row r="15" spans="2:14">
      <c r="B15" s="235" t="s">
        <v>414</v>
      </c>
      <c r="C15" s="256">
        <f>D15</f>
        <v>150</v>
      </c>
      <c r="D15" s="256">
        <f>'EV5 Accumulator Container'!H9</f>
        <v>150</v>
      </c>
      <c r="E15" s="256">
        <f>F15</f>
        <v>100</v>
      </c>
      <c r="F15" s="256">
        <f>'EV5 Accumulator Container'!H12</f>
        <v>100</v>
      </c>
      <c r="G15" s="256">
        <f>H15</f>
        <v>90</v>
      </c>
      <c r="H15" s="256">
        <f>'EV5 Accumulator Container'!H15</f>
        <v>90</v>
      </c>
      <c r="I15" s="256">
        <f>J15</f>
        <v>150</v>
      </c>
      <c r="J15" s="256">
        <f>'EV5 Accumulator Container'!H18</f>
        <v>150</v>
      </c>
    </row>
    <row r="16" spans="2:14">
      <c r="B16" s="235" t="s">
        <v>13</v>
      </c>
      <c r="C16" s="257">
        <f>0.001*C15*(0.001*C12)^3/12</f>
        <v>2.4414062500000002E-11</v>
      </c>
      <c r="D16" s="300">
        <f>(D15/'EV5.5.4 Alt. Matl - 3pt Bending'!C54)*'EV5.5.4 Alt. Matl - 3pt Bending'!C58*0.000000000001</f>
        <v>1E-10</v>
      </c>
      <c r="E16" s="257">
        <f>E15*E12^3/12000000000000</f>
        <v>6.0750000000000007E-12</v>
      </c>
      <c r="F16" s="342">
        <f>(F15/'EV5.5.4 Alt. Matl - 3pt Bending'!V54)*'EV5.5.4 Alt. Matl - 3pt Bending'!V58*0.000000000001</f>
        <v>6.6666666666666656E-11</v>
      </c>
      <c r="G16" s="257">
        <f>G15*G12^3/12000000000000</f>
        <v>5.4675000000000011E-12</v>
      </c>
      <c r="H16" s="342">
        <f>(H15/'EV5.5.4 Alt. Matl - 3pt Bending'!AO54)*'EV5.5.4 Alt. Matl - 3pt Bending'!AO58*0.000000000001</f>
        <v>6E-11</v>
      </c>
      <c r="I16" s="257">
        <f>I15*I12^3/12000000000000</f>
        <v>9.1125000000000002E-12</v>
      </c>
      <c r="J16" s="342">
        <f>(J15/'EV5.5.4 Alt. Matl - 3pt Bending'!BH54)*'EV5.5.4 Alt. Matl - 3pt Bending'!BH58*0.000000000001</f>
        <v>1E-10</v>
      </c>
    </row>
    <row r="17" spans="2:10">
      <c r="B17" s="56" t="s">
        <v>10</v>
      </c>
      <c r="C17" s="237">
        <f t="shared" ref="C17:J17" si="0">C16*C6</f>
        <v>4.8828125</v>
      </c>
      <c r="D17" s="237">
        <f t="shared" si="0"/>
        <v>0</v>
      </c>
      <c r="E17" s="237">
        <f t="shared" si="0"/>
        <v>1.2150000000000001</v>
      </c>
      <c r="F17" s="237">
        <f t="shared" si="0"/>
        <v>0</v>
      </c>
      <c r="G17" s="237">
        <f t="shared" si="0"/>
        <v>1.0935000000000001</v>
      </c>
      <c r="H17" s="237">
        <f t="shared" si="0"/>
        <v>0</v>
      </c>
      <c r="I17" s="237">
        <f t="shared" si="0"/>
        <v>1.8225</v>
      </c>
      <c r="J17" s="237">
        <f t="shared" si="0"/>
        <v>0</v>
      </c>
    </row>
    <row r="18" spans="2:10">
      <c r="B18" s="56" t="s">
        <v>165</v>
      </c>
      <c r="C18" s="256">
        <f>C15*C12</f>
        <v>187.5</v>
      </c>
      <c r="D18" s="256">
        <f>('EV5.5.4 Alt. Matl - 3pt Bending'!C56+'EV5.5.4 Alt. Matl - 3pt Bending'!C57)*'EV5.5.4 Alt. Matls Summary'!D15</f>
        <v>300</v>
      </c>
      <c r="E18" s="256">
        <f>E15*E12</f>
        <v>90</v>
      </c>
      <c r="F18" s="256">
        <f>('EV5.5.4 Alt. Matl - 3pt Bending'!V56+'EV5.5.4 Alt. Matl - 3pt Bending'!V57)*'EV5.5.4 Alt. Matls Summary'!F15</f>
        <v>200</v>
      </c>
      <c r="G18" s="256">
        <f>G15*G12</f>
        <v>81</v>
      </c>
      <c r="H18" s="256">
        <f>('EV5.5.4 Alt. Matl - 3pt Bending'!AO56+'EV5.5.4 Alt. Matl - 3pt Bending'!AO57)*'EV5.5.4 Alt. Matls Summary'!H15</f>
        <v>180</v>
      </c>
      <c r="I18" s="256">
        <f>I15*I12</f>
        <v>135</v>
      </c>
      <c r="J18" s="256">
        <f>('EV5.5.4 Alt. Matl - 3pt Bending'!BH56+'EV5.5.4 Alt. Matl - 3pt Bending'!BH57)*'EV5.5.4 Alt. Matls Summary'!J15</f>
        <v>300</v>
      </c>
    </row>
    <row r="19" spans="2:10">
      <c r="B19" s="56" t="s">
        <v>15</v>
      </c>
      <c r="C19" s="237">
        <f t="shared" ref="C19:J19" si="1">C18*C8*0.000001</f>
        <v>68437.5</v>
      </c>
      <c r="D19" s="237">
        <f t="shared" si="1"/>
        <v>0</v>
      </c>
      <c r="E19" s="237">
        <f t="shared" si="1"/>
        <v>32850</v>
      </c>
      <c r="F19" s="237">
        <f t="shared" si="1"/>
        <v>0</v>
      </c>
      <c r="G19" s="237">
        <f t="shared" si="1"/>
        <v>29565</v>
      </c>
      <c r="H19" s="237">
        <f t="shared" si="1"/>
        <v>0</v>
      </c>
      <c r="I19" s="237">
        <f t="shared" si="1"/>
        <v>49275</v>
      </c>
      <c r="J19" s="237">
        <f t="shared" si="1"/>
        <v>0</v>
      </c>
    </row>
    <row r="20" spans="2:10">
      <c r="B20" s="97"/>
      <c r="C20" s="97"/>
      <c r="D20" s="97"/>
      <c r="E20" s="97"/>
      <c r="F20" s="97"/>
      <c r="G20" s="97"/>
      <c r="H20" s="97"/>
      <c r="I20" s="97"/>
      <c r="J20" s="97"/>
    </row>
    <row r="21" spans="2:10">
      <c r="B21" s="119" t="s">
        <v>415</v>
      </c>
    </row>
    <row r="22" spans="2:10">
      <c r="B22" s="55" t="s">
        <v>470</v>
      </c>
      <c r="C22" s="55"/>
      <c r="D22" s="299">
        <f>D19/C19</f>
        <v>0</v>
      </c>
      <c r="E22" s="55"/>
      <c r="F22" s="299">
        <f>F19/E19</f>
        <v>0</v>
      </c>
      <c r="G22" s="55"/>
      <c r="H22" s="299">
        <f>H19/G19</f>
        <v>0</v>
      </c>
      <c r="I22" s="55"/>
      <c r="J22" s="299">
        <f>J19/I19</f>
        <v>0</v>
      </c>
    </row>
    <row r="23" spans="2:10">
      <c r="B23" s="55" t="s">
        <v>469</v>
      </c>
      <c r="C23" s="55"/>
      <c r="D23" s="299">
        <f>D17/C17</f>
        <v>0</v>
      </c>
      <c r="E23" s="55"/>
      <c r="F23" s="299">
        <f>F17/E17</f>
        <v>0</v>
      </c>
      <c r="G23" s="55"/>
      <c r="H23" s="299">
        <f>H17/G17</f>
        <v>0</v>
      </c>
      <c r="I23" s="55"/>
      <c r="J23" s="299">
        <f>J17/I17</f>
        <v>0</v>
      </c>
    </row>
    <row r="24" spans="2:10">
      <c r="B24" s="235" t="s">
        <v>416</v>
      </c>
      <c r="C24" s="235"/>
      <c r="D24" s="299">
        <f>((D13+D14)*D11)/(C11*C12)</f>
        <v>0</v>
      </c>
      <c r="E24" s="235"/>
      <c r="F24" s="299">
        <f>((F13+F14)*F11)/(E11*E12)</f>
        <v>0</v>
      </c>
      <c r="G24" s="235"/>
      <c r="H24" s="299">
        <f>((H13+H14)*H11)/(G11*G12)</f>
        <v>0</v>
      </c>
      <c r="I24" s="235"/>
      <c r="J24" s="299">
        <f>((J13+J14)*J11)/(I11*I12)</f>
        <v>0</v>
      </c>
    </row>
    <row r="25" spans="2:10">
      <c r="B25" s="93"/>
      <c r="C25" s="93"/>
      <c r="D25" s="702" t="str">
        <f>IF(OR(D22&lt;1,D23&lt;1,D24&lt;1,),"FAIL","PASS")</f>
        <v>FAIL</v>
      </c>
      <c r="E25" s="93"/>
      <c r="F25" s="702" t="str">
        <f>IF(OR(F22&lt;1,F23&lt;1,F24&lt;1,),"FAIL","PASS")</f>
        <v>FAIL</v>
      </c>
      <c r="G25" s="93"/>
      <c r="H25" s="702" t="str">
        <f>IF(OR(H22&lt;1,H23&lt;1,H24&lt;1,),"FAIL","PASS")</f>
        <v>FAIL</v>
      </c>
      <c r="I25" s="93"/>
      <c r="J25" s="702" t="str">
        <f>IF(OR(J22&lt;1,J23&lt;1,J24&lt;1,),"FAIL","PASS")</f>
        <v>FAIL</v>
      </c>
    </row>
    <row r="27" spans="2:10">
      <c r="B27" s="119" t="s">
        <v>418</v>
      </c>
      <c r="D27" s="97"/>
      <c r="E27" s="57"/>
    </row>
    <row r="28" spans="2:10">
      <c r="B28" s="24"/>
      <c r="C28" s="25"/>
      <c r="D28" s="25"/>
      <c r="E28" s="25"/>
      <c r="F28" s="25"/>
      <c r="G28" s="25"/>
      <c r="H28" s="25"/>
      <c r="I28" s="25"/>
      <c r="J28" s="26"/>
    </row>
    <row r="29" spans="2:10">
      <c r="B29" s="30"/>
      <c r="C29" s="31"/>
      <c r="D29" s="31"/>
      <c r="E29" s="31"/>
      <c r="F29" s="31"/>
      <c r="G29" s="31"/>
      <c r="H29" s="31"/>
      <c r="I29" s="31"/>
      <c r="J29" s="32"/>
    </row>
    <row r="30" spans="2:10">
      <c r="B30" s="30"/>
      <c r="C30" s="31"/>
      <c r="D30" s="31"/>
      <c r="E30" s="31"/>
      <c r="F30" s="31"/>
      <c r="G30" s="31"/>
      <c r="H30" s="31"/>
      <c r="I30" s="31"/>
      <c r="J30" s="32"/>
    </row>
    <row r="31" spans="2:10">
      <c r="B31" s="30"/>
      <c r="C31" s="31"/>
      <c r="D31" s="31"/>
      <c r="E31" s="31"/>
      <c r="F31" s="31"/>
      <c r="G31" s="31"/>
      <c r="H31" s="31"/>
      <c r="I31" s="31"/>
      <c r="J31" s="32"/>
    </row>
    <row r="32" spans="2:10">
      <c r="B32" s="30"/>
      <c r="C32" s="31"/>
      <c r="D32" s="31"/>
      <c r="E32" s="31"/>
      <c r="F32" s="31"/>
      <c r="G32" s="31"/>
      <c r="H32" s="31"/>
      <c r="I32" s="31"/>
      <c r="J32" s="32"/>
    </row>
    <row r="33" spans="2:10">
      <c r="B33" s="30"/>
      <c r="C33" s="31"/>
      <c r="D33" s="31"/>
      <c r="E33" s="31"/>
      <c r="F33" s="31"/>
      <c r="G33" s="31"/>
      <c r="H33" s="31"/>
      <c r="I33" s="31"/>
      <c r="J33" s="32"/>
    </row>
    <row r="34" spans="2:10">
      <c r="B34" s="30"/>
      <c r="C34" s="31"/>
      <c r="D34" s="31"/>
      <c r="E34" s="31"/>
      <c r="F34" s="31"/>
      <c r="G34" s="31"/>
      <c r="H34" s="31"/>
      <c r="I34" s="31"/>
      <c r="J34" s="32"/>
    </row>
    <row r="35" spans="2:10">
      <c r="B35" s="30"/>
      <c r="C35" s="31"/>
      <c r="D35" s="31"/>
      <c r="E35" s="31"/>
      <c r="F35" s="31"/>
      <c r="G35" s="31"/>
      <c r="H35" s="31"/>
      <c r="I35" s="31"/>
      <c r="J35" s="32"/>
    </row>
    <row r="36" spans="2:10">
      <c r="B36" s="30"/>
      <c r="C36" s="31"/>
      <c r="D36" s="31"/>
      <c r="E36" s="31"/>
      <c r="F36" s="31"/>
      <c r="G36" s="31"/>
      <c r="H36" s="31"/>
      <c r="I36" s="31"/>
      <c r="J36" s="32"/>
    </row>
    <row r="37" spans="2:10">
      <c r="B37" s="30"/>
      <c r="C37" s="31"/>
      <c r="D37" s="31"/>
      <c r="E37" s="31"/>
      <c r="F37" s="31"/>
      <c r="G37" s="31"/>
      <c r="H37" s="31"/>
      <c r="I37" s="31"/>
      <c r="J37" s="32"/>
    </row>
    <row r="38" spans="2:10">
      <c r="B38" s="30"/>
      <c r="C38" s="31"/>
      <c r="D38" s="31"/>
      <c r="E38" s="31"/>
      <c r="F38" s="31"/>
      <c r="G38" s="31"/>
      <c r="H38" s="31"/>
      <c r="I38" s="31"/>
      <c r="J38" s="32"/>
    </row>
    <row r="39" spans="2:10">
      <c r="B39" s="30"/>
      <c r="C39" s="31"/>
      <c r="D39" s="31"/>
      <c r="E39" s="31"/>
      <c r="F39" s="31"/>
      <c r="G39" s="31"/>
      <c r="H39" s="31"/>
      <c r="I39" s="31"/>
      <c r="J39" s="32"/>
    </row>
    <row r="40" spans="2:10">
      <c r="B40" s="30"/>
      <c r="C40" s="31"/>
      <c r="D40" s="31"/>
      <c r="E40" s="31"/>
      <c r="F40" s="31"/>
      <c r="G40" s="31"/>
      <c r="H40" s="31"/>
      <c r="I40" s="31"/>
      <c r="J40" s="32"/>
    </row>
    <row r="41" spans="2:10">
      <c r="B41" s="30"/>
      <c r="C41" s="31"/>
      <c r="D41" s="31"/>
      <c r="E41" s="31"/>
      <c r="F41" s="31"/>
      <c r="G41" s="31"/>
      <c r="H41" s="31"/>
      <c r="I41" s="31"/>
      <c r="J41" s="32"/>
    </row>
    <row r="42" spans="2:10">
      <c r="B42" s="30"/>
      <c r="C42" s="31"/>
      <c r="D42" s="31"/>
      <c r="E42" s="31"/>
      <c r="F42" s="31"/>
      <c r="G42" s="31"/>
      <c r="H42" s="31"/>
      <c r="I42" s="31"/>
      <c r="J42" s="32"/>
    </row>
    <row r="43" spans="2:10">
      <c r="B43" s="30"/>
      <c r="C43" s="31"/>
      <c r="D43" s="31"/>
      <c r="E43" s="31"/>
      <c r="F43" s="31"/>
      <c r="G43" s="31"/>
      <c r="H43" s="31"/>
      <c r="I43" s="31"/>
      <c r="J43" s="32"/>
    </row>
    <row r="44" spans="2:10">
      <c r="B44" s="30"/>
      <c r="C44" s="31"/>
      <c r="D44" s="31"/>
      <c r="E44" s="31"/>
      <c r="F44" s="31"/>
      <c r="G44" s="31"/>
      <c r="H44" s="31"/>
      <c r="I44" s="31"/>
      <c r="J44" s="32"/>
    </row>
    <row r="45" spans="2:10">
      <c r="B45" s="30"/>
      <c r="C45" s="31"/>
      <c r="D45" s="31"/>
      <c r="E45" s="31"/>
      <c r="F45" s="31"/>
      <c r="G45" s="31"/>
      <c r="H45" s="31"/>
      <c r="I45" s="31"/>
      <c r="J45" s="32"/>
    </row>
    <row r="46" spans="2:10">
      <c r="B46" s="30"/>
      <c r="C46" s="31"/>
      <c r="D46" s="31"/>
      <c r="E46" s="31"/>
      <c r="F46" s="31"/>
      <c r="G46" s="31"/>
      <c r="H46" s="31"/>
      <c r="I46" s="31"/>
      <c r="J46" s="32"/>
    </row>
    <row r="47" spans="2:10">
      <c r="B47" s="30"/>
      <c r="C47" s="31"/>
      <c r="D47" s="31"/>
      <c r="E47" s="31"/>
      <c r="F47" s="31"/>
      <c r="G47" s="31"/>
      <c r="H47" s="31"/>
      <c r="I47" s="31"/>
      <c r="J47" s="32"/>
    </row>
    <row r="48" spans="2:10">
      <c r="B48" s="30"/>
      <c r="C48" s="31"/>
      <c r="D48" s="31"/>
      <c r="E48" s="31"/>
      <c r="F48" s="31"/>
      <c r="G48" s="31"/>
      <c r="H48" s="31"/>
      <c r="I48" s="31"/>
      <c r="J48" s="32"/>
    </row>
    <row r="49" spans="2:10">
      <c r="B49" s="30"/>
      <c r="C49" s="31"/>
      <c r="D49" s="31"/>
      <c r="E49" s="31"/>
      <c r="F49" s="31"/>
      <c r="G49" s="31"/>
      <c r="H49" s="31"/>
      <c r="I49" s="31"/>
      <c r="J49" s="32"/>
    </row>
    <row r="50" spans="2:10">
      <c r="B50" s="30"/>
      <c r="C50" s="31"/>
      <c r="D50" s="31"/>
      <c r="E50" s="31"/>
      <c r="F50" s="31"/>
      <c r="G50" s="31"/>
      <c r="H50" s="31"/>
      <c r="I50" s="31"/>
      <c r="J50" s="32"/>
    </row>
    <row r="51" spans="2:10">
      <c r="B51" s="30"/>
      <c r="C51" s="31"/>
      <c r="D51" s="31"/>
      <c r="E51" s="31"/>
      <c r="F51" s="31"/>
      <c r="G51" s="31"/>
      <c r="H51" s="31"/>
      <c r="I51" s="31"/>
      <c r="J51" s="32"/>
    </row>
    <row r="52" spans="2:10">
      <c r="B52" s="30"/>
      <c r="C52" s="31"/>
      <c r="D52" s="31"/>
      <c r="E52" s="31"/>
      <c r="F52" s="31"/>
      <c r="G52" s="31"/>
      <c r="H52" s="31"/>
      <c r="I52" s="31"/>
      <c r="J52" s="32"/>
    </row>
    <row r="53" spans="2:10">
      <c r="B53" s="30"/>
      <c r="C53" s="31"/>
      <c r="D53" s="31"/>
      <c r="E53" s="31"/>
      <c r="F53" s="31"/>
      <c r="G53" s="31"/>
      <c r="H53" s="31"/>
      <c r="I53" s="31"/>
      <c r="J53" s="32"/>
    </row>
    <row r="54" spans="2:10">
      <c r="B54" s="30"/>
      <c r="C54" s="31"/>
      <c r="D54" s="31"/>
      <c r="E54" s="31"/>
      <c r="F54" s="31"/>
      <c r="G54" s="31"/>
      <c r="H54" s="31"/>
      <c r="I54" s="31"/>
      <c r="J54" s="32"/>
    </row>
    <row r="55" spans="2:10">
      <c r="B55" s="30"/>
      <c r="C55" s="31"/>
      <c r="D55" s="31"/>
      <c r="E55" s="31"/>
      <c r="F55" s="31"/>
      <c r="G55" s="31"/>
      <c r="H55" s="31"/>
      <c r="I55" s="31"/>
      <c r="J55" s="32"/>
    </row>
    <row r="56" spans="2:10">
      <c r="B56" s="30"/>
      <c r="C56" s="31"/>
      <c r="D56" s="31"/>
      <c r="E56" s="31"/>
      <c r="F56" s="31"/>
      <c r="G56" s="31"/>
      <c r="H56" s="31"/>
      <c r="I56" s="31"/>
      <c r="J56" s="32"/>
    </row>
    <row r="57" spans="2:10">
      <c r="B57" s="30"/>
      <c r="C57" s="31"/>
      <c r="D57" s="31"/>
      <c r="E57" s="31"/>
      <c r="F57" s="31"/>
      <c r="G57" s="31"/>
      <c r="H57" s="31"/>
      <c r="I57" s="31"/>
      <c r="J57" s="32"/>
    </row>
    <row r="58" spans="2:10">
      <c r="B58" s="30"/>
      <c r="C58" s="31"/>
      <c r="D58" s="31"/>
      <c r="E58" s="31"/>
      <c r="F58" s="31"/>
      <c r="G58" s="31"/>
      <c r="H58" s="31"/>
      <c r="I58" s="31"/>
      <c r="J58" s="32"/>
    </row>
    <row r="59" spans="2:10">
      <c r="B59" s="30"/>
      <c r="C59" s="31"/>
      <c r="D59" s="31"/>
      <c r="E59" s="31"/>
      <c r="F59" s="31"/>
      <c r="G59" s="31"/>
      <c r="H59" s="31"/>
      <c r="I59" s="31"/>
      <c r="J59" s="32"/>
    </row>
    <row r="60" spans="2:10">
      <c r="B60" s="30"/>
      <c r="C60" s="31"/>
      <c r="D60" s="31"/>
      <c r="E60" s="31"/>
      <c r="F60" s="31"/>
      <c r="G60" s="31"/>
      <c r="H60" s="31"/>
      <c r="I60" s="31"/>
      <c r="J60" s="32"/>
    </row>
    <row r="61" spans="2:10">
      <c r="B61" s="30"/>
      <c r="C61" s="31"/>
      <c r="D61" s="31"/>
      <c r="E61" s="31"/>
      <c r="F61" s="31"/>
      <c r="G61" s="31"/>
      <c r="H61" s="31"/>
      <c r="I61" s="31"/>
      <c r="J61" s="32"/>
    </row>
    <row r="62" spans="2:10">
      <c r="B62" s="30"/>
      <c r="C62" s="31"/>
      <c r="D62" s="31"/>
      <c r="E62" s="31"/>
      <c r="F62" s="31"/>
      <c r="G62" s="31"/>
      <c r="H62" s="31"/>
      <c r="I62" s="31"/>
      <c r="J62" s="32"/>
    </row>
    <row r="63" spans="2:10">
      <c r="B63" s="30"/>
      <c r="C63" s="31"/>
      <c r="D63" s="31"/>
      <c r="E63" s="31"/>
      <c r="F63" s="31"/>
      <c r="G63" s="31"/>
      <c r="H63" s="31"/>
      <c r="I63" s="31"/>
      <c r="J63" s="32"/>
    </row>
    <row r="64" spans="2:10">
      <c r="B64" s="30"/>
      <c r="C64" s="31"/>
      <c r="D64" s="31"/>
      <c r="E64" s="31"/>
      <c r="F64" s="31"/>
      <c r="G64" s="31"/>
      <c r="H64" s="31"/>
      <c r="I64" s="31"/>
      <c r="J64" s="32"/>
    </row>
    <row r="65" spans="2:10">
      <c r="B65" s="30"/>
      <c r="C65" s="31"/>
      <c r="D65" s="31"/>
      <c r="E65" s="31"/>
      <c r="F65" s="31"/>
      <c r="G65" s="31"/>
      <c r="H65" s="31"/>
      <c r="I65" s="31"/>
      <c r="J65" s="32"/>
    </row>
    <row r="66" spans="2:10">
      <c r="B66" s="30"/>
      <c r="C66" s="31"/>
      <c r="D66" s="31"/>
      <c r="E66" s="31"/>
      <c r="F66" s="31"/>
      <c r="G66" s="31"/>
      <c r="H66" s="31"/>
      <c r="I66" s="31"/>
      <c r="J66" s="32"/>
    </row>
    <row r="67" spans="2:10">
      <c r="B67" s="30"/>
      <c r="C67" s="31"/>
      <c r="D67" s="31"/>
      <c r="E67" s="31"/>
      <c r="F67" s="31"/>
      <c r="G67" s="31"/>
      <c r="H67" s="31"/>
      <c r="I67" s="31"/>
      <c r="J67" s="32"/>
    </row>
    <row r="68" spans="2:10">
      <c r="B68" s="30"/>
      <c r="C68" s="31"/>
      <c r="D68" s="31"/>
      <c r="E68" s="31"/>
      <c r="F68" s="31"/>
      <c r="G68" s="31"/>
      <c r="H68" s="31"/>
      <c r="I68" s="31"/>
      <c r="J68" s="32"/>
    </row>
    <row r="69" spans="2:10">
      <c r="B69" s="30"/>
      <c r="C69" s="31"/>
      <c r="D69" s="31"/>
      <c r="E69" s="31"/>
      <c r="F69" s="31"/>
      <c r="G69" s="31"/>
      <c r="H69" s="31"/>
      <c r="I69" s="31"/>
      <c r="J69" s="32"/>
    </row>
    <row r="70" spans="2:10">
      <c r="B70" s="30"/>
      <c r="C70" s="31"/>
      <c r="D70" s="31"/>
      <c r="E70" s="31"/>
      <c r="F70" s="31"/>
      <c r="G70" s="31"/>
      <c r="H70" s="31"/>
      <c r="I70" s="31"/>
      <c r="J70" s="32"/>
    </row>
    <row r="71" spans="2:10">
      <c r="B71" s="30"/>
      <c r="C71" s="31"/>
      <c r="D71" s="31"/>
      <c r="E71" s="31"/>
      <c r="F71" s="31"/>
      <c r="G71" s="31"/>
      <c r="H71" s="31"/>
      <c r="I71" s="31"/>
      <c r="J71" s="32"/>
    </row>
    <row r="72" spans="2:10">
      <c r="B72" s="30"/>
      <c r="C72" s="31"/>
      <c r="D72" s="31"/>
      <c r="E72" s="31"/>
      <c r="F72" s="31"/>
      <c r="G72" s="31"/>
      <c r="H72" s="31"/>
      <c r="I72" s="31"/>
      <c r="J72" s="32"/>
    </row>
    <row r="73" spans="2:10">
      <c r="B73" s="30"/>
      <c r="C73" s="31"/>
      <c r="D73" s="31"/>
      <c r="E73" s="31"/>
      <c r="F73" s="31"/>
      <c r="G73" s="31"/>
      <c r="H73" s="31"/>
      <c r="I73" s="31"/>
      <c r="J73" s="32"/>
    </row>
    <row r="74" spans="2:10">
      <c r="B74" s="30"/>
      <c r="C74" s="31"/>
      <c r="D74" s="31"/>
      <c r="E74" s="31"/>
      <c r="F74" s="31"/>
      <c r="G74" s="31"/>
      <c r="H74" s="31"/>
      <c r="I74" s="31"/>
      <c r="J74" s="32"/>
    </row>
    <row r="75" spans="2:10">
      <c r="B75" s="30"/>
      <c r="C75" s="31"/>
      <c r="D75" s="31"/>
      <c r="E75" s="31"/>
      <c r="F75" s="31"/>
      <c r="G75" s="31"/>
      <c r="H75" s="31"/>
      <c r="I75" s="31"/>
      <c r="J75" s="32"/>
    </row>
    <row r="76" spans="2:10">
      <c r="B76" s="30"/>
      <c r="C76" s="31"/>
      <c r="D76" s="31"/>
      <c r="E76" s="31"/>
      <c r="F76" s="31"/>
      <c r="G76" s="31"/>
      <c r="H76" s="31"/>
      <c r="I76" s="31"/>
      <c r="J76" s="32"/>
    </row>
    <row r="77" spans="2:10">
      <c r="B77" s="30"/>
      <c r="C77" s="31"/>
      <c r="D77" s="31"/>
      <c r="E77" s="31"/>
      <c r="F77" s="31"/>
      <c r="G77" s="31"/>
      <c r="H77" s="31"/>
      <c r="I77" s="31"/>
      <c r="J77" s="32"/>
    </row>
    <row r="78" spans="2:10">
      <c r="B78" s="30"/>
      <c r="C78" s="31"/>
      <c r="D78" s="31"/>
      <c r="E78" s="31"/>
      <c r="F78" s="31"/>
      <c r="G78" s="31"/>
      <c r="H78" s="31"/>
      <c r="I78" s="31"/>
      <c r="J78" s="32"/>
    </row>
    <row r="79" spans="2:10">
      <c r="B79" s="30"/>
      <c r="C79" s="31"/>
      <c r="D79" s="31"/>
      <c r="E79" s="31"/>
      <c r="F79" s="31"/>
      <c r="G79" s="31"/>
      <c r="H79" s="31"/>
      <c r="I79" s="31"/>
      <c r="J79" s="32"/>
    </row>
    <row r="80" spans="2:10">
      <c r="B80" s="30"/>
      <c r="C80" s="31"/>
      <c r="D80" s="31"/>
      <c r="E80" s="31"/>
      <c r="F80" s="31"/>
      <c r="G80" s="31"/>
      <c r="H80" s="31"/>
      <c r="I80" s="31"/>
      <c r="J80" s="32"/>
    </row>
    <row r="81" spans="2:10">
      <c r="B81" s="30"/>
      <c r="C81" s="31"/>
      <c r="D81" s="31"/>
      <c r="E81" s="31"/>
      <c r="F81" s="31"/>
      <c r="G81" s="31"/>
      <c r="H81" s="31"/>
      <c r="I81" s="31"/>
      <c r="J81" s="32"/>
    </row>
    <row r="82" spans="2:10">
      <c r="B82" s="30"/>
      <c r="C82" s="31"/>
      <c r="D82" s="31"/>
      <c r="E82" s="31"/>
      <c r="F82" s="31"/>
      <c r="G82" s="31"/>
      <c r="H82" s="31"/>
      <c r="I82" s="31"/>
      <c r="J82" s="32"/>
    </row>
    <row r="83" spans="2:10">
      <c r="B83" s="30"/>
      <c r="C83" s="31"/>
      <c r="D83" s="31"/>
      <c r="E83" s="31"/>
      <c r="F83" s="31"/>
      <c r="G83" s="31"/>
      <c r="H83" s="31"/>
      <c r="I83" s="31"/>
      <c r="J83" s="32"/>
    </row>
    <row r="84" spans="2:10">
      <c r="B84" s="30"/>
      <c r="C84" s="31"/>
      <c r="D84" s="31"/>
      <c r="E84" s="31"/>
      <c r="F84" s="31"/>
      <c r="G84" s="31"/>
      <c r="H84" s="31"/>
      <c r="I84" s="31"/>
      <c r="J84" s="32"/>
    </row>
    <row r="85" spans="2:10">
      <c r="B85" s="30"/>
      <c r="C85" s="31"/>
      <c r="D85" s="31"/>
      <c r="E85" s="31"/>
      <c r="F85" s="31"/>
      <c r="G85" s="31"/>
      <c r="H85" s="31"/>
      <c r="I85" s="31"/>
      <c r="J85" s="32"/>
    </row>
    <row r="86" spans="2:10">
      <c r="B86" s="30"/>
      <c r="C86" s="31"/>
      <c r="D86" s="31"/>
      <c r="E86" s="31"/>
      <c r="F86" s="31"/>
      <c r="G86" s="31"/>
      <c r="H86" s="31"/>
      <c r="I86" s="31"/>
      <c r="J86" s="32"/>
    </row>
    <row r="87" spans="2:10">
      <c r="B87" s="30"/>
      <c r="C87" s="31"/>
      <c r="D87" s="31"/>
      <c r="E87" s="31"/>
      <c r="F87" s="31"/>
      <c r="G87" s="31"/>
      <c r="H87" s="31"/>
      <c r="I87" s="31"/>
      <c r="J87" s="32"/>
    </row>
    <row r="88" spans="2:10">
      <c r="B88" s="30"/>
      <c r="C88" s="31"/>
      <c r="D88" s="31"/>
      <c r="E88" s="31"/>
      <c r="F88" s="31"/>
      <c r="G88" s="31"/>
      <c r="H88" s="31"/>
      <c r="I88" s="31"/>
      <c r="J88" s="32"/>
    </row>
    <row r="89" spans="2:10">
      <c r="B89" s="30"/>
      <c r="C89" s="31"/>
      <c r="D89" s="31"/>
      <c r="E89" s="31"/>
      <c r="F89" s="31"/>
      <c r="G89" s="31"/>
      <c r="H89" s="31"/>
      <c r="I89" s="31"/>
      <c r="J89" s="32"/>
    </row>
    <row r="90" spans="2:10">
      <c r="B90" s="30"/>
      <c r="C90" s="31"/>
      <c r="D90" s="31"/>
      <c r="E90" s="31"/>
      <c r="F90" s="31"/>
      <c r="G90" s="31"/>
      <c r="H90" s="31"/>
      <c r="I90" s="31"/>
      <c r="J90" s="32"/>
    </row>
    <row r="91" spans="2:10">
      <c r="B91" s="30"/>
      <c r="C91" s="31"/>
      <c r="D91" s="31"/>
      <c r="E91" s="31"/>
      <c r="F91" s="31"/>
      <c r="G91" s="31"/>
      <c r="H91" s="31"/>
      <c r="I91" s="31"/>
      <c r="J91" s="32"/>
    </row>
    <row r="92" spans="2:10">
      <c r="B92" s="30"/>
      <c r="C92" s="31"/>
      <c r="D92" s="31"/>
      <c r="E92" s="31"/>
      <c r="F92" s="31"/>
      <c r="G92" s="31"/>
      <c r="H92" s="31"/>
      <c r="I92" s="31"/>
      <c r="J92" s="32"/>
    </row>
    <row r="93" spans="2:10">
      <c r="B93" s="30"/>
      <c r="C93" s="31"/>
      <c r="D93" s="31"/>
      <c r="E93" s="31"/>
      <c r="F93" s="31"/>
      <c r="G93" s="31"/>
      <c r="H93" s="31"/>
      <c r="I93" s="31"/>
      <c r="J93" s="32"/>
    </row>
    <row r="94" spans="2:10">
      <c r="B94" s="30"/>
      <c r="C94" s="31"/>
      <c r="D94" s="31"/>
      <c r="E94" s="31"/>
      <c r="F94" s="31"/>
      <c r="G94" s="31"/>
      <c r="H94" s="31"/>
      <c r="I94" s="31"/>
      <c r="J94" s="32"/>
    </row>
    <row r="95" spans="2:10">
      <c r="B95" s="30"/>
      <c r="C95" s="31"/>
      <c r="D95" s="31"/>
      <c r="E95" s="31"/>
      <c r="F95" s="31"/>
      <c r="G95" s="31"/>
      <c r="H95" s="31"/>
      <c r="I95" s="31"/>
      <c r="J95" s="32"/>
    </row>
    <row r="96" spans="2:10">
      <c r="B96" s="30"/>
      <c r="C96" s="31"/>
      <c r="D96" s="31"/>
      <c r="E96" s="31"/>
      <c r="F96" s="31"/>
      <c r="G96" s="31"/>
      <c r="H96" s="31"/>
      <c r="I96" s="31"/>
      <c r="J96" s="32"/>
    </row>
    <row r="97" spans="2:10">
      <c r="B97" s="30"/>
      <c r="C97" s="31"/>
      <c r="D97" s="31"/>
      <c r="E97" s="31"/>
      <c r="F97" s="31"/>
      <c r="G97" s="31"/>
      <c r="H97" s="31"/>
      <c r="I97" s="31"/>
      <c r="J97" s="32"/>
    </row>
    <row r="98" spans="2:10">
      <c r="B98" s="30"/>
      <c r="C98" s="31"/>
      <c r="D98" s="31"/>
      <c r="E98" s="31"/>
      <c r="F98" s="31"/>
      <c r="G98" s="31"/>
      <c r="H98" s="31"/>
      <c r="I98" s="31"/>
      <c r="J98" s="32"/>
    </row>
    <row r="99" spans="2:10">
      <c r="B99" s="30"/>
      <c r="C99" s="31"/>
      <c r="D99" s="31"/>
      <c r="E99" s="31"/>
      <c r="F99" s="31"/>
      <c r="G99" s="31"/>
      <c r="H99" s="31"/>
      <c r="I99" s="31"/>
      <c r="J99" s="32"/>
    </row>
    <row r="100" spans="2:10">
      <c r="B100" s="30"/>
      <c r="C100" s="31"/>
      <c r="D100" s="31"/>
      <c r="E100" s="31"/>
      <c r="F100" s="31"/>
      <c r="G100" s="31"/>
      <c r="H100" s="31"/>
      <c r="I100" s="31"/>
      <c r="J100" s="32"/>
    </row>
    <row r="101" spans="2:10">
      <c r="B101" s="30"/>
      <c r="C101" s="31"/>
      <c r="D101" s="31"/>
      <c r="E101" s="31"/>
      <c r="F101" s="31"/>
      <c r="G101" s="31"/>
      <c r="H101" s="31"/>
      <c r="I101" s="31"/>
      <c r="J101" s="32"/>
    </row>
    <row r="102" spans="2:10">
      <c r="B102" s="30"/>
      <c r="C102" s="31"/>
      <c r="D102" s="31"/>
      <c r="E102" s="31"/>
      <c r="F102" s="31"/>
      <c r="G102" s="31"/>
      <c r="H102" s="31"/>
      <c r="I102" s="31"/>
      <c r="J102" s="32"/>
    </row>
    <row r="103" spans="2:10">
      <c r="B103" s="30"/>
      <c r="C103" s="31"/>
      <c r="D103" s="31"/>
      <c r="E103" s="31"/>
      <c r="F103" s="31"/>
      <c r="G103" s="31"/>
      <c r="H103" s="31"/>
      <c r="I103" s="31"/>
      <c r="J103" s="32"/>
    </row>
    <row r="104" spans="2:10">
      <c r="B104" s="30"/>
      <c r="C104" s="31"/>
      <c r="D104" s="31"/>
      <c r="E104" s="31"/>
      <c r="F104" s="31"/>
      <c r="G104" s="31"/>
      <c r="H104" s="31"/>
      <c r="I104" s="31"/>
      <c r="J104" s="32"/>
    </row>
    <row r="105" spans="2:10">
      <c r="B105" s="30"/>
      <c r="C105" s="31"/>
      <c r="D105" s="31"/>
      <c r="E105" s="31"/>
      <c r="F105" s="31"/>
      <c r="G105" s="31"/>
      <c r="H105" s="31"/>
      <c r="I105" s="31"/>
      <c r="J105" s="32"/>
    </row>
    <row r="106" spans="2:10">
      <c r="B106" s="30"/>
      <c r="C106" s="31"/>
      <c r="D106" s="31"/>
      <c r="E106" s="31"/>
      <c r="F106" s="31"/>
      <c r="G106" s="31"/>
      <c r="H106" s="31"/>
      <c r="I106" s="31"/>
      <c r="J106" s="32"/>
    </row>
    <row r="107" spans="2:10">
      <c r="B107" s="30"/>
      <c r="C107" s="31"/>
      <c r="D107" s="31"/>
      <c r="E107" s="31"/>
      <c r="F107" s="31"/>
      <c r="G107" s="31"/>
      <c r="H107" s="31"/>
      <c r="I107" s="31"/>
      <c r="J107" s="32"/>
    </row>
    <row r="108" spans="2:10">
      <c r="B108" s="30"/>
      <c r="C108" s="31"/>
      <c r="D108" s="31"/>
      <c r="E108" s="31"/>
      <c r="F108" s="31"/>
      <c r="G108" s="31"/>
      <c r="H108" s="31"/>
      <c r="I108" s="31"/>
      <c r="J108" s="32"/>
    </row>
    <row r="109" spans="2:10">
      <c r="B109" s="30"/>
      <c r="C109" s="31"/>
      <c r="D109" s="31"/>
      <c r="E109" s="31"/>
      <c r="F109" s="31"/>
      <c r="G109" s="31"/>
      <c r="H109" s="31"/>
      <c r="I109" s="31"/>
      <c r="J109" s="32"/>
    </row>
    <row r="110" spans="2:10">
      <c r="B110" s="30"/>
      <c r="C110" s="31"/>
      <c r="D110" s="31"/>
      <c r="E110" s="31"/>
      <c r="F110" s="31"/>
      <c r="G110" s="31"/>
      <c r="H110" s="31"/>
      <c r="I110" s="31"/>
      <c r="J110" s="32"/>
    </row>
    <row r="111" spans="2:10">
      <c r="B111" s="30"/>
      <c r="C111" s="31"/>
      <c r="D111" s="31"/>
      <c r="E111" s="31"/>
      <c r="F111" s="31"/>
      <c r="G111" s="31"/>
      <c r="H111" s="31"/>
      <c r="I111" s="31"/>
      <c r="J111" s="32"/>
    </row>
    <row r="112" spans="2:10">
      <c r="B112" s="30"/>
      <c r="C112" s="31"/>
      <c r="D112" s="31"/>
      <c r="E112" s="31"/>
      <c r="F112" s="31"/>
      <c r="G112" s="31"/>
      <c r="H112" s="31"/>
      <c r="I112" s="31"/>
      <c r="J112" s="32"/>
    </row>
    <row r="113" spans="2:10">
      <c r="B113" s="30"/>
      <c r="C113" s="31"/>
      <c r="D113" s="31"/>
      <c r="E113" s="31"/>
      <c r="F113" s="31"/>
      <c r="G113" s="31"/>
      <c r="H113" s="31"/>
      <c r="I113" s="31"/>
      <c r="J113" s="32"/>
    </row>
    <row r="114" spans="2:10">
      <c r="B114" s="30"/>
      <c r="C114" s="31"/>
      <c r="D114" s="31"/>
      <c r="E114" s="31"/>
      <c r="F114" s="31"/>
      <c r="G114" s="31"/>
      <c r="H114" s="31"/>
      <c r="I114" s="31"/>
      <c r="J114" s="32"/>
    </row>
    <row r="115" spans="2:10">
      <c r="B115" s="30"/>
      <c r="C115" s="31"/>
      <c r="D115" s="31"/>
      <c r="E115" s="31"/>
      <c r="F115" s="31"/>
      <c r="G115" s="31"/>
      <c r="H115" s="31"/>
      <c r="I115" s="31"/>
      <c r="J115" s="32"/>
    </row>
    <row r="116" spans="2:10">
      <c r="B116" s="30"/>
      <c r="C116" s="31"/>
      <c r="D116" s="31"/>
      <c r="E116" s="31"/>
      <c r="F116" s="31"/>
      <c r="G116" s="31"/>
      <c r="H116" s="31"/>
      <c r="I116" s="31"/>
      <c r="J116" s="32"/>
    </row>
    <row r="117" spans="2:10">
      <c r="B117" s="30"/>
      <c r="C117" s="31"/>
      <c r="D117" s="31"/>
      <c r="E117" s="31"/>
      <c r="F117" s="31"/>
      <c r="G117" s="31"/>
      <c r="H117" s="31"/>
      <c r="I117" s="31"/>
      <c r="J117" s="32"/>
    </row>
    <row r="118" spans="2:10">
      <c r="B118" s="30"/>
      <c r="C118" s="31"/>
      <c r="D118" s="31"/>
      <c r="E118" s="31"/>
      <c r="F118" s="31"/>
      <c r="G118" s="31"/>
      <c r="H118" s="31"/>
      <c r="I118" s="31"/>
      <c r="J118" s="32"/>
    </row>
    <row r="119" spans="2:10">
      <c r="B119" s="30"/>
      <c r="C119" s="31"/>
      <c r="D119" s="31"/>
      <c r="E119" s="31"/>
      <c r="F119" s="31"/>
      <c r="G119" s="31"/>
      <c r="H119" s="31"/>
      <c r="I119" s="31"/>
      <c r="J119" s="32"/>
    </row>
    <row r="120" spans="2:10">
      <c r="B120" s="30"/>
      <c r="C120" s="31"/>
      <c r="D120" s="31"/>
      <c r="E120" s="31"/>
      <c r="F120" s="31"/>
      <c r="G120" s="31"/>
      <c r="H120" s="31"/>
      <c r="I120" s="31"/>
      <c r="J120" s="32"/>
    </row>
    <row r="121" spans="2:10">
      <c r="B121" s="30"/>
      <c r="C121" s="31"/>
      <c r="D121" s="31"/>
      <c r="E121" s="31"/>
      <c r="F121" s="31"/>
      <c r="G121" s="31"/>
      <c r="H121" s="31"/>
      <c r="I121" s="31"/>
      <c r="J121" s="32"/>
    </row>
    <row r="122" spans="2:10">
      <c r="B122" s="30"/>
      <c r="C122" s="31"/>
      <c r="D122" s="31"/>
      <c r="E122" s="31"/>
      <c r="F122" s="31"/>
      <c r="G122" s="31"/>
      <c r="H122" s="31"/>
      <c r="I122" s="31"/>
      <c r="J122" s="32"/>
    </row>
    <row r="123" spans="2:10">
      <c r="B123" s="30"/>
      <c r="C123" s="31"/>
      <c r="D123" s="31"/>
      <c r="E123" s="31"/>
      <c r="F123" s="31"/>
      <c r="G123" s="31"/>
      <c r="H123" s="31"/>
      <c r="I123" s="31"/>
      <c r="J123" s="32"/>
    </row>
    <row r="124" spans="2:10">
      <c r="B124" s="30"/>
      <c r="C124" s="31"/>
      <c r="D124" s="31"/>
      <c r="E124" s="31"/>
      <c r="F124" s="31"/>
      <c r="G124" s="31"/>
      <c r="H124" s="31"/>
      <c r="I124" s="31"/>
      <c r="J124" s="32"/>
    </row>
    <row r="125" spans="2:10">
      <c r="B125" s="30"/>
      <c r="C125" s="31"/>
      <c r="D125" s="31"/>
      <c r="E125" s="31"/>
      <c r="F125" s="31"/>
      <c r="G125" s="31"/>
      <c r="H125" s="31"/>
      <c r="I125" s="31"/>
      <c r="J125" s="32"/>
    </row>
    <row r="126" spans="2:10">
      <c r="B126" s="30"/>
      <c r="C126" s="31"/>
      <c r="D126" s="31"/>
      <c r="E126" s="31"/>
      <c r="F126" s="31"/>
      <c r="G126" s="31"/>
      <c r="H126" s="31"/>
      <c r="I126" s="31"/>
      <c r="J126" s="32"/>
    </row>
    <row r="127" spans="2:10">
      <c r="B127" s="30"/>
      <c r="C127" s="31"/>
      <c r="D127" s="31"/>
      <c r="E127" s="31"/>
      <c r="F127" s="31"/>
      <c r="G127" s="31"/>
      <c r="H127" s="31"/>
      <c r="I127" s="31"/>
      <c r="J127" s="32"/>
    </row>
    <row r="128" spans="2:10">
      <c r="B128" s="30"/>
      <c r="C128" s="31"/>
      <c r="D128" s="31"/>
      <c r="E128" s="31"/>
      <c r="F128" s="31"/>
      <c r="G128" s="31"/>
      <c r="H128" s="31"/>
      <c r="I128" s="31"/>
      <c r="J128" s="32"/>
    </row>
    <row r="129" spans="2:10">
      <c r="B129" s="30"/>
      <c r="C129" s="31"/>
      <c r="D129" s="31"/>
      <c r="E129" s="31"/>
      <c r="F129" s="31"/>
      <c r="G129" s="31"/>
      <c r="H129" s="31"/>
      <c r="I129" s="31"/>
      <c r="J129" s="32"/>
    </row>
    <row r="130" spans="2:10">
      <c r="B130" s="30"/>
      <c r="C130" s="31"/>
      <c r="D130" s="31"/>
      <c r="E130" s="31"/>
      <c r="F130" s="31"/>
      <c r="G130" s="31"/>
      <c r="H130" s="31"/>
      <c r="I130" s="31"/>
      <c r="J130" s="32"/>
    </row>
    <row r="131" spans="2:10">
      <c r="B131" s="30"/>
      <c r="C131" s="31"/>
      <c r="D131" s="31"/>
      <c r="E131" s="31"/>
      <c r="F131" s="31"/>
      <c r="G131" s="31"/>
      <c r="H131" s="31"/>
      <c r="I131" s="31"/>
      <c r="J131" s="32"/>
    </row>
    <row r="132" spans="2:10">
      <c r="B132" s="30"/>
      <c r="C132" s="31"/>
      <c r="D132" s="31"/>
      <c r="E132" s="31"/>
      <c r="F132" s="31"/>
      <c r="G132" s="31"/>
      <c r="H132" s="31"/>
      <c r="I132" s="31"/>
      <c r="J132" s="32"/>
    </row>
    <row r="133" spans="2:10">
      <c r="B133" s="30"/>
      <c r="C133" s="31"/>
      <c r="D133" s="31"/>
      <c r="E133" s="31"/>
      <c r="F133" s="31"/>
      <c r="G133" s="31"/>
      <c r="H133" s="31"/>
      <c r="I133" s="31"/>
      <c r="J133" s="32"/>
    </row>
    <row r="134" spans="2:10">
      <c r="B134" s="30"/>
      <c r="C134" s="31"/>
      <c r="D134" s="31"/>
      <c r="E134" s="31"/>
      <c r="F134" s="31"/>
      <c r="G134" s="31"/>
      <c r="H134" s="31"/>
      <c r="I134" s="31"/>
      <c r="J134" s="32"/>
    </row>
    <row r="135" spans="2:10">
      <c r="B135" s="30"/>
      <c r="C135" s="31"/>
      <c r="D135" s="31"/>
      <c r="E135" s="31"/>
      <c r="F135" s="31"/>
      <c r="G135" s="31"/>
      <c r="H135" s="31"/>
      <c r="I135" s="31"/>
      <c r="J135" s="32"/>
    </row>
    <row r="136" spans="2:10">
      <c r="B136" s="30"/>
      <c r="C136" s="31"/>
      <c r="D136" s="31"/>
      <c r="E136" s="31"/>
      <c r="F136" s="31"/>
      <c r="G136" s="31"/>
      <c r="H136" s="31"/>
      <c r="I136" s="31"/>
      <c r="J136" s="32"/>
    </row>
    <row r="137" spans="2:10">
      <c r="B137" s="30"/>
      <c r="C137" s="31"/>
      <c r="D137" s="31"/>
      <c r="E137" s="31"/>
      <c r="F137" s="31"/>
      <c r="G137" s="31"/>
      <c r="H137" s="31"/>
      <c r="I137" s="31"/>
      <c r="J137" s="32"/>
    </row>
    <row r="138" spans="2:10">
      <c r="B138" s="30"/>
      <c r="C138" s="31"/>
      <c r="D138" s="31"/>
      <c r="E138" s="31"/>
      <c r="F138" s="31"/>
      <c r="G138" s="31"/>
      <c r="H138" s="31"/>
      <c r="I138" s="31"/>
      <c r="J138" s="32"/>
    </row>
    <row r="139" spans="2:10">
      <c r="B139" s="30"/>
      <c r="C139" s="31"/>
      <c r="D139" s="31"/>
      <c r="E139" s="31"/>
      <c r="F139" s="31"/>
      <c r="G139" s="31"/>
      <c r="H139" s="31"/>
      <c r="I139" s="31"/>
      <c r="J139" s="32"/>
    </row>
    <row r="140" spans="2:10">
      <c r="B140" s="30"/>
      <c r="C140" s="31"/>
      <c r="D140" s="31"/>
      <c r="E140" s="31"/>
      <c r="F140" s="31"/>
      <c r="G140" s="31"/>
      <c r="H140" s="31"/>
      <c r="I140" s="31"/>
      <c r="J140" s="32"/>
    </row>
    <row r="141" spans="2:10">
      <c r="B141" s="30"/>
      <c r="C141" s="31"/>
      <c r="D141" s="31"/>
      <c r="E141" s="31"/>
      <c r="F141" s="31"/>
      <c r="G141" s="31"/>
      <c r="H141" s="31"/>
      <c r="I141" s="31"/>
      <c r="J141" s="32"/>
    </row>
    <row r="142" spans="2:10">
      <c r="B142" s="30"/>
      <c r="C142" s="31"/>
      <c r="D142" s="31"/>
      <c r="E142" s="31"/>
      <c r="F142" s="31"/>
      <c r="G142" s="31"/>
      <c r="H142" s="31"/>
      <c r="I142" s="31"/>
      <c r="J142" s="32"/>
    </row>
    <row r="143" spans="2:10">
      <c r="B143" s="30"/>
      <c r="C143" s="31"/>
      <c r="D143" s="31"/>
      <c r="E143" s="31"/>
      <c r="F143" s="31"/>
      <c r="G143" s="31"/>
      <c r="H143" s="31"/>
      <c r="I143" s="31"/>
      <c r="J143" s="32"/>
    </row>
    <row r="144" spans="2:10">
      <c r="B144" s="30"/>
      <c r="C144" s="31"/>
      <c r="D144" s="31"/>
      <c r="E144" s="31"/>
      <c r="F144" s="31"/>
      <c r="G144" s="31"/>
      <c r="H144" s="31"/>
      <c r="I144" s="31"/>
      <c r="J144" s="32"/>
    </row>
    <row r="145" spans="2:10">
      <c r="B145" s="30"/>
      <c r="C145" s="31"/>
      <c r="D145" s="31"/>
      <c r="E145" s="31"/>
      <c r="F145" s="31"/>
      <c r="G145" s="31"/>
      <c r="H145" s="31"/>
      <c r="I145" s="31"/>
      <c r="J145" s="32"/>
    </row>
    <row r="146" spans="2:10">
      <c r="B146" s="30"/>
      <c r="C146" s="31"/>
      <c r="D146" s="31"/>
      <c r="E146" s="31"/>
      <c r="F146" s="31"/>
      <c r="G146" s="31"/>
      <c r="H146" s="31"/>
      <c r="I146" s="31"/>
      <c r="J146" s="32"/>
    </row>
    <row r="147" spans="2:10">
      <c r="B147" s="30"/>
      <c r="C147" s="31"/>
      <c r="D147" s="31"/>
      <c r="E147" s="31"/>
      <c r="F147" s="31"/>
      <c r="G147" s="31"/>
      <c r="H147" s="31"/>
      <c r="I147" s="31"/>
      <c r="J147" s="32"/>
    </row>
    <row r="148" spans="2:10">
      <c r="B148" s="30"/>
      <c r="C148" s="31"/>
      <c r="D148" s="31"/>
      <c r="E148" s="31"/>
      <c r="F148" s="31"/>
      <c r="G148" s="31"/>
      <c r="H148" s="31"/>
      <c r="I148" s="31"/>
      <c r="J148" s="32"/>
    </row>
    <row r="149" spans="2:10">
      <c r="B149" s="30"/>
      <c r="C149" s="31"/>
      <c r="D149" s="31"/>
      <c r="E149" s="31"/>
      <c r="F149" s="31"/>
      <c r="G149" s="31"/>
      <c r="H149" s="31"/>
      <c r="I149" s="31"/>
      <c r="J149" s="32"/>
    </row>
    <row r="150" spans="2:10">
      <c r="B150" s="30"/>
      <c r="C150" s="31"/>
      <c r="D150" s="31"/>
      <c r="E150" s="31"/>
      <c r="F150" s="31"/>
      <c r="G150" s="31"/>
      <c r="H150" s="31"/>
      <c r="I150" s="31"/>
      <c r="J150" s="32"/>
    </row>
    <row r="151" spans="2:10">
      <c r="B151" s="30"/>
      <c r="C151" s="31"/>
      <c r="D151" s="31"/>
      <c r="E151" s="31"/>
      <c r="F151" s="31"/>
      <c r="G151" s="31"/>
      <c r="H151" s="31"/>
      <c r="I151" s="31"/>
      <c r="J151" s="32"/>
    </row>
    <row r="152" spans="2:10">
      <c r="B152" s="30"/>
      <c r="C152" s="31"/>
      <c r="D152" s="31"/>
      <c r="E152" s="31"/>
      <c r="F152" s="31"/>
      <c r="G152" s="31"/>
      <c r="H152" s="31"/>
      <c r="I152" s="31"/>
      <c r="J152" s="32"/>
    </row>
    <row r="153" spans="2:10">
      <c r="B153" s="30"/>
      <c r="C153" s="31"/>
      <c r="D153" s="31"/>
      <c r="E153" s="31"/>
      <c r="F153" s="31"/>
      <c r="G153" s="31"/>
      <c r="H153" s="31"/>
      <c r="I153" s="31"/>
      <c r="J153" s="32"/>
    </row>
    <row r="154" spans="2:10">
      <c r="B154" s="30"/>
      <c r="C154" s="31"/>
      <c r="D154" s="31"/>
      <c r="E154" s="31"/>
      <c r="F154" s="31"/>
      <c r="G154" s="31"/>
      <c r="H154" s="31"/>
      <c r="I154" s="31"/>
      <c r="J154" s="32"/>
    </row>
    <row r="155" spans="2:10">
      <c r="B155" s="30"/>
      <c r="C155" s="31"/>
      <c r="D155" s="31"/>
      <c r="E155" s="31"/>
      <c r="F155" s="31"/>
      <c r="G155" s="31"/>
      <c r="H155" s="31"/>
      <c r="I155" s="31"/>
      <c r="J155" s="32"/>
    </row>
    <row r="156" spans="2:10">
      <c r="B156" s="30"/>
      <c r="C156" s="31"/>
      <c r="D156" s="31"/>
      <c r="E156" s="31"/>
      <c r="F156" s="31"/>
      <c r="G156" s="31"/>
      <c r="H156" s="31"/>
      <c r="I156" s="31"/>
      <c r="J156" s="32"/>
    </row>
    <row r="157" spans="2:10">
      <c r="B157" s="30"/>
      <c r="C157" s="31"/>
      <c r="D157" s="31"/>
      <c r="E157" s="31"/>
      <c r="F157" s="31"/>
      <c r="G157" s="31"/>
      <c r="H157" s="31"/>
      <c r="I157" s="31"/>
      <c r="J157" s="32"/>
    </row>
    <row r="158" spans="2:10">
      <c r="B158" s="30"/>
      <c r="C158" s="31"/>
      <c r="D158" s="31"/>
      <c r="E158" s="31"/>
      <c r="F158" s="31"/>
      <c r="G158" s="31"/>
      <c r="H158" s="31"/>
      <c r="I158" s="31"/>
      <c r="J158" s="32"/>
    </row>
    <row r="159" spans="2:10">
      <c r="B159" s="30"/>
      <c r="C159" s="31"/>
      <c r="D159" s="31"/>
      <c r="E159" s="31"/>
      <c r="F159" s="31"/>
      <c r="G159" s="31"/>
      <c r="H159" s="31"/>
      <c r="I159" s="31"/>
      <c r="J159" s="32"/>
    </row>
    <row r="160" spans="2:10">
      <c r="B160" s="30"/>
      <c r="C160" s="31"/>
      <c r="D160" s="31"/>
      <c r="E160" s="31"/>
      <c r="F160" s="31"/>
      <c r="G160" s="31"/>
      <c r="H160" s="31"/>
      <c r="I160" s="31"/>
      <c r="J160" s="32"/>
    </row>
    <row r="161" spans="2:10">
      <c r="B161" s="30"/>
      <c r="C161" s="31"/>
      <c r="D161" s="31"/>
      <c r="E161" s="31"/>
      <c r="F161" s="31"/>
      <c r="G161" s="31"/>
      <c r="H161" s="31"/>
      <c r="I161" s="31"/>
      <c r="J161" s="32"/>
    </row>
    <row r="162" spans="2:10">
      <c r="B162" s="30"/>
      <c r="C162" s="31"/>
      <c r="D162" s="31"/>
      <c r="E162" s="31"/>
      <c r="F162" s="31"/>
      <c r="G162" s="31"/>
      <c r="H162" s="31"/>
      <c r="I162" s="31"/>
      <c r="J162" s="32"/>
    </row>
    <row r="163" spans="2:10">
      <c r="B163" s="30"/>
      <c r="C163" s="31"/>
      <c r="D163" s="31"/>
      <c r="E163" s="31"/>
      <c r="F163" s="31"/>
      <c r="G163" s="31"/>
      <c r="H163" s="31"/>
      <c r="I163" s="31"/>
      <c r="J163" s="32"/>
    </row>
    <row r="164" spans="2:10">
      <c r="B164" s="30"/>
      <c r="C164" s="31"/>
      <c r="D164" s="31"/>
      <c r="E164" s="31"/>
      <c r="F164" s="31"/>
      <c r="G164" s="31"/>
      <c r="H164" s="31"/>
      <c r="I164" s="31"/>
      <c r="J164" s="32"/>
    </row>
    <row r="165" spans="2:10">
      <c r="B165" s="30"/>
      <c r="C165" s="31"/>
      <c r="D165" s="31"/>
      <c r="E165" s="31"/>
      <c r="F165" s="31"/>
      <c r="G165" s="31"/>
      <c r="H165" s="31"/>
      <c r="I165" s="31"/>
      <c r="J165" s="32"/>
    </row>
    <row r="166" spans="2:10">
      <c r="B166" s="30"/>
      <c r="C166" s="31"/>
      <c r="D166" s="31"/>
      <c r="E166" s="31"/>
      <c r="F166" s="31"/>
      <c r="G166" s="31"/>
      <c r="H166" s="31"/>
      <c r="I166" s="31"/>
      <c r="J166" s="32"/>
    </row>
    <row r="167" spans="2:10">
      <c r="B167" s="30"/>
      <c r="C167" s="31"/>
      <c r="D167" s="31"/>
      <c r="E167" s="31"/>
      <c r="F167" s="31"/>
      <c r="G167" s="31"/>
      <c r="H167" s="31"/>
      <c r="I167" s="31"/>
      <c r="J167" s="32"/>
    </row>
    <row r="168" spans="2:10">
      <c r="B168" s="30"/>
      <c r="C168" s="31"/>
      <c r="D168" s="31"/>
      <c r="E168" s="31"/>
      <c r="F168" s="31"/>
      <c r="G168" s="31"/>
      <c r="H168" s="31"/>
      <c r="I168" s="31"/>
      <c r="J168" s="32"/>
    </row>
    <row r="169" spans="2:10">
      <c r="B169" s="30"/>
      <c r="C169" s="31"/>
      <c r="D169" s="31"/>
      <c r="E169" s="31"/>
      <c r="F169" s="31"/>
      <c r="G169" s="31"/>
      <c r="H169" s="31"/>
      <c r="I169" s="31"/>
      <c r="J169" s="32"/>
    </row>
    <row r="170" spans="2:10">
      <c r="B170" s="30"/>
      <c r="C170" s="31"/>
      <c r="D170" s="31"/>
      <c r="E170" s="31"/>
      <c r="F170" s="31"/>
      <c r="G170" s="31"/>
      <c r="H170" s="31"/>
      <c r="I170" s="31"/>
      <c r="J170" s="32"/>
    </row>
    <row r="171" spans="2:10">
      <c r="B171" s="30"/>
      <c r="C171" s="31"/>
      <c r="D171" s="31"/>
      <c r="E171" s="31"/>
      <c r="F171" s="31"/>
      <c r="G171" s="31"/>
      <c r="H171" s="31"/>
      <c r="I171" s="31"/>
      <c r="J171" s="32"/>
    </row>
    <row r="172" spans="2:10">
      <c r="B172" s="30"/>
      <c r="C172" s="31"/>
      <c r="D172" s="31"/>
      <c r="E172" s="31"/>
      <c r="F172" s="31"/>
      <c r="G172" s="31"/>
      <c r="H172" s="31"/>
      <c r="I172" s="31"/>
      <c r="J172" s="32"/>
    </row>
    <row r="173" spans="2:10">
      <c r="B173" s="30"/>
      <c r="C173" s="31"/>
      <c r="D173" s="31"/>
      <c r="E173" s="31"/>
      <c r="F173" s="31"/>
      <c r="G173" s="31"/>
      <c r="H173" s="31"/>
      <c r="I173" s="31"/>
      <c r="J173" s="32"/>
    </row>
    <row r="174" spans="2:10">
      <c r="B174" s="30"/>
      <c r="C174" s="31"/>
      <c r="D174" s="31"/>
      <c r="E174" s="31"/>
      <c r="F174" s="31"/>
      <c r="G174" s="31"/>
      <c r="H174" s="31"/>
      <c r="I174" s="31"/>
      <c r="J174" s="32"/>
    </row>
    <row r="175" spans="2:10">
      <c r="B175" s="30"/>
      <c r="C175" s="31"/>
      <c r="D175" s="31"/>
      <c r="E175" s="31"/>
      <c r="F175" s="31"/>
      <c r="G175" s="31"/>
      <c r="H175" s="31"/>
      <c r="I175" s="31"/>
      <c r="J175" s="32"/>
    </row>
    <row r="176" spans="2:10">
      <c r="B176" s="30"/>
      <c r="C176" s="31"/>
      <c r="D176" s="31"/>
      <c r="E176" s="31"/>
      <c r="F176" s="31"/>
      <c r="G176" s="31"/>
      <c r="H176" s="31"/>
      <c r="I176" s="31"/>
      <c r="J176" s="32"/>
    </row>
    <row r="177" spans="2:10">
      <c r="B177" s="30"/>
      <c r="C177" s="31"/>
      <c r="D177" s="31"/>
      <c r="E177" s="31"/>
      <c r="F177" s="31"/>
      <c r="G177" s="31"/>
      <c r="H177" s="31"/>
      <c r="I177" s="31"/>
      <c r="J177" s="32"/>
    </row>
    <row r="178" spans="2:10">
      <c r="B178" s="30"/>
      <c r="C178" s="31"/>
      <c r="D178" s="31"/>
      <c r="E178" s="31"/>
      <c r="F178" s="31"/>
      <c r="G178" s="31"/>
      <c r="H178" s="31"/>
      <c r="I178" s="31"/>
      <c r="J178" s="32"/>
    </row>
    <row r="179" spans="2:10">
      <c r="B179" s="30"/>
      <c r="C179" s="31"/>
      <c r="D179" s="31"/>
      <c r="E179" s="31"/>
      <c r="F179" s="31"/>
      <c r="G179" s="31"/>
      <c r="H179" s="31"/>
      <c r="I179" s="31"/>
      <c r="J179" s="32"/>
    </row>
    <row r="180" spans="2:10">
      <c r="B180" s="30"/>
      <c r="C180" s="31"/>
      <c r="D180" s="31"/>
      <c r="E180" s="31"/>
      <c r="F180" s="31"/>
      <c r="G180" s="31"/>
      <c r="H180" s="31"/>
      <c r="I180" s="31"/>
      <c r="J180" s="32"/>
    </row>
    <row r="181" spans="2:10">
      <c r="B181" s="30"/>
      <c r="C181" s="31"/>
      <c r="D181" s="31"/>
      <c r="E181" s="31"/>
      <c r="F181" s="31"/>
      <c r="G181" s="31"/>
      <c r="H181" s="31"/>
      <c r="I181" s="31"/>
      <c r="J181" s="32"/>
    </row>
    <row r="182" spans="2:10">
      <c r="B182" s="30"/>
      <c r="C182" s="31"/>
      <c r="D182" s="31"/>
      <c r="E182" s="31"/>
      <c r="F182" s="31"/>
      <c r="G182" s="31"/>
      <c r="H182" s="31"/>
      <c r="I182" s="31"/>
      <c r="J182" s="32"/>
    </row>
    <row r="183" spans="2:10">
      <c r="B183" s="30"/>
      <c r="C183" s="31"/>
      <c r="D183" s="31"/>
      <c r="E183" s="31"/>
      <c r="F183" s="31"/>
      <c r="G183" s="31"/>
      <c r="H183" s="31"/>
      <c r="I183" s="31"/>
      <c r="J183" s="32"/>
    </row>
    <row r="184" spans="2:10">
      <c r="B184" s="30"/>
      <c r="C184" s="31"/>
      <c r="D184" s="31"/>
      <c r="E184" s="31"/>
      <c r="F184" s="31"/>
      <c r="G184" s="31"/>
      <c r="H184" s="31"/>
      <c r="I184" s="31"/>
      <c r="J184" s="32"/>
    </row>
    <row r="185" spans="2:10">
      <c r="B185" s="30"/>
      <c r="C185" s="31"/>
      <c r="D185" s="31"/>
      <c r="E185" s="31"/>
      <c r="F185" s="31"/>
      <c r="G185" s="31"/>
      <c r="H185" s="31"/>
      <c r="I185" s="31"/>
      <c r="J185" s="32"/>
    </row>
    <row r="186" spans="2:10">
      <c r="B186" s="38"/>
      <c r="C186" s="36"/>
      <c r="D186" s="36"/>
      <c r="E186" s="36"/>
      <c r="F186" s="36"/>
      <c r="G186" s="36"/>
      <c r="H186" s="36"/>
      <c r="I186" s="36"/>
      <c r="J186" s="39"/>
    </row>
  </sheetData>
  <sheetProtection algorithmName="SHA-512" hashValue="tYXfJTXv1Hh6TmpbdE/D42VZ+usfCv9XhRlYFx1M9GO5nmzBBqp2sB4zM0HdbVcDPXcJcjufnDXo0XmE2t25cQ==" saltValue="OEUaxYXD0ef0BgmlD2pCAw==" spinCount="100000" sheet="1" scenarios="1"/>
  <phoneticPr fontId="0" type="noConversion"/>
  <conditionalFormatting sqref="D23">
    <cfRule type="cellIs" dxfId="43" priority="126" stopIfTrue="1" operator="lessThan">
      <formula>1</formula>
    </cfRule>
    <cfRule type="cellIs" dxfId="42" priority="127" stopIfTrue="1" operator="greaterThanOrEqual">
      <formula>1</formula>
    </cfRule>
  </conditionalFormatting>
  <conditionalFormatting sqref="D24">
    <cfRule type="cellIs" dxfId="41" priority="124" stopIfTrue="1" operator="lessThan">
      <formula>1</formula>
    </cfRule>
    <cfRule type="cellIs" dxfId="40" priority="125" stopIfTrue="1" operator="greaterThanOrEqual">
      <formula>1</formula>
    </cfRule>
  </conditionalFormatting>
  <conditionalFormatting sqref="D25">
    <cfRule type="cellIs" dxfId="39" priority="119" stopIfTrue="1" operator="equal">
      <formula>"N/A"</formula>
    </cfRule>
    <cfRule type="cellIs" dxfId="38" priority="120" stopIfTrue="1" operator="equal">
      <formula>"FAIL"</formula>
    </cfRule>
    <cfRule type="cellIs" dxfId="37" priority="121" stopIfTrue="1" operator="equal">
      <formula>"PASS"</formula>
    </cfRule>
  </conditionalFormatting>
  <conditionalFormatting sqref="D22">
    <cfRule type="cellIs" dxfId="36" priority="84" stopIfTrue="1" operator="lessThan">
      <formula>1</formula>
    </cfRule>
    <cfRule type="cellIs" dxfId="35" priority="85" stopIfTrue="1" operator="greaterThanOrEqual">
      <formula>1</formula>
    </cfRule>
  </conditionalFormatting>
  <conditionalFormatting sqref="F25">
    <cfRule type="cellIs" dxfId="34" priority="37" stopIfTrue="1" operator="equal">
      <formula>"N/A"</formula>
    </cfRule>
    <cfRule type="cellIs" dxfId="33" priority="38" stopIfTrue="1" operator="equal">
      <formula>"FAIL"</formula>
    </cfRule>
    <cfRule type="cellIs" dxfId="32" priority="39" stopIfTrue="1" operator="equal">
      <formula>"PASS"</formula>
    </cfRule>
  </conditionalFormatting>
  <conditionalFormatting sqref="J25">
    <cfRule type="cellIs" dxfId="31" priority="28" stopIfTrue="1" operator="equal">
      <formula>"N/A"</formula>
    </cfRule>
    <cfRule type="cellIs" dxfId="30" priority="29" stopIfTrue="1" operator="equal">
      <formula>"FAIL"</formula>
    </cfRule>
    <cfRule type="cellIs" dxfId="29" priority="30" stopIfTrue="1" operator="equal">
      <formula>"PASS"</formula>
    </cfRule>
  </conditionalFormatting>
  <conditionalFormatting sqref="F22">
    <cfRule type="cellIs" dxfId="28" priority="26" stopIfTrue="1" operator="lessThan">
      <formula>1</formula>
    </cfRule>
    <cfRule type="cellIs" dxfId="27" priority="27" stopIfTrue="1" operator="greaterThanOrEqual">
      <formula>1</formula>
    </cfRule>
  </conditionalFormatting>
  <conditionalFormatting sqref="J22">
    <cfRule type="cellIs" dxfId="26" priority="22" stopIfTrue="1" operator="lessThan">
      <formula>1</formula>
    </cfRule>
    <cfRule type="cellIs" dxfId="25" priority="23" stopIfTrue="1" operator="greaterThanOrEqual">
      <formula>1</formula>
    </cfRule>
  </conditionalFormatting>
  <conditionalFormatting sqref="F24">
    <cfRule type="cellIs" dxfId="24" priority="20" stopIfTrue="1" operator="lessThan">
      <formula>1</formula>
    </cfRule>
    <cfRule type="cellIs" dxfId="23" priority="21" stopIfTrue="1" operator="greaterThanOrEqual">
      <formula>1</formula>
    </cfRule>
  </conditionalFormatting>
  <conditionalFormatting sqref="J24">
    <cfRule type="cellIs" dxfId="22" priority="16" stopIfTrue="1" operator="lessThan">
      <formula>1</formula>
    </cfRule>
    <cfRule type="cellIs" dxfId="21" priority="17" stopIfTrue="1" operator="greaterThanOrEqual">
      <formula>1</formula>
    </cfRule>
  </conditionalFormatting>
  <conditionalFormatting sqref="F23">
    <cfRule type="cellIs" dxfId="20" priority="14" stopIfTrue="1" operator="lessThan">
      <formula>1</formula>
    </cfRule>
    <cfRule type="cellIs" dxfId="19" priority="15" stopIfTrue="1" operator="greaterThanOrEqual">
      <formula>1</formula>
    </cfRule>
  </conditionalFormatting>
  <conditionalFormatting sqref="J23">
    <cfRule type="cellIs" dxfId="18" priority="10" stopIfTrue="1" operator="lessThan">
      <formula>1</formula>
    </cfRule>
    <cfRule type="cellIs" dxfId="17" priority="11" stopIfTrue="1" operator="greaterThanOrEqual">
      <formula>1</formula>
    </cfRule>
  </conditionalFormatting>
  <conditionalFormatting sqref="H25">
    <cfRule type="cellIs" dxfId="16" priority="7" stopIfTrue="1" operator="equal">
      <formula>"N/A"</formula>
    </cfRule>
    <cfRule type="cellIs" dxfId="15" priority="8" stopIfTrue="1" operator="equal">
      <formula>"FAIL"</formula>
    </cfRule>
    <cfRule type="cellIs" dxfId="14" priority="9" stopIfTrue="1" operator="equal">
      <formula>"PASS"</formula>
    </cfRule>
  </conditionalFormatting>
  <conditionalFormatting sqref="H22">
    <cfRule type="cellIs" dxfId="13" priority="5" stopIfTrue="1" operator="lessThan">
      <formula>1</formula>
    </cfRule>
    <cfRule type="cellIs" dxfId="12" priority="6" stopIfTrue="1" operator="greaterThanOrEqual">
      <formula>1</formula>
    </cfRule>
  </conditionalFormatting>
  <conditionalFormatting sqref="H24">
    <cfRule type="cellIs" dxfId="11" priority="3" stopIfTrue="1" operator="lessThan">
      <formula>1</formula>
    </cfRule>
    <cfRule type="cellIs" dxfId="10" priority="4" stopIfTrue="1" operator="greaterThanOrEqual">
      <formula>1</formula>
    </cfRule>
  </conditionalFormatting>
  <conditionalFormatting sqref="H23">
    <cfRule type="cellIs" dxfId="9" priority="1" stopIfTrue="1" operator="lessThan">
      <formula>1</formula>
    </cfRule>
    <cfRule type="cellIs" dxfId="8" priority="2" stopIfTrue="1" operator="greaterThanOrEqual">
      <formula>1</formula>
    </cfRule>
  </conditionalFormatting>
  <dataValidations disablePrompts="1" count="2">
    <dataValidation allowBlank="1" showInputMessage="1" showErrorMessage="1" promptTitle="Select Material" sqref="D4 F4 H4 J4" xr:uid="{00000000-0002-0000-2200-000000000000}"/>
    <dataValidation type="list" allowBlank="1" showInputMessage="1" showErrorMessage="1" promptTitle="Select Material" sqref="C4 E4 G4 I4" xr:uid="{00000000-0002-0000-2200-000001000000}">
      <formula1>Materials</formula1>
    </dataValidation>
  </dataValidations>
  <hyperlinks>
    <hyperlink ref="L2" location="'Cover Sheet'!A1" display="BACK to COVER SHEET" xr:uid="{00000000-0004-0000-2200-000000000000}"/>
    <hyperlink ref="L2:N2" location="'Cover Sheet'!A1" display="BACK to COVER SHEET" xr:uid="{00000000-0004-0000-2200-000001000000}"/>
  </hyperlinks>
  <pageMargins left="0.75" right="0.75" top="1" bottom="1" header="0.5" footer="0.5"/>
  <pageSetup paperSize="9" scale="49"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FFCC99"/>
  </sheetPr>
  <dimension ref="B1:M9992"/>
  <sheetViews>
    <sheetView showGridLines="0" workbookViewId="0">
      <selection activeCell="B1" sqref="B1"/>
    </sheetView>
  </sheetViews>
  <sheetFormatPr defaultColWidth="11.42578125" defaultRowHeight="12.75"/>
  <cols>
    <col min="1" max="1" width="4.28515625" customWidth="1"/>
    <col min="2" max="2" width="29" customWidth="1"/>
    <col min="3" max="3" width="13.5703125" customWidth="1"/>
    <col min="4" max="4" width="7.42578125" customWidth="1"/>
    <col min="5" max="5" width="6.140625" bestFit="1" customWidth="1"/>
    <col min="6" max="6" width="7.42578125" customWidth="1"/>
    <col min="7" max="7" width="6.140625" bestFit="1" customWidth="1"/>
  </cols>
  <sheetData>
    <row r="1" spans="2:13" ht="15.75">
      <c r="B1" s="52" t="s">
        <v>433</v>
      </c>
      <c r="C1" s="53"/>
      <c r="D1" s="53"/>
      <c r="E1" s="53"/>
      <c r="F1" s="53"/>
      <c r="G1" s="53"/>
      <c r="H1" s="53"/>
      <c r="I1" s="53"/>
      <c r="J1" s="53"/>
      <c r="K1" s="53"/>
      <c r="L1" s="53"/>
      <c r="M1" s="53"/>
    </row>
    <row r="2" spans="2:13">
      <c r="B2" s="53"/>
      <c r="C2" s="53"/>
      <c r="D2" s="53"/>
      <c r="E2" s="53"/>
      <c r="F2" s="53"/>
      <c r="G2" s="53"/>
      <c r="H2" s="53"/>
      <c r="I2" s="53"/>
      <c r="J2" s="53"/>
      <c r="K2" s="53"/>
      <c r="L2" s="53"/>
      <c r="M2" s="53"/>
    </row>
    <row r="3" spans="2:13">
      <c r="B3" s="78" t="s">
        <v>436</v>
      </c>
      <c r="C3" s="705" t="str">
        <f>IF(OR(C14&lt;=1,C14=""),"FAIL","PASS")</f>
        <v>FAIL</v>
      </c>
      <c r="D3" s="1393"/>
      <c r="E3" s="1394"/>
      <c r="F3" s="1394"/>
      <c r="G3" s="1394"/>
      <c r="H3" s="53"/>
      <c r="I3" s="53"/>
      <c r="J3" s="53"/>
      <c r="K3" s="53"/>
      <c r="L3" s="53"/>
      <c r="M3" s="53"/>
    </row>
    <row r="4" spans="2:13">
      <c r="B4" s="74"/>
      <c r="C4" s="77"/>
      <c r="D4" s="73"/>
      <c r="E4" s="69"/>
      <c r="F4" s="69"/>
      <c r="G4" s="69"/>
      <c r="H4" s="53"/>
      <c r="I4" s="53"/>
      <c r="J4" s="53"/>
      <c r="K4" s="53"/>
      <c r="L4" s="53"/>
      <c r="M4" s="53"/>
    </row>
    <row r="5" spans="2:13">
      <c r="B5" s="809" t="s">
        <v>434</v>
      </c>
      <c r="C5" s="159">
        <v>0</v>
      </c>
      <c r="D5" s="281"/>
      <c r="E5" s="92"/>
      <c r="F5" s="94"/>
      <c r="G5" s="92"/>
      <c r="H5" s="53"/>
      <c r="I5" s="53"/>
      <c r="J5" s="53"/>
      <c r="K5" s="53"/>
      <c r="L5" s="53"/>
      <c r="M5" s="53"/>
    </row>
    <row r="6" spans="2:13">
      <c r="B6" s="84" t="s">
        <v>435</v>
      </c>
      <c r="C6" s="153">
        <v>0</v>
      </c>
      <c r="D6" s="282"/>
      <c r="E6" s="92"/>
      <c r="F6" s="95"/>
      <c r="G6" s="92"/>
      <c r="H6" s="53"/>
      <c r="I6" s="53"/>
      <c r="J6" s="53"/>
      <c r="K6" s="53"/>
      <c r="L6" s="53"/>
      <c r="M6" s="53"/>
    </row>
    <row r="7" spans="2:13">
      <c r="B7" s="810" t="s">
        <v>438</v>
      </c>
      <c r="C7" s="22">
        <v>0</v>
      </c>
      <c r="D7" s="69"/>
      <c r="E7" s="96"/>
      <c r="F7" s="69"/>
      <c r="G7" s="96"/>
      <c r="H7" s="53"/>
      <c r="I7" s="53"/>
      <c r="J7" s="53"/>
      <c r="K7" s="53"/>
      <c r="L7" s="53"/>
      <c r="M7" s="53"/>
    </row>
    <row r="8" spans="2:13">
      <c r="B8" s="84" t="s">
        <v>440</v>
      </c>
      <c r="C8" s="285">
        <f>C7*C6</f>
        <v>0</v>
      </c>
      <c r="D8" s="283"/>
      <c r="E8" s="92"/>
      <c r="F8" s="94"/>
      <c r="G8" s="92"/>
      <c r="H8" s="53"/>
      <c r="I8" s="53"/>
      <c r="J8" s="53"/>
      <c r="K8" s="53"/>
      <c r="L8" s="53"/>
      <c r="M8" s="53"/>
    </row>
    <row r="9" spans="2:13">
      <c r="B9" s="84"/>
      <c r="C9" s="811"/>
      <c r="D9" s="283"/>
      <c r="E9" s="92"/>
      <c r="F9" s="94"/>
      <c r="G9" s="92"/>
      <c r="H9" s="53"/>
      <c r="I9" s="53"/>
      <c r="J9" s="53"/>
      <c r="K9" s="53"/>
      <c r="L9" s="53"/>
      <c r="M9" s="53"/>
    </row>
    <row r="10" spans="2:13">
      <c r="B10" s="84" t="s">
        <v>442</v>
      </c>
      <c r="C10" s="151">
        <v>0</v>
      </c>
      <c r="D10" s="283"/>
      <c r="E10" s="92"/>
      <c r="F10" s="94"/>
      <c r="G10" s="92"/>
      <c r="H10" s="53"/>
      <c r="I10" s="53"/>
      <c r="J10" s="53"/>
      <c r="K10" s="53"/>
      <c r="L10" s="53"/>
      <c r="M10" s="53"/>
    </row>
    <row r="11" spans="2:13">
      <c r="B11" s="84" t="s">
        <v>192</v>
      </c>
      <c r="C11" s="348">
        <v>0</v>
      </c>
      <c r="D11" s="283"/>
      <c r="E11" s="92"/>
      <c r="F11" s="94"/>
      <c r="G11" s="92"/>
      <c r="H11" s="53"/>
      <c r="I11" s="53"/>
      <c r="J11" s="53"/>
      <c r="K11" s="53"/>
      <c r="L11" s="53"/>
      <c r="M11" s="53"/>
    </row>
    <row r="12" spans="2:13">
      <c r="B12" s="84" t="s">
        <v>441</v>
      </c>
      <c r="C12" s="284">
        <f>C10*C11</f>
        <v>0</v>
      </c>
      <c r="D12" s="283"/>
      <c r="E12" s="92"/>
      <c r="F12" s="94"/>
      <c r="G12" s="92"/>
      <c r="H12" s="53"/>
      <c r="I12" s="53"/>
      <c r="J12" s="53"/>
      <c r="K12" s="53"/>
      <c r="L12" s="53"/>
      <c r="M12" s="53"/>
    </row>
    <row r="13" spans="2:13">
      <c r="B13" s="113"/>
      <c r="C13" s="82"/>
      <c r="D13" s="74"/>
      <c r="E13" s="92"/>
      <c r="F13" s="69"/>
      <c r="G13" s="92"/>
      <c r="H13" s="53"/>
      <c r="I13" s="53"/>
      <c r="J13" s="53"/>
      <c r="K13" s="53"/>
      <c r="L13" s="53"/>
      <c r="M13" s="53"/>
    </row>
    <row r="14" spans="2:13">
      <c r="B14" s="812" t="s">
        <v>439</v>
      </c>
      <c r="C14" s="813" t="str">
        <f>IF(NOT(C12=0),C8/C12,"")</f>
        <v/>
      </c>
      <c r="D14" s="74"/>
      <c r="E14" s="264" t="s">
        <v>485</v>
      </c>
      <c r="F14" s="69"/>
      <c r="G14" s="96"/>
      <c r="H14" s="53"/>
      <c r="I14" s="53"/>
      <c r="J14" s="53"/>
      <c r="K14" s="53"/>
      <c r="L14" s="53"/>
      <c r="M14" s="53"/>
    </row>
    <row r="15" spans="2:13">
      <c r="B15" s="53"/>
      <c r="C15" s="53"/>
      <c r="D15" s="53"/>
      <c r="E15" s="53"/>
      <c r="F15" s="53"/>
      <c r="G15" s="53"/>
      <c r="H15" s="53"/>
      <c r="I15" s="53"/>
      <c r="J15" s="53"/>
      <c r="K15" s="53"/>
      <c r="L15" s="53"/>
      <c r="M15" s="53"/>
    </row>
    <row r="16" spans="2:13">
      <c r="B16" s="119" t="s">
        <v>437</v>
      </c>
      <c r="C16" s="53"/>
      <c r="D16" s="53"/>
      <c r="E16" s="53"/>
      <c r="F16" s="53"/>
      <c r="G16" s="53"/>
      <c r="H16" s="53"/>
      <c r="I16" s="53"/>
      <c r="J16" s="53"/>
      <c r="K16" s="53"/>
      <c r="L16" s="53"/>
      <c r="M16" s="53"/>
    </row>
    <row r="17" spans="2:13" s="158" customFormat="1">
      <c r="B17" s="24"/>
      <c r="C17" s="25"/>
      <c r="D17" s="25"/>
      <c r="E17" s="25"/>
      <c r="F17" s="25"/>
      <c r="G17" s="25"/>
      <c r="H17" s="25"/>
      <c r="I17" s="25"/>
      <c r="J17" s="25"/>
      <c r="K17" s="25"/>
      <c r="L17" s="25"/>
      <c r="M17" s="26"/>
    </row>
    <row r="18" spans="2:13" s="158" customFormat="1">
      <c r="B18" s="30"/>
      <c r="C18" s="31"/>
      <c r="D18" s="31"/>
      <c r="E18" s="31"/>
      <c r="F18" s="31"/>
      <c r="G18" s="31"/>
      <c r="H18" s="31"/>
      <c r="I18" s="31"/>
      <c r="J18" s="31"/>
      <c r="K18" s="31"/>
      <c r="L18" s="31"/>
      <c r="M18" s="32"/>
    </row>
    <row r="19" spans="2:13" s="158" customFormat="1">
      <c r="B19" s="30"/>
      <c r="C19" s="31"/>
      <c r="D19" s="31"/>
      <c r="E19" s="31"/>
      <c r="F19" s="31"/>
      <c r="G19" s="31"/>
      <c r="H19" s="31"/>
      <c r="I19" s="31"/>
      <c r="J19" s="31"/>
      <c r="K19" s="31"/>
      <c r="L19" s="31"/>
      <c r="M19" s="32"/>
    </row>
    <row r="20" spans="2:13" s="158" customFormat="1">
      <c r="B20" s="30"/>
      <c r="C20" s="31"/>
      <c r="D20" s="31"/>
      <c r="E20" s="31"/>
      <c r="F20" s="31"/>
      <c r="G20" s="31"/>
      <c r="H20" s="31"/>
      <c r="I20" s="31"/>
      <c r="J20" s="31"/>
      <c r="K20" s="31"/>
      <c r="L20" s="31"/>
      <c r="M20" s="32"/>
    </row>
    <row r="21" spans="2:13" s="158" customFormat="1">
      <c r="B21" s="30"/>
      <c r="C21" s="31"/>
      <c r="D21" s="31"/>
      <c r="E21" s="31"/>
      <c r="F21" s="31"/>
      <c r="G21" s="31"/>
      <c r="H21" s="31"/>
      <c r="I21" s="31"/>
      <c r="J21" s="31"/>
      <c r="K21" s="31"/>
      <c r="L21" s="31"/>
      <c r="M21" s="32"/>
    </row>
    <row r="22" spans="2:13" s="158" customFormat="1">
      <c r="B22" s="30"/>
      <c r="C22" s="31"/>
      <c r="D22" s="31"/>
      <c r="E22" s="31"/>
      <c r="F22" s="31"/>
      <c r="G22" s="31"/>
      <c r="H22" s="31"/>
      <c r="I22" s="31"/>
      <c r="J22" s="31"/>
      <c r="K22" s="31"/>
      <c r="L22" s="31"/>
      <c r="M22" s="32"/>
    </row>
    <row r="23" spans="2:13" s="158" customFormat="1">
      <c r="B23" s="30"/>
      <c r="C23" s="31"/>
      <c r="D23" s="31"/>
      <c r="E23" s="31"/>
      <c r="F23" s="31"/>
      <c r="G23" s="31"/>
      <c r="H23" s="31"/>
      <c r="I23" s="31"/>
      <c r="J23" s="31"/>
      <c r="K23" s="31"/>
      <c r="L23" s="31"/>
      <c r="M23" s="32"/>
    </row>
    <row r="24" spans="2:13" s="158" customFormat="1">
      <c r="B24" s="30"/>
      <c r="C24" s="31"/>
      <c r="D24" s="31"/>
      <c r="E24" s="31"/>
      <c r="F24" s="31"/>
      <c r="G24" s="31"/>
      <c r="H24" s="31"/>
      <c r="I24" s="31"/>
      <c r="J24" s="31"/>
      <c r="K24" s="31"/>
      <c r="L24" s="31"/>
      <c r="M24" s="32"/>
    </row>
    <row r="25" spans="2:13" s="158" customFormat="1">
      <c r="B25" s="30"/>
      <c r="C25" s="31"/>
      <c r="D25" s="31"/>
      <c r="E25" s="31"/>
      <c r="F25" s="31"/>
      <c r="G25" s="31"/>
      <c r="H25" s="31"/>
      <c r="I25" s="31"/>
      <c r="J25" s="31"/>
      <c r="K25" s="31"/>
      <c r="L25" s="31"/>
      <c r="M25" s="32"/>
    </row>
    <row r="26" spans="2:13" s="158" customFormat="1">
      <c r="B26" s="30"/>
      <c r="C26" s="31"/>
      <c r="D26" s="31"/>
      <c r="E26" s="31"/>
      <c r="F26" s="31"/>
      <c r="G26" s="31"/>
      <c r="H26" s="31"/>
      <c r="I26" s="31"/>
      <c r="J26" s="31"/>
      <c r="K26" s="31"/>
      <c r="L26" s="31"/>
      <c r="M26" s="32"/>
    </row>
    <row r="27" spans="2:13" s="158" customFormat="1">
      <c r="B27" s="30"/>
      <c r="C27" s="31"/>
      <c r="D27" s="31"/>
      <c r="E27" s="31"/>
      <c r="F27" s="31"/>
      <c r="G27" s="31"/>
      <c r="H27" s="31"/>
      <c r="I27" s="31"/>
      <c r="J27" s="31"/>
      <c r="K27" s="31"/>
      <c r="L27" s="31"/>
      <c r="M27" s="32"/>
    </row>
    <row r="28" spans="2:13" s="158" customFormat="1">
      <c r="B28" s="30"/>
      <c r="C28" s="31"/>
      <c r="D28" s="31"/>
      <c r="E28" s="31"/>
      <c r="F28" s="31"/>
      <c r="G28" s="31"/>
      <c r="H28" s="31"/>
      <c r="I28" s="31"/>
      <c r="J28" s="31"/>
      <c r="K28" s="31"/>
      <c r="L28" s="31"/>
      <c r="M28" s="32"/>
    </row>
    <row r="29" spans="2:13" s="158" customFormat="1">
      <c r="B29" s="30"/>
      <c r="C29" s="31"/>
      <c r="D29" s="31"/>
      <c r="E29" s="31"/>
      <c r="F29" s="31"/>
      <c r="G29" s="31"/>
      <c r="H29" s="31"/>
      <c r="I29" s="31"/>
      <c r="J29" s="31"/>
      <c r="K29" s="31"/>
      <c r="L29" s="31"/>
      <c r="M29" s="32"/>
    </row>
    <row r="30" spans="2:13" s="158" customFormat="1">
      <c r="B30" s="30"/>
      <c r="C30" s="31"/>
      <c r="D30" s="31"/>
      <c r="E30" s="31"/>
      <c r="F30" s="31"/>
      <c r="G30" s="31"/>
      <c r="H30" s="31"/>
      <c r="I30" s="31"/>
      <c r="J30" s="31"/>
      <c r="K30" s="31"/>
      <c r="L30" s="31"/>
      <c r="M30" s="32"/>
    </row>
    <row r="31" spans="2:13" s="158" customFormat="1">
      <c r="B31" s="30"/>
      <c r="C31" s="31"/>
      <c r="D31" s="31"/>
      <c r="E31" s="31"/>
      <c r="F31" s="31"/>
      <c r="G31" s="31"/>
      <c r="H31" s="31"/>
      <c r="I31" s="31"/>
      <c r="J31" s="31"/>
      <c r="K31" s="31"/>
      <c r="L31" s="31"/>
      <c r="M31" s="32"/>
    </row>
    <row r="32" spans="2:13" s="158" customFormat="1">
      <c r="B32" s="30"/>
      <c r="C32" s="31"/>
      <c r="D32" s="31"/>
      <c r="E32" s="31"/>
      <c r="F32" s="31"/>
      <c r="G32" s="31"/>
      <c r="H32" s="31"/>
      <c r="I32" s="31"/>
      <c r="J32" s="31"/>
      <c r="K32" s="31"/>
      <c r="L32" s="31"/>
      <c r="M32" s="32"/>
    </row>
    <row r="33" spans="2:13" s="158" customFormat="1">
      <c r="B33" s="30"/>
      <c r="C33" s="31"/>
      <c r="D33" s="31"/>
      <c r="E33" s="31"/>
      <c r="F33" s="31"/>
      <c r="G33" s="31"/>
      <c r="H33" s="31"/>
      <c r="I33" s="31"/>
      <c r="J33" s="31"/>
      <c r="K33" s="31"/>
      <c r="L33" s="31"/>
      <c r="M33" s="32"/>
    </row>
    <row r="34" spans="2:13" s="158" customFormat="1">
      <c r="B34" s="30"/>
      <c r="C34" s="31"/>
      <c r="D34" s="31"/>
      <c r="E34" s="31"/>
      <c r="F34" s="31"/>
      <c r="G34" s="31"/>
      <c r="H34" s="31"/>
      <c r="I34" s="31"/>
      <c r="J34" s="31"/>
      <c r="K34" s="31"/>
      <c r="L34" s="31"/>
      <c r="M34" s="32"/>
    </row>
    <row r="35" spans="2:13" s="158" customFormat="1">
      <c r="B35" s="30"/>
      <c r="C35" s="31"/>
      <c r="D35" s="31"/>
      <c r="E35" s="31"/>
      <c r="F35" s="31"/>
      <c r="G35" s="31"/>
      <c r="H35" s="31"/>
      <c r="I35" s="31"/>
      <c r="J35" s="31"/>
      <c r="K35" s="31"/>
      <c r="L35" s="31"/>
      <c r="M35" s="32"/>
    </row>
    <row r="36" spans="2:13" s="158" customFormat="1">
      <c r="B36" s="30"/>
      <c r="C36" s="31"/>
      <c r="D36" s="31"/>
      <c r="E36" s="31"/>
      <c r="F36" s="31"/>
      <c r="G36" s="31"/>
      <c r="H36" s="31"/>
      <c r="I36" s="31"/>
      <c r="J36" s="31"/>
      <c r="K36" s="31"/>
      <c r="L36" s="31"/>
      <c r="M36" s="32"/>
    </row>
    <row r="37" spans="2:13" s="158" customFormat="1">
      <c r="B37" s="30"/>
      <c r="C37" s="31"/>
      <c r="D37" s="31"/>
      <c r="E37" s="31"/>
      <c r="F37" s="31"/>
      <c r="G37" s="31"/>
      <c r="H37" s="31"/>
      <c r="I37" s="31"/>
      <c r="J37" s="31"/>
      <c r="K37" s="31"/>
      <c r="L37" s="31"/>
      <c r="M37" s="32"/>
    </row>
    <row r="38" spans="2:13" s="158" customFormat="1">
      <c r="B38" s="30"/>
      <c r="C38" s="31"/>
      <c r="D38" s="31"/>
      <c r="E38" s="31"/>
      <c r="F38" s="31"/>
      <c r="G38" s="31"/>
      <c r="H38" s="31"/>
      <c r="I38" s="31"/>
      <c r="J38" s="31"/>
      <c r="K38" s="31"/>
      <c r="L38" s="31"/>
      <c r="M38" s="32"/>
    </row>
    <row r="39" spans="2:13" s="158" customFormat="1">
      <c r="B39" s="30"/>
      <c r="C39" s="31"/>
      <c r="D39" s="31"/>
      <c r="E39" s="31"/>
      <c r="F39" s="31"/>
      <c r="G39" s="31"/>
      <c r="H39" s="31"/>
      <c r="I39" s="31"/>
      <c r="J39" s="31"/>
      <c r="K39" s="31"/>
      <c r="L39" s="31"/>
      <c r="M39" s="32"/>
    </row>
    <row r="40" spans="2:13" s="158" customFormat="1">
      <c r="B40" s="30"/>
      <c r="C40" s="31"/>
      <c r="D40" s="31"/>
      <c r="E40" s="31"/>
      <c r="F40" s="31"/>
      <c r="G40" s="31"/>
      <c r="H40" s="31"/>
      <c r="I40" s="31"/>
      <c r="J40" s="31"/>
      <c r="K40" s="31"/>
      <c r="L40" s="31"/>
      <c r="M40" s="32"/>
    </row>
    <row r="41" spans="2:13" s="158" customFormat="1">
      <c r="B41" s="30"/>
      <c r="C41" s="31"/>
      <c r="D41" s="31"/>
      <c r="E41" s="31"/>
      <c r="F41" s="31"/>
      <c r="G41" s="31"/>
      <c r="H41" s="31"/>
      <c r="I41" s="31"/>
      <c r="J41" s="31"/>
      <c r="K41" s="31"/>
      <c r="L41" s="31"/>
      <c r="M41" s="32"/>
    </row>
    <row r="42" spans="2:13" s="158" customFormat="1">
      <c r="B42" s="30"/>
      <c r="C42" s="31"/>
      <c r="D42" s="31"/>
      <c r="E42" s="31"/>
      <c r="F42" s="31"/>
      <c r="G42" s="31"/>
      <c r="H42" s="31"/>
      <c r="I42" s="31"/>
      <c r="J42" s="31"/>
      <c r="K42" s="31"/>
      <c r="L42" s="31"/>
      <c r="M42" s="32"/>
    </row>
    <row r="43" spans="2:13" s="158" customFormat="1">
      <c r="B43" s="30"/>
      <c r="C43" s="31"/>
      <c r="D43" s="31"/>
      <c r="E43" s="31"/>
      <c r="F43" s="31"/>
      <c r="G43" s="31"/>
      <c r="H43" s="31"/>
      <c r="I43" s="31"/>
      <c r="J43" s="31"/>
      <c r="K43" s="31"/>
      <c r="L43" s="31"/>
      <c r="M43" s="32"/>
    </row>
    <row r="44" spans="2:13" s="158" customFormat="1">
      <c r="B44" s="30"/>
      <c r="C44" s="31"/>
      <c r="D44" s="31"/>
      <c r="E44" s="31"/>
      <c r="F44" s="31"/>
      <c r="G44" s="31"/>
      <c r="H44" s="31"/>
      <c r="I44" s="31"/>
      <c r="J44" s="31"/>
      <c r="K44" s="31"/>
      <c r="L44" s="31"/>
      <c r="M44" s="32"/>
    </row>
    <row r="45" spans="2:13" s="158" customFormat="1">
      <c r="B45" s="30"/>
      <c r="C45" s="31"/>
      <c r="D45" s="31"/>
      <c r="E45" s="31"/>
      <c r="F45" s="31"/>
      <c r="G45" s="31"/>
      <c r="H45" s="31"/>
      <c r="I45" s="31"/>
      <c r="J45" s="31"/>
      <c r="K45" s="31"/>
      <c r="L45" s="31"/>
      <c r="M45" s="32"/>
    </row>
    <row r="46" spans="2:13" s="158" customFormat="1">
      <c r="B46" s="30"/>
      <c r="C46" s="31"/>
      <c r="D46" s="31"/>
      <c r="E46" s="31"/>
      <c r="F46" s="31"/>
      <c r="G46" s="31"/>
      <c r="H46" s="31"/>
      <c r="I46" s="31"/>
      <c r="J46" s="31"/>
      <c r="K46" s="31"/>
      <c r="L46" s="31"/>
      <c r="M46" s="32"/>
    </row>
    <row r="47" spans="2:13" s="158" customFormat="1">
      <c r="B47" s="30"/>
      <c r="C47" s="31"/>
      <c r="D47" s="31"/>
      <c r="E47" s="31"/>
      <c r="F47" s="31"/>
      <c r="G47" s="31"/>
      <c r="H47" s="31"/>
      <c r="I47" s="31"/>
      <c r="J47" s="31"/>
      <c r="K47" s="31"/>
      <c r="L47" s="31"/>
      <c r="M47" s="32"/>
    </row>
    <row r="48" spans="2:13" s="158" customFormat="1">
      <c r="B48" s="30"/>
      <c r="C48" s="31"/>
      <c r="D48" s="31"/>
      <c r="E48" s="31"/>
      <c r="F48" s="31"/>
      <c r="G48" s="31"/>
      <c r="H48" s="31"/>
      <c r="I48" s="31"/>
      <c r="J48" s="31"/>
      <c r="K48" s="31"/>
      <c r="L48" s="31"/>
      <c r="M48" s="32"/>
    </row>
    <row r="49" spans="2:13" s="158" customFormat="1">
      <c r="B49" s="30"/>
      <c r="C49" s="31"/>
      <c r="D49" s="31"/>
      <c r="E49" s="31"/>
      <c r="F49" s="31"/>
      <c r="G49" s="31"/>
      <c r="H49" s="31"/>
      <c r="I49" s="31"/>
      <c r="J49" s="31"/>
      <c r="K49" s="31"/>
      <c r="L49" s="31"/>
      <c r="M49" s="32"/>
    </row>
    <row r="50" spans="2:13" s="158" customFormat="1">
      <c r="B50" s="30"/>
      <c r="C50" s="31"/>
      <c r="D50" s="31"/>
      <c r="E50" s="31"/>
      <c r="F50" s="31"/>
      <c r="G50" s="31"/>
      <c r="H50" s="31"/>
      <c r="I50" s="31"/>
      <c r="J50" s="31"/>
      <c r="K50" s="31"/>
      <c r="L50" s="31"/>
      <c r="M50" s="32"/>
    </row>
    <row r="51" spans="2:13" s="158" customFormat="1">
      <c r="B51" s="30"/>
      <c r="C51" s="31"/>
      <c r="D51" s="31"/>
      <c r="E51" s="31"/>
      <c r="F51" s="31"/>
      <c r="G51" s="31"/>
      <c r="H51" s="31"/>
      <c r="I51" s="31"/>
      <c r="J51" s="31"/>
      <c r="K51" s="31"/>
      <c r="L51" s="31"/>
      <c r="M51" s="32"/>
    </row>
    <row r="52" spans="2:13" s="158" customFormat="1">
      <c r="B52" s="30"/>
      <c r="C52" s="31"/>
      <c r="D52" s="31"/>
      <c r="E52" s="31"/>
      <c r="F52" s="31"/>
      <c r="G52" s="31"/>
      <c r="H52" s="31"/>
      <c r="I52" s="31"/>
      <c r="J52" s="31"/>
      <c r="K52" s="31"/>
      <c r="L52" s="31"/>
      <c r="M52" s="32"/>
    </row>
    <row r="53" spans="2:13" s="158" customFormat="1">
      <c r="B53" s="30"/>
      <c r="C53" s="31"/>
      <c r="D53" s="31"/>
      <c r="E53" s="31"/>
      <c r="F53" s="31"/>
      <c r="G53" s="31"/>
      <c r="H53" s="31"/>
      <c r="I53" s="31"/>
      <c r="J53" s="31"/>
      <c r="K53" s="31"/>
      <c r="L53" s="31"/>
      <c r="M53" s="32"/>
    </row>
    <row r="54" spans="2:13" s="158" customFormat="1">
      <c r="B54" s="30"/>
      <c r="C54" s="31"/>
      <c r="D54" s="31"/>
      <c r="E54" s="31"/>
      <c r="F54" s="31"/>
      <c r="G54" s="31"/>
      <c r="H54" s="31"/>
      <c r="I54" s="31"/>
      <c r="J54" s="31"/>
      <c r="K54" s="31"/>
      <c r="L54" s="31"/>
      <c r="M54" s="32"/>
    </row>
    <row r="55" spans="2:13" s="158" customFormat="1">
      <c r="B55" s="30"/>
      <c r="C55" s="31"/>
      <c r="D55" s="31"/>
      <c r="E55" s="31"/>
      <c r="F55" s="31"/>
      <c r="G55" s="31"/>
      <c r="H55" s="31"/>
      <c r="I55" s="31"/>
      <c r="J55" s="31"/>
      <c r="K55" s="31"/>
      <c r="L55" s="31"/>
      <c r="M55" s="32"/>
    </row>
    <row r="56" spans="2:13" s="158" customFormat="1">
      <c r="B56" s="30"/>
      <c r="C56" s="31"/>
      <c r="D56" s="31"/>
      <c r="E56" s="31"/>
      <c r="F56" s="31"/>
      <c r="G56" s="31"/>
      <c r="H56" s="31"/>
      <c r="I56" s="31"/>
      <c r="J56" s="31"/>
      <c r="K56" s="31"/>
      <c r="L56" s="31"/>
      <c r="M56" s="32"/>
    </row>
    <row r="57" spans="2:13" s="158" customFormat="1">
      <c r="B57" s="30"/>
      <c r="C57" s="31"/>
      <c r="D57" s="31"/>
      <c r="E57" s="31"/>
      <c r="F57" s="31"/>
      <c r="G57" s="31"/>
      <c r="H57" s="31"/>
      <c r="I57" s="31"/>
      <c r="J57" s="31"/>
      <c r="K57" s="31"/>
      <c r="L57" s="31"/>
      <c r="M57" s="32"/>
    </row>
    <row r="58" spans="2:13" s="158" customFormat="1">
      <c r="B58" s="30"/>
      <c r="C58" s="31"/>
      <c r="D58" s="31"/>
      <c r="E58" s="31"/>
      <c r="F58" s="31"/>
      <c r="G58" s="31"/>
      <c r="H58" s="31"/>
      <c r="I58" s="31"/>
      <c r="J58" s="31"/>
      <c r="K58" s="31"/>
      <c r="L58" s="31"/>
      <c r="M58" s="32"/>
    </row>
    <row r="59" spans="2:13" s="158" customFormat="1">
      <c r="B59" s="30"/>
      <c r="C59" s="31"/>
      <c r="D59" s="31"/>
      <c r="E59" s="31"/>
      <c r="F59" s="31"/>
      <c r="G59" s="31"/>
      <c r="H59" s="31"/>
      <c r="I59" s="31"/>
      <c r="J59" s="31"/>
      <c r="K59" s="31"/>
      <c r="L59" s="31"/>
      <c r="M59" s="32"/>
    </row>
    <row r="60" spans="2:13" s="158" customFormat="1">
      <c r="B60" s="38"/>
      <c r="C60" s="36"/>
      <c r="D60" s="36"/>
      <c r="E60" s="36"/>
      <c r="F60" s="36"/>
      <c r="G60" s="36"/>
      <c r="H60" s="36"/>
      <c r="I60" s="36"/>
      <c r="J60" s="36"/>
      <c r="K60" s="36"/>
      <c r="L60" s="36"/>
      <c r="M60" s="39"/>
    </row>
    <row r="61" spans="2:13" s="158" customFormat="1"/>
    <row r="62" spans="2:13" s="158" customFormat="1"/>
    <row r="63" spans="2:13" s="158" customFormat="1"/>
    <row r="64" spans="2:13"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row r="733" s="158" customFormat="1"/>
    <row r="734" s="158" customFormat="1"/>
    <row r="735" s="158" customFormat="1"/>
    <row r="736" s="158" customFormat="1"/>
    <row r="737" s="158" customFormat="1"/>
    <row r="738" s="158" customFormat="1"/>
    <row r="739" s="158" customFormat="1"/>
    <row r="740" s="158" customFormat="1"/>
    <row r="741" s="158" customFormat="1"/>
    <row r="742" s="158" customFormat="1"/>
    <row r="743" s="158" customFormat="1"/>
    <row r="744" s="158" customFormat="1"/>
    <row r="745" s="158" customFormat="1"/>
    <row r="746" s="158" customFormat="1"/>
    <row r="747" s="158" customFormat="1"/>
    <row r="748" s="158" customFormat="1"/>
    <row r="749" s="158" customFormat="1"/>
    <row r="750" s="158" customFormat="1"/>
    <row r="751" s="158" customFormat="1"/>
    <row r="752" s="158" customFormat="1"/>
    <row r="753" s="158" customFormat="1"/>
    <row r="754" s="158" customFormat="1"/>
    <row r="755" s="158" customFormat="1"/>
    <row r="756" s="158" customFormat="1"/>
    <row r="757" s="158" customFormat="1"/>
    <row r="758" s="158" customFormat="1"/>
    <row r="759" s="158" customFormat="1"/>
    <row r="760" s="158" customFormat="1"/>
    <row r="761" s="158" customFormat="1"/>
    <row r="762" s="158" customFormat="1"/>
    <row r="763" s="158" customFormat="1"/>
    <row r="764" s="158" customFormat="1"/>
    <row r="765" s="158" customFormat="1"/>
    <row r="766" s="158" customFormat="1"/>
    <row r="767" s="158" customFormat="1"/>
    <row r="768" s="158" customFormat="1"/>
    <row r="769" s="158" customFormat="1"/>
    <row r="770" s="158" customFormat="1"/>
    <row r="771" s="158" customFormat="1"/>
    <row r="772" s="158" customFormat="1"/>
    <row r="773" s="158" customFormat="1"/>
    <row r="774" s="158" customFormat="1"/>
    <row r="775" s="158" customFormat="1"/>
    <row r="776" s="158" customFormat="1"/>
    <row r="777" s="158" customFormat="1"/>
    <row r="778" s="158" customFormat="1"/>
    <row r="779" s="158" customFormat="1"/>
    <row r="780" s="158" customFormat="1"/>
    <row r="781" s="158" customFormat="1"/>
    <row r="782" s="158" customFormat="1"/>
    <row r="783" s="158" customFormat="1"/>
    <row r="784" s="158" customFormat="1"/>
    <row r="785" s="158" customFormat="1"/>
    <row r="786" s="158" customFormat="1"/>
    <row r="787" s="158" customFormat="1"/>
    <row r="788" s="158" customFormat="1"/>
    <row r="789" s="158" customFormat="1"/>
    <row r="790" s="158" customFormat="1"/>
    <row r="791" s="158" customFormat="1"/>
    <row r="792" s="158" customFormat="1"/>
    <row r="793" s="158" customFormat="1"/>
    <row r="794" s="158" customFormat="1"/>
    <row r="795" s="158" customFormat="1"/>
    <row r="796" s="158" customFormat="1"/>
    <row r="797" s="158" customFormat="1"/>
    <row r="798" s="158" customFormat="1"/>
    <row r="799" s="158" customFormat="1"/>
    <row r="800" s="158" customFormat="1"/>
    <row r="801" s="158" customFormat="1"/>
    <row r="802" s="158" customFormat="1"/>
    <row r="803" s="158" customFormat="1"/>
    <row r="804" s="158" customFormat="1"/>
    <row r="805" s="158" customFormat="1"/>
    <row r="806" s="158" customFormat="1"/>
    <row r="807" s="158" customFormat="1"/>
    <row r="808" s="158" customFormat="1"/>
    <row r="809" s="158" customFormat="1"/>
    <row r="810" s="158" customFormat="1"/>
    <row r="811" s="158" customFormat="1"/>
    <row r="812" s="158" customFormat="1"/>
    <row r="813" s="158" customFormat="1"/>
    <row r="814" s="158" customFormat="1"/>
    <row r="815" s="158" customFormat="1"/>
    <row r="816" s="158" customFormat="1"/>
    <row r="817" s="158" customFormat="1"/>
    <row r="818" s="158" customFormat="1"/>
    <row r="819" s="158" customFormat="1"/>
    <row r="820" s="158" customFormat="1"/>
    <row r="821" s="158" customFormat="1"/>
    <row r="822" s="158" customFormat="1"/>
    <row r="823" s="158" customFormat="1"/>
    <row r="824" s="158" customFormat="1"/>
    <row r="825" s="158" customFormat="1"/>
    <row r="826" s="158" customFormat="1"/>
    <row r="827" s="158" customFormat="1"/>
    <row r="828" s="158" customFormat="1"/>
    <row r="829" s="158" customFormat="1"/>
    <row r="830" s="158" customFormat="1"/>
    <row r="831" s="158" customFormat="1"/>
    <row r="832" s="158" customFormat="1"/>
    <row r="833" s="158" customFormat="1"/>
    <row r="834" s="158" customFormat="1"/>
    <row r="835" s="158" customFormat="1"/>
    <row r="836" s="158" customFormat="1"/>
    <row r="837" s="158" customFormat="1"/>
    <row r="838" s="158" customFormat="1"/>
    <row r="839" s="158" customFormat="1"/>
    <row r="840" s="158" customFormat="1"/>
    <row r="841" s="158" customFormat="1"/>
    <row r="842" s="158" customFormat="1"/>
    <row r="843" s="158" customFormat="1"/>
    <row r="844" s="158" customFormat="1"/>
    <row r="845" s="158" customFormat="1"/>
    <row r="846" s="158" customFormat="1"/>
    <row r="847" s="158" customFormat="1"/>
    <row r="848" s="158" customFormat="1"/>
    <row r="849" s="158" customFormat="1"/>
    <row r="850" s="158" customFormat="1"/>
    <row r="851" s="158" customFormat="1"/>
    <row r="852" s="158" customFormat="1"/>
    <row r="853" s="158" customFormat="1"/>
    <row r="854" s="158" customFormat="1"/>
    <row r="855" s="158" customFormat="1"/>
    <row r="856" s="158" customFormat="1"/>
    <row r="857" s="158" customFormat="1"/>
    <row r="858" s="158" customFormat="1"/>
    <row r="859" s="158" customFormat="1"/>
    <row r="860" s="158" customFormat="1"/>
    <row r="861" s="158" customFormat="1"/>
    <row r="862" s="158" customFormat="1"/>
    <row r="863" s="158" customFormat="1"/>
    <row r="864" s="158" customFormat="1"/>
    <row r="865" s="158" customFormat="1"/>
    <row r="866" s="158" customFormat="1"/>
    <row r="867" s="158" customFormat="1"/>
    <row r="868" s="158" customFormat="1"/>
    <row r="869" s="158" customFormat="1"/>
    <row r="870" s="158" customFormat="1"/>
    <row r="871" s="158" customFormat="1"/>
    <row r="872" s="158" customFormat="1"/>
    <row r="873" s="158" customFormat="1"/>
    <row r="874" s="158" customFormat="1"/>
    <row r="875" s="158" customFormat="1"/>
    <row r="876" s="158" customFormat="1"/>
    <row r="877" s="158" customFormat="1"/>
    <row r="878" s="158" customFormat="1"/>
    <row r="879" s="158" customFormat="1"/>
    <row r="880" s="158" customFormat="1"/>
    <row r="881" s="158" customFormat="1"/>
    <row r="882" s="158" customFormat="1"/>
    <row r="883" s="158" customFormat="1"/>
    <row r="884" s="158" customFormat="1"/>
    <row r="885" s="158" customFormat="1"/>
    <row r="886" s="158" customFormat="1"/>
    <row r="887" s="158" customFormat="1"/>
    <row r="888" s="158" customFormat="1"/>
    <row r="889" s="158" customFormat="1"/>
    <row r="890" s="158" customFormat="1"/>
    <row r="891" s="158" customFormat="1"/>
    <row r="892" s="158" customFormat="1"/>
    <row r="893" s="158" customFormat="1"/>
    <row r="894" s="158" customFormat="1"/>
    <row r="895" s="158" customFormat="1"/>
    <row r="896" s="158" customFormat="1"/>
    <row r="897" s="158" customFormat="1"/>
    <row r="898" s="158" customFormat="1"/>
    <row r="899" s="158" customFormat="1"/>
    <row r="900" s="158" customFormat="1"/>
    <row r="901" s="158" customFormat="1"/>
    <row r="902" s="158" customFormat="1"/>
    <row r="903" s="158" customFormat="1"/>
    <row r="904" s="158" customFormat="1"/>
    <row r="905" s="158" customFormat="1"/>
    <row r="906" s="158" customFormat="1"/>
    <row r="907" s="158" customFormat="1"/>
    <row r="908" s="158" customFormat="1"/>
    <row r="909" s="158" customFormat="1"/>
    <row r="910" s="158" customFormat="1"/>
    <row r="911" s="158" customFormat="1"/>
    <row r="912" s="158" customFormat="1"/>
    <row r="913" s="158" customFormat="1"/>
    <row r="914" s="158" customFormat="1"/>
    <row r="915" s="158" customFormat="1"/>
    <row r="916" s="158" customFormat="1"/>
    <row r="917" s="158" customFormat="1"/>
    <row r="918" s="158" customFormat="1"/>
    <row r="919" s="158" customFormat="1"/>
    <row r="920" s="158" customFormat="1"/>
    <row r="921" s="158" customFormat="1"/>
    <row r="922" s="158" customFormat="1"/>
    <row r="923" s="158" customFormat="1"/>
    <row r="924" s="158" customFormat="1"/>
    <row r="925" s="158" customFormat="1"/>
    <row r="926" s="158" customFormat="1"/>
    <row r="927" s="158" customFormat="1"/>
    <row r="928" s="158" customFormat="1"/>
    <row r="929" s="158" customFormat="1"/>
    <row r="930" s="158" customFormat="1"/>
    <row r="931" s="158" customFormat="1"/>
    <row r="932" s="158" customFormat="1"/>
    <row r="933" s="158" customFormat="1"/>
    <row r="934" s="158" customFormat="1"/>
    <row r="935" s="158" customFormat="1"/>
    <row r="936" s="158" customFormat="1"/>
    <row r="937" s="158" customFormat="1"/>
    <row r="938" s="158" customFormat="1"/>
    <row r="939" s="158" customFormat="1"/>
    <row r="940" s="158" customFormat="1"/>
    <row r="941" s="158" customFormat="1"/>
    <row r="942" s="158" customFormat="1"/>
    <row r="943" s="158" customFormat="1"/>
    <row r="944" s="158" customFormat="1"/>
    <row r="945" s="158" customFormat="1"/>
    <row r="946" s="158" customFormat="1"/>
    <row r="947" s="158" customFormat="1"/>
    <row r="948" s="158" customFormat="1"/>
    <row r="949" s="158" customFormat="1"/>
    <row r="950" s="158" customFormat="1"/>
    <row r="951" s="158" customFormat="1"/>
    <row r="952" s="158" customFormat="1"/>
    <row r="953" s="158" customFormat="1"/>
    <row r="954" s="158" customFormat="1"/>
    <row r="955" s="158" customFormat="1"/>
    <row r="956" s="158" customFormat="1"/>
    <row r="957" s="158" customFormat="1"/>
    <row r="958" s="158" customFormat="1"/>
    <row r="959" s="158" customFormat="1"/>
    <row r="960" s="158" customFormat="1"/>
    <row r="961" s="158" customFormat="1"/>
    <row r="962" s="158" customFormat="1"/>
    <row r="963" s="158" customFormat="1"/>
    <row r="964" s="158" customFormat="1"/>
    <row r="965" s="158" customFormat="1"/>
    <row r="966" s="158" customFormat="1"/>
    <row r="967" s="158" customFormat="1"/>
    <row r="968" s="158" customFormat="1"/>
    <row r="969" s="158" customFormat="1"/>
    <row r="970" s="158" customFormat="1"/>
    <row r="971" s="158" customFormat="1"/>
    <row r="972" s="158" customFormat="1"/>
    <row r="973" s="158" customFormat="1"/>
    <row r="974" s="158" customFormat="1"/>
    <row r="975" s="158" customFormat="1"/>
    <row r="976" s="158" customFormat="1"/>
    <row r="977" s="158" customFormat="1"/>
    <row r="978" s="158" customFormat="1"/>
    <row r="979" s="158" customFormat="1"/>
    <row r="980" s="158" customFormat="1"/>
    <row r="981" s="158" customFormat="1"/>
    <row r="982" s="158" customFormat="1"/>
    <row r="983" s="158" customFormat="1"/>
    <row r="984" s="158" customFormat="1"/>
    <row r="985" s="158" customFormat="1"/>
    <row r="986" s="158" customFormat="1"/>
    <row r="987" s="158" customFormat="1"/>
    <row r="988" s="158" customFormat="1"/>
    <row r="989" s="158" customFormat="1"/>
    <row r="990" s="158" customFormat="1"/>
    <row r="991" s="158" customFormat="1"/>
    <row r="992" s="158" customFormat="1"/>
    <row r="993" s="158" customFormat="1"/>
    <row r="994" s="158" customFormat="1"/>
    <row r="995" s="158" customFormat="1"/>
    <row r="996" s="158" customFormat="1"/>
    <row r="997" s="158" customFormat="1"/>
    <row r="998" s="158" customFormat="1"/>
    <row r="999" s="158" customFormat="1"/>
    <row r="1000" s="158" customFormat="1"/>
    <row r="1001" s="158" customFormat="1"/>
    <row r="1002" s="158" customFormat="1"/>
    <row r="1003" s="158" customFormat="1"/>
    <row r="1004" s="158" customFormat="1"/>
    <row r="1005" s="158" customFormat="1"/>
    <row r="1006" s="158" customFormat="1"/>
    <row r="1007" s="158" customFormat="1"/>
    <row r="1008" s="158" customFormat="1"/>
    <row r="1009" s="158" customFormat="1"/>
    <row r="1010" s="158" customFormat="1"/>
    <row r="1011" s="158" customFormat="1"/>
    <row r="1012" s="158" customFormat="1"/>
    <row r="1013" s="158" customFormat="1"/>
    <row r="1014" s="158" customFormat="1"/>
    <row r="1015" s="158" customFormat="1"/>
    <row r="1016" s="158" customFormat="1"/>
    <row r="1017" s="158" customFormat="1"/>
    <row r="1018" s="158" customFormat="1"/>
    <row r="1019" s="158" customFormat="1"/>
    <row r="1020" s="158" customFormat="1"/>
    <row r="1021" s="158" customFormat="1"/>
    <row r="1022" s="158" customFormat="1"/>
    <row r="1023" s="158" customFormat="1"/>
    <row r="1024" s="158" customFormat="1"/>
    <row r="1025" s="158" customFormat="1"/>
    <row r="1026" s="158" customFormat="1"/>
    <row r="1027" s="158" customFormat="1"/>
    <row r="1028" s="158" customFormat="1"/>
    <row r="1029" s="158" customFormat="1"/>
    <row r="1030" s="158" customFormat="1"/>
    <row r="1031" s="158" customFormat="1"/>
    <row r="1032" s="158" customFormat="1"/>
    <row r="1033" s="158" customFormat="1"/>
    <row r="1034" s="158" customFormat="1"/>
    <row r="1035" s="158" customFormat="1"/>
    <row r="1036" s="158" customFormat="1"/>
    <row r="1037" s="158" customFormat="1"/>
    <row r="1038" s="158" customFormat="1"/>
    <row r="1039" s="158" customFormat="1"/>
    <row r="1040" s="158" customFormat="1"/>
    <row r="1041" s="158" customFormat="1"/>
    <row r="1042" s="158" customFormat="1"/>
    <row r="1043" s="158" customFormat="1"/>
    <row r="1044" s="158" customFormat="1"/>
    <row r="1045" s="158" customFormat="1"/>
    <row r="1046" s="158" customFormat="1"/>
    <row r="1047" s="158" customFormat="1"/>
    <row r="1048" s="158" customFormat="1"/>
    <row r="1049" s="158" customFormat="1"/>
    <row r="1050" s="158" customFormat="1"/>
    <row r="1051" s="158" customFormat="1"/>
    <row r="1052" s="158" customFormat="1"/>
    <row r="1053" s="158" customFormat="1"/>
    <row r="1054" s="158" customFormat="1"/>
    <row r="1055" s="158" customFormat="1"/>
    <row r="1056" s="158" customFormat="1"/>
    <row r="1057" s="158" customFormat="1"/>
    <row r="1058" s="158" customFormat="1"/>
    <row r="1059" s="158" customFormat="1"/>
    <row r="1060" s="158" customFormat="1"/>
    <row r="1061" s="158" customFormat="1"/>
    <row r="1062" s="158" customFormat="1"/>
    <row r="1063" s="158" customFormat="1"/>
    <row r="1064" s="158" customFormat="1"/>
    <row r="1065" s="158" customFormat="1"/>
    <row r="1066" s="158" customFormat="1"/>
    <row r="1067" s="158" customFormat="1"/>
    <row r="1068" s="158" customFormat="1"/>
    <row r="1069" s="158" customFormat="1"/>
    <row r="1070" s="158" customFormat="1"/>
    <row r="1071" s="158" customFormat="1"/>
    <row r="1072" s="158" customFormat="1"/>
    <row r="1073" s="158" customFormat="1"/>
    <row r="1074" s="158" customFormat="1"/>
    <row r="1075" s="158" customFormat="1"/>
    <row r="1076" s="158" customFormat="1"/>
    <row r="1077" s="158" customFormat="1"/>
    <row r="1078" s="158" customFormat="1"/>
    <row r="1079" s="158" customFormat="1"/>
    <row r="1080" s="158" customFormat="1"/>
    <row r="1081" s="158" customFormat="1"/>
    <row r="1082" s="158" customFormat="1"/>
    <row r="1083" s="158" customFormat="1"/>
    <row r="1084" s="158" customFormat="1"/>
    <row r="1085" s="158" customFormat="1"/>
    <row r="1086" s="158" customFormat="1"/>
    <row r="1087" s="158" customFormat="1"/>
    <row r="1088" s="158" customFormat="1"/>
    <row r="1089" s="158" customFormat="1"/>
    <row r="1090" s="158" customFormat="1"/>
    <row r="1091" s="158" customFormat="1"/>
    <row r="1092" s="158" customFormat="1"/>
    <row r="1093" s="158" customFormat="1"/>
    <row r="1094" s="158" customFormat="1"/>
    <row r="1095" s="158" customFormat="1"/>
    <row r="1096" s="158" customFormat="1"/>
    <row r="1097" s="158" customFormat="1"/>
    <row r="1098" s="158" customFormat="1"/>
    <row r="1099" s="158" customFormat="1"/>
    <row r="1100" s="158" customFormat="1"/>
    <row r="1101" s="158" customFormat="1"/>
    <row r="1102" s="158" customFormat="1"/>
    <row r="1103" s="158" customFormat="1"/>
    <row r="1104" s="158" customFormat="1"/>
    <row r="1105" s="158" customFormat="1"/>
    <row r="1106" s="158" customFormat="1"/>
    <row r="1107" s="158" customFormat="1"/>
    <row r="1108" s="158" customFormat="1"/>
    <row r="1109" s="158" customFormat="1"/>
    <row r="1110" s="158" customFormat="1"/>
    <row r="1111" s="158" customFormat="1"/>
    <row r="1112" s="158" customFormat="1"/>
    <row r="1113" s="158" customFormat="1"/>
    <row r="1114" s="158" customFormat="1"/>
    <row r="1115" s="158" customFormat="1"/>
    <row r="1116" s="158" customFormat="1"/>
    <row r="1117" s="158" customFormat="1"/>
    <row r="1118" s="158" customFormat="1"/>
    <row r="1119" s="158" customFormat="1"/>
    <row r="1120" s="158" customFormat="1"/>
    <row r="1121" s="158" customFormat="1"/>
    <row r="1122" s="158" customFormat="1"/>
    <row r="1123" s="158" customFormat="1"/>
    <row r="1124" s="158" customFormat="1"/>
    <row r="1125" s="158" customFormat="1"/>
    <row r="1126" s="158" customFormat="1"/>
    <row r="1127" s="158" customFormat="1"/>
    <row r="1128" s="158" customFormat="1"/>
    <row r="1129" s="158" customFormat="1"/>
    <row r="1130" s="158" customFormat="1"/>
    <row r="1131" s="158" customFormat="1"/>
    <row r="1132" s="158" customFormat="1"/>
    <row r="1133" s="158" customFormat="1"/>
    <row r="1134" s="158" customFormat="1"/>
    <row r="1135" s="158" customFormat="1"/>
    <row r="1136" s="158" customFormat="1"/>
    <row r="1137" s="158" customFormat="1"/>
    <row r="1138" s="158" customFormat="1"/>
    <row r="1139" s="158" customFormat="1"/>
    <row r="1140" s="158" customFormat="1"/>
    <row r="1141" s="158" customFormat="1"/>
    <row r="1142" s="158" customFormat="1"/>
    <row r="1143" s="158" customFormat="1"/>
    <row r="1144" s="158" customFormat="1"/>
    <row r="1145" s="158" customFormat="1"/>
    <row r="1146" s="158" customFormat="1"/>
    <row r="1147" s="158" customFormat="1"/>
    <row r="1148" s="158" customFormat="1"/>
    <row r="1149" s="158" customFormat="1"/>
    <row r="1150" s="158" customFormat="1"/>
    <row r="1151" s="158" customFormat="1"/>
    <row r="1152" s="158" customFormat="1"/>
    <row r="1153" s="158" customFormat="1"/>
    <row r="1154" s="158" customFormat="1"/>
    <row r="1155" s="158" customFormat="1"/>
    <row r="1156" s="158" customFormat="1"/>
    <row r="1157" s="158" customFormat="1"/>
    <row r="1158" s="158" customFormat="1"/>
    <row r="1159" s="158" customFormat="1"/>
    <row r="1160" s="158" customFormat="1"/>
    <row r="1161" s="158" customFormat="1"/>
    <row r="1162" s="158" customFormat="1"/>
    <row r="1163" s="158" customFormat="1"/>
    <row r="1164" s="158" customFormat="1"/>
    <row r="1165" s="158" customFormat="1"/>
    <row r="1166" s="158" customFormat="1"/>
    <row r="1167" s="158" customFormat="1"/>
    <row r="1168" s="158" customFormat="1"/>
    <row r="1169" s="158" customFormat="1"/>
    <row r="1170" s="158" customFormat="1"/>
    <row r="1171" s="158" customFormat="1"/>
    <row r="1172" s="158" customFormat="1"/>
    <row r="1173" s="158" customFormat="1"/>
    <row r="1174" s="158" customFormat="1"/>
    <row r="1175" s="158" customFormat="1"/>
    <row r="1176" s="158" customFormat="1"/>
    <row r="1177" s="158" customFormat="1"/>
    <row r="1178" s="158" customFormat="1"/>
    <row r="1179" s="158" customFormat="1"/>
    <row r="1180" s="158" customFormat="1"/>
    <row r="1181" s="158" customFormat="1"/>
    <row r="1182" s="158" customFormat="1"/>
    <row r="1183" s="158" customFormat="1"/>
    <row r="1184" s="158" customFormat="1"/>
    <row r="1185" s="158" customFormat="1"/>
    <row r="1186" s="158" customFormat="1"/>
    <row r="1187" s="158" customFormat="1"/>
    <row r="1188" s="158" customFormat="1"/>
    <row r="1189" s="158" customFormat="1"/>
    <row r="1190" s="158" customFormat="1"/>
    <row r="1191" s="158" customFormat="1"/>
    <row r="1192" s="158" customFormat="1"/>
    <row r="1193" s="158" customFormat="1"/>
    <row r="1194" s="158" customFormat="1"/>
    <row r="1195" s="158" customFormat="1"/>
    <row r="1196" s="158" customFormat="1"/>
    <row r="1197" s="158" customFormat="1"/>
    <row r="1198" s="158" customFormat="1"/>
    <row r="1199" s="158" customFormat="1"/>
    <row r="1200" s="158" customFormat="1"/>
    <row r="1201" s="158" customFormat="1"/>
    <row r="1202" s="158" customFormat="1"/>
    <row r="1203" s="158" customFormat="1"/>
    <row r="1204" s="158" customFormat="1"/>
    <row r="1205" s="158" customFormat="1"/>
    <row r="1206" s="158" customFormat="1"/>
    <row r="1207" s="158" customFormat="1"/>
    <row r="1208" s="158" customFormat="1"/>
    <row r="1209" s="158" customFormat="1"/>
    <row r="1210" s="158" customFormat="1"/>
    <row r="1211" s="158" customFormat="1"/>
    <row r="1212" s="158" customFormat="1"/>
    <row r="1213" s="158" customFormat="1"/>
    <row r="1214" s="158" customFormat="1"/>
    <row r="1215" s="158" customFormat="1"/>
    <row r="1216" s="158" customFormat="1"/>
    <row r="1217" s="158" customFormat="1"/>
    <row r="1218" s="158" customFormat="1"/>
    <row r="1219" s="158" customFormat="1"/>
    <row r="1220" s="158" customFormat="1"/>
    <row r="1221" s="158" customFormat="1"/>
    <row r="1222" s="158" customFormat="1"/>
    <row r="1223" s="158" customFormat="1"/>
    <row r="1224" s="158" customFormat="1"/>
    <row r="1225" s="158" customFormat="1"/>
    <row r="1226" s="158" customFormat="1"/>
    <row r="1227" s="158" customFormat="1"/>
    <row r="1228" s="158" customFormat="1"/>
    <row r="1229" s="158" customFormat="1"/>
    <row r="1230" s="158" customFormat="1"/>
    <row r="1231" s="158" customFormat="1"/>
    <row r="1232" s="158" customFormat="1"/>
    <row r="1233" s="158" customFormat="1"/>
    <row r="1234" s="158" customFormat="1"/>
    <row r="1235" s="158" customFormat="1"/>
    <row r="1236" s="158" customFormat="1"/>
    <row r="1237" s="158" customFormat="1"/>
    <row r="1238" s="158" customFormat="1"/>
    <row r="1239" s="158" customFormat="1"/>
    <row r="1240" s="158" customFormat="1"/>
    <row r="1241" s="158" customFormat="1"/>
    <row r="1242" s="158" customFormat="1"/>
    <row r="1243" s="158" customFormat="1"/>
    <row r="1244" s="158" customFormat="1"/>
    <row r="1245" s="158" customFormat="1"/>
    <row r="1246" s="158" customFormat="1"/>
    <row r="1247" s="158" customFormat="1"/>
    <row r="1248" s="158" customFormat="1"/>
    <row r="1249" s="158" customFormat="1"/>
    <row r="1250" s="158" customFormat="1"/>
    <row r="1251" s="158" customFormat="1"/>
    <row r="1252" s="158" customFormat="1"/>
    <row r="1253" s="158" customFormat="1"/>
    <row r="1254" s="158" customFormat="1"/>
    <row r="1255" s="158" customFormat="1"/>
    <row r="1256" s="158" customFormat="1"/>
    <row r="1257" s="158" customFormat="1"/>
    <row r="1258" s="158" customFormat="1"/>
    <row r="1259" s="158" customFormat="1"/>
    <row r="1260" s="158" customFormat="1"/>
    <row r="1261" s="158" customFormat="1"/>
    <row r="1262" s="158" customFormat="1"/>
    <row r="1263" s="158" customFormat="1"/>
    <row r="1264" s="158" customFormat="1"/>
    <row r="1265" s="158" customFormat="1"/>
    <row r="1266" s="158" customFormat="1"/>
    <row r="1267" s="158" customFormat="1"/>
    <row r="1268" s="158" customFormat="1"/>
    <row r="1269" s="158" customFormat="1"/>
    <row r="1270" s="158" customFormat="1"/>
    <row r="1271" s="158" customFormat="1"/>
    <row r="1272" s="158" customFormat="1"/>
    <row r="1273" s="158" customFormat="1"/>
    <row r="1274" s="158" customFormat="1"/>
    <row r="1275" s="158" customFormat="1"/>
    <row r="1276" s="158" customFormat="1"/>
    <row r="1277" s="158" customFormat="1"/>
    <row r="1278" s="158" customFormat="1"/>
    <row r="1279" s="158" customFormat="1"/>
    <row r="1280" s="158" customFormat="1"/>
    <row r="1281" s="158" customFormat="1"/>
    <row r="1282" s="158" customFormat="1"/>
    <row r="1283" s="158" customFormat="1"/>
    <row r="1284" s="158" customFormat="1"/>
    <row r="1285" s="158" customFormat="1"/>
    <row r="1286" s="158" customFormat="1"/>
    <row r="1287" s="158" customFormat="1"/>
    <row r="1288" s="158" customFormat="1"/>
    <row r="1289" s="158" customFormat="1"/>
    <row r="1290" s="158" customFormat="1"/>
    <row r="1291" s="158" customFormat="1"/>
    <row r="1292" s="158" customFormat="1"/>
    <row r="1293" s="158" customFormat="1"/>
    <row r="1294" s="158" customFormat="1"/>
    <row r="1295" s="158" customFormat="1"/>
    <row r="1296" s="158" customFormat="1"/>
    <row r="1297" s="158" customFormat="1"/>
    <row r="1298" s="158" customFormat="1"/>
    <row r="1299" s="158" customFormat="1"/>
    <row r="1300" s="158" customFormat="1"/>
    <row r="1301" s="158" customFormat="1"/>
    <row r="1302" s="158" customFormat="1"/>
    <row r="1303" s="158" customFormat="1"/>
    <row r="1304" s="158" customFormat="1"/>
    <row r="1305" s="158" customFormat="1"/>
    <row r="1306" s="158" customFormat="1"/>
    <row r="1307" s="158" customFormat="1"/>
    <row r="1308" s="158" customFormat="1"/>
    <row r="1309" s="158" customFormat="1"/>
    <row r="1310" s="158" customFormat="1"/>
    <row r="1311" s="158" customFormat="1"/>
    <row r="1312" s="158" customFormat="1"/>
    <row r="1313" s="158" customFormat="1"/>
    <row r="1314" s="158" customFormat="1"/>
    <row r="1315" s="158" customFormat="1"/>
    <row r="1316" s="158" customFormat="1"/>
    <row r="1317" s="158" customFormat="1"/>
    <row r="1318" s="158" customFormat="1"/>
    <row r="1319" s="158" customFormat="1"/>
    <row r="1320" s="158" customFormat="1"/>
    <row r="1321" s="158" customFormat="1"/>
    <row r="1322" s="158" customFormat="1"/>
    <row r="1323" s="158" customFormat="1"/>
    <row r="1324" s="158" customFormat="1"/>
    <row r="1325" s="158" customFormat="1"/>
    <row r="1326" s="158" customFormat="1"/>
    <row r="1327" s="158" customFormat="1"/>
    <row r="1328" s="158" customFormat="1"/>
    <row r="1329" s="158" customFormat="1"/>
    <row r="1330" s="158" customFormat="1"/>
    <row r="1331" s="158" customFormat="1"/>
    <row r="1332" s="158" customFormat="1"/>
    <row r="1333" s="158" customFormat="1"/>
    <row r="1334" s="158" customFormat="1"/>
    <row r="1335" s="158" customFormat="1"/>
    <row r="1336" s="158" customFormat="1"/>
    <row r="1337" s="158" customFormat="1"/>
    <row r="1338" s="158" customFormat="1"/>
    <row r="1339" s="158" customFormat="1"/>
    <row r="1340" s="158" customFormat="1"/>
    <row r="1341" s="158" customFormat="1"/>
    <row r="1342" s="158" customFormat="1"/>
    <row r="1343" s="158" customFormat="1"/>
    <row r="1344" s="158" customFormat="1"/>
    <row r="1345" s="158" customFormat="1"/>
    <row r="1346" s="158" customFormat="1"/>
    <row r="1347" s="158" customFormat="1"/>
    <row r="1348" s="158" customFormat="1"/>
    <row r="1349" s="158" customFormat="1"/>
    <row r="1350" s="158" customFormat="1"/>
    <row r="1351" s="158" customFormat="1"/>
    <row r="1352" s="158" customFormat="1"/>
    <row r="1353" s="158" customFormat="1"/>
    <row r="1354" s="158" customFormat="1"/>
    <row r="1355" s="158" customFormat="1"/>
    <row r="1356" s="158" customFormat="1"/>
    <row r="1357" s="158" customFormat="1"/>
    <row r="1358" s="158" customFormat="1"/>
    <row r="1359" s="158" customFormat="1"/>
    <row r="1360" s="158" customFormat="1"/>
    <row r="1361" s="158" customFormat="1"/>
    <row r="1362" s="158" customFormat="1"/>
    <row r="1363" s="158" customFormat="1"/>
    <row r="1364" s="158" customFormat="1"/>
    <row r="1365" s="158" customFormat="1"/>
    <row r="1366" s="158" customFormat="1"/>
    <row r="1367" s="158" customFormat="1"/>
    <row r="1368" s="158" customFormat="1"/>
    <row r="1369" s="158" customFormat="1"/>
    <row r="1370" s="158" customFormat="1"/>
    <row r="1371" s="158" customFormat="1"/>
    <row r="1372" s="158" customFormat="1"/>
    <row r="1373" s="158" customFormat="1"/>
    <row r="1374" s="158" customFormat="1"/>
    <row r="1375" s="158" customFormat="1"/>
    <row r="1376" s="158" customFormat="1"/>
    <row r="1377" s="158" customFormat="1"/>
    <row r="1378" s="158" customFormat="1"/>
    <row r="1379" s="158" customFormat="1"/>
    <row r="1380" s="158" customFormat="1"/>
    <row r="1381" s="158" customFormat="1"/>
    <row r="1382" s="158" customFormat="1"/>
    <row r="1383" s="158" customFormat="1"/>
    <row r="1384" s="158" customFormat="1"/>
    <row r="1385" s="158" customFormat="1"/>
    <row r="1386" s="158" customFormat="1"/>
    <row r="1387" s="158" customFormat="1"/>
    <row r="1388" s="158" customFormat="1"/>
    <row r="1389" s="158" customFormat="1"/>
    <row r="1390" s="158" customFormat="1"/>
    <row r="1391" s="158" customFormat="1"/>
    <row r="1392" s="158" customFormat="1"/>
    <row r="1393" s="158" customFormat="1"/>
    <row r="1394" s="158" customFormat="1"/>
    <row r="1395" s="158" customFormat="1"/>
    <row r="1396" s="158" customFormat="1"/>
    <row r="1397" s="158" customFormat="1"/>
    <row r="1398" s="158" customFormat="1"/>
    <row r="1399" s="158" customFormat="1"/>
    <row r="1400" s="158" customFormat="1"/>
    <row r="1401" s="158" customFormat="1"/>
    <row r="1402" s="158" customFormat="1"/>
    <row r="1403" s="158" customFormat="1"/>
    <row r="1404" s="158" customFormat="1"/>
    <row r="1405" s="158" customFormat="1"/>
    <row r="1406" s="158" customFormat="1"/>
    <row r="1407" s="158" customFormat="1"/>
    <row r="1408" s="158" customFormat="1"/>
    <row r="1409" s="158" customFormat="1"/>
    <row r="1410" s="158" customFormat="1"/>
    <row r="1411" s="158" customFormat="1"/>
    <row r="1412" s="158" customFormat="1"/>
    <row r="1413" s="158" customFormat="1"/>
    <row r="1414" s="158" customFormat="1"/>
    <row r="1415" s="158" customFormat="1"/>
    <row r="1416" s="158" customFormat="1"/>
    <row r="1417" s="158" customFormat="1"/>
    <row r="1418" s="158" customFormat="1"/>
    <row r="1419" s="158" customFormat="1"/>
    <row r="1420" s="158" customFormat="1"/>
    <row r="1421" s="158" customFormat="1"/>
    <row r="1422" s="158" customFormat="1"/>
    <row r="1423" s="158" customFormat="1"/>
    <row r="1424" s="158" customFormat="1"/>
    <row r="1425" s="158" customFormat="1"/>
    <row r="1426" s="158" customFormat="1"/>
    <row r="1427" s="158" customFormat="1"/>
    <row r="1428" s="158" customFormat="1"/>
    <row r="1429" s="158" customFormat="1"/>
    <row r="1430" s="158" customFormat="1"/>
    <row r="1431" s="158" customFormat="1"/>
    <row r="1432" s="158" customFormat="1"/>
    <row r="1433" s="158" customFormat="1"/>
    <row r="1434" s="158" customFormat="1"/>
    <row r="1435" s="158" customFormat="1"/>
    <row r="1436" s="158" customFormat="1"/>
    <row r="1437" s="158" customFormat="1"/>
    <row r="1438" s="158" customFormat="1"/>
    <row r="1439" s="158" customFormat="1"/>
    <row r="1440" s="158" customFormat="1"/>
    <row r="1441" s="158" customFormat="1"/>
    <row r="1442" s="158" customFormat="1"/>
    <row r="1443" s="158" customFormat="1"/>
    <row r="1444" s="158" customFormat="1"/>
    <row r="1445" s="158" customFormat="1"/>
    <row r="1446" s="158" customFormat="1"/>
    <row r="1447" s="158" customFormat="1"/>
    <row r="1448" s="158" customFormat="1"/>
    <row r="1449" s="158" customFormat="1"/>
    <row r="1450" s="158" customFormat="1"/>
    <row r="1451" s="158" customFormat="1"/>
    <row r="1452" s="158" customFormat="1"/>
    <row r="1453" s="158" customFormat="1"/>
    <row r="1454" s="158" customFormat="1"/>
    <row r="1455" s="158" customFormat="1"/>
    <row r="1456" s="158" customFormat="1"/>
    <row r="1457" s="158" customFormat="1"/>
    <row r="1458" s="158" customFormat="1"/>
    <row r="1459" s="158" customFormat="1"/>
    <row r="1460" s="158" customFormat="1"/>
    <row r="1461" s="158" customFormat="1"/>
    <row r="1462" s="158" customFormat="1"/>
    <row r="1463" s="158" customFormat="1"/>
    <row r="1464" s="158" customFormat="1"/>
    <row r="1465" s="158" customFormat="1"/>
    <row r="1466" s="158" customFormat="1"/>
    <row r="1467" s="158" customFormat="1"/>
    <row r="1468" s="158" customFormat="1"/>
    <row r="1469" s="158" customFormat="1"/>
    <row r="1470" s="158" customFormat="1"/>
    <row r="1471" s="158" customFormat="1"/>
    <row r="1472" s="158" customFormat="1"/>
    <row r="1473" s="158" customFormat="1"/>
    <row r="1474" s="158" customFormat="1"/>
    <row r="1475" s="158" customFormat="1"/>
    <row r="1476" s="158" customFormat="1"/>
    <row r="1477" s="158" customFormat="1"/>
    <row r="1478" s="158" customFormat="1"/>
    <row r="1479" s="158" customFormat="1"/>
    <row r="1480" s="158" customFormat="1"/>
    <row r="1481" s="158" customFormat="1"/>
    <row r="1482" s="158" customFormat="1"/>
    <row r="1483" s="158" customFormat="1"/>
    <row r="1484" s="158" customFormat="1"/>
    <row r="1485" s="158" customFormat="1"/>
    <row r="1486" s="158" customFormat="1"/>
    <row r="1487" s="158" customFormat="1"/>
    <row r="1488" s="158" customFormat="1"/>
    <row r="1489" s="158" customFormat="1"/>
    <row r="1490" s="158" customFormat="1"/>
    <row r="1491" s="158" customFormat="1"/>
    <row r="1492" s="158" customFormat="1"/>
    <row r="1493" s="158" customFormat="1"/>
    <row r="1494" s="158" customFormat="1"/>
    <row r="1495" s="158" customFormat="1"/>
    <row r="1496" s="158" customFormat="1"/>
    <row r="1497" s="158" customFormat="1"/>
    <row r="1498" s="158" customFormat="1"/>
    <row r="1499" s="158" customFormat="1"/>
    <row r="1500" s="158" customFormat="1"/>
    <row r="1501" s="158" customFormat="1"/>
    <row r="1502" s="158" customFormat="1"/>
    <row r="1503" s="158" customFormat="1"/>
    <row r="1504" s="158" customFormat="1"/>
    <row r="1505" s="158" customFormat="1"/>
    <row r="1506" s="158" customFormat="1"/>
    <row r="1507" s="158" customFormat="1"/>
    <row r="1508" s="158" customFormat="1"/>
    <row r="1509" s="158" customFormat="1"/>
    <row r="1510" s="158" customFormat="1"/>
    <row r="1511" s="158" customFormat="1"/>
    <row r="1512" s="158" customFormat="1"/>
    <row r="1513" s="158" customFormat="1"/>
    <row r="1514" s="158" customFormat="1"/>
    <row r="1515" s="158" customFormat="1"/>
    <row r="1516" s="158" customFormat="1"/>
    <row r="1517" s="158" customFormat="1"/>
    <row r="1518" s="158" customFormat="1"/>
    <row r="1519" s="158" customFormat="1"/>
    <row r="1520" s="158" customFormat="1"/>
    <row r="1521" s="158" customFormat="1"/>
    <row r="1522" s="158" customFormat="1"/>
    <row r="1523" s="158" customFormat="1"/>
    <row r="1524" s="158" customFormat="1"/>
    <row r="1525" s="158" customFormat="1"/>
    <row r="1526" s="158" customFormat="1"/>
    <row r="1527" s="158" customFormat="1"/>
    <row r="1528" s="158" customFormat="1"/>
    <row r="1529" s="158" customFormat="1"/>
    <row r="1530" s="158" customFormat="1"/>
    <row r="1531" s="158" customFormat="1"/>
    <row r="1532" s="158" customFormat="1"/>
    <row r="1533" s="158" customFormat="1"/>
    <row r="1534" s="158" customFormat="1"/>
    <row r="1535" s="158" customFormat="1"/>
    <row r="1536" s="158" customFormat="1"/>
    <row r="1537" s="158" customFormat="1"/>
    <row r="1538" s="158" customFormat="1"/>
    <row r="1539" s="158" customFormat="1"/>
    <row r="1540" s="158" customFormat="1"/>
    <row r="1541" s="158" customFormat="1"/>
    <row r="1542" s="158" customFormat="1"/>
    <row r="1543" s="158" customFormat="1"/>
    <row r="1544" s="158" customFormat="1"/>
    <row r="1545" s="158" customFormat="1"/>
    <row r="1546" s="158" customFormat="1"/>
    <row r="1547" s="158" customFormat="1"/>
    <row r="1548" s="158" customFormat="1"/>
    <row r="1549" s="158" customFormat="1"/>
    <row r="1550" s="158" customFormat="1"/>
    <row r="1551" s="158" customFormat="1"/>
    <row r="1552" s="158" customFormat="1"/>
    <row r="1553" s="158" customFormat="1"/>
    <row r="1554" s="158" customFormat="1"/>
    <row r="1555" s="158" customFormat="1"/>
    <row r="1556" s="158" customFormat="1"/>
    <row r="1557" s="158" customFormat="1"/>
    <row r="1558" s="158" customFormat="1"/>
    <row r="1559" s="158" customFormat="1"/>
    <row r="1560" s="158" customFormat="1"/>
    <row r="1561" s="158" customFormat="1"/>
    <row r="1562" s="158" customFormat="1"/>
    <row r="1563" s="158" customFormat="1"/>
    <row r="1564" s="158" customFormat="1"/>
    <row r="1565" s="158" customFormat="1"/>
    <row r="1566" s="158" customFormat="1"/>
    <row r="1567" s="158" customFormat="1"/>
    <row r="1568" s="158" customFormat="1"/>
    <row r="1569" s="158" customFormat="1"/>
    <row r="1570" s="158" customFormat="1"/>
    <row r="1571" s="158" customFormat="1"/>
    <row r="1572" s="158" customFormat="1"/>
    <row r="1573" s="158" customFormat="1"/>
    <row r="1574" s="158" customFormat="1"/>
    <row r="1575" s="158" customFormat="1"/>
    <row r="1576" s="158" customFormat="1"/>
    <row r="1577" s="158" customFormat="1"/>
    <row r="1578" s="158" customFormat="1"/>
    <row r="1579" s="158" customFormat="1"/>
    <row r="1580" s="158" customFormat="1"/>
    <row r="1581" s="158" customFormat="1"/>
    <row r="1582" s="158" customFormat="1"/>
    <row r="1583" s="158" customFormat="1"/>
    <row r="1584" s="158" customFormat="1"/>
    <row r="1585" s="158" customFormat="1"/>
    <row r="1586" s="158" customFormat="1"/>
    <row r="1587" s="158" customFormat="1"/>
    <row r="1588" s="158" customFormat="1"/>
    <row r="1589" s="158" customFormat="1"/>
    <row r="1590" s="158" customFormat="1"/>
    <row r="1591" s="158" customFormat="1"/>
    <row r="1592" s="158" customFormat="1"/>
    <row r="1593" s="158" customFormat="1"/>
    <row r="1594" s="158" customFormat="1"/>
    <row r="1595" s="158" customFormat="1"/>
    <row r="1596" s="158" customFormat="1"/>
    <row r="1597" s="158" customFormat="1"/>
    <row r="1598" s="158" customFormat="1"/>
    <row r="1599" s="158" customFormat="1"/>
    <row r="1600" s="158" customFormat="1"/>
    <row r="1601" s="158" customFormat="1"/>
    <row r="1602" s="158" customFormat="1"/>
    <row r="1603" s="158" customFormat="1"/>
    <row r="1604" s="158" customFormat="1"/>
    <row r="1605" s="158" customFormat="1"/>
    <row r="1606" s="158" customFormat="1"/>
    <row r="1607" s="158" customFormat="1"/>
    <row r="1608" s="158" customFormat="1"/>
    <row r="1609" s="158" customFormat="1"/>
    <row r="1610" s="158" customFormat="1"/>
    <row r="1611" s="158" customFormat="1"/>
    <row r="1612" s="158" customFormat="1"/>
    <row r="1613" s="158" customFormat="1"/>
    <row r="1614" s="158" customFormat="1"/>
    <row r="1615" s="158" customFormat="1"/>
    <row r="1616" s="158" customFormat="1"/>
    <row r="1617" s="158" customFormat="1"/>
    <row r="1618" s="158" customFormat="1"/>
    <row r="1619" s="158" customFormat="1"/>
    <row r="1620" s="158" customFormat="1"/>
    <row r="1621" s="158" customFormat="1"/>
    <row r="1622" s="158" customFormat="1"/>
    <row r="1623" s="158" customFormat="1"/>
    <row r="1624" s="158" customFormat="1"/>
    <row r="1625" s="158" customFormat="1"/>
    <row r="1626" s="158" customFormat="1"/>
    <row r="1627" s="158" customFormat="1"/>
    <row r="1628" s="158" customFormat="1"/>
    <row r="1629" s="158" customFormat="1"/>
    <row r="1630" s="158" customFormat="1"/>
    <row r="1631" s="158" customFormat="1"/>
    <row r="1632" s="158" customFormat="1"/>
    <row r="1633" s="158" customFormat="1"/>
    <row r="1634" s="158" customFormat="1"/>
    <row r="1635" s="158" customFormat="1"/>
    <row r="1636" s="158" customFormat="1"/>
    <row r="1637" s="158" customFormat="1"/>
    <row r="1638" s="158" customFormat="1"/>
    <row r="1639" s="158" customFormat="1"/>
    <row r="1640" s="158" customFormat="1"/>
    <row r="1641" s="158" customFormat="1"/>
    <row r="1642" s="158" customFormat="1"/>
    <row r="1643" s="158" customFormat="1"/>
    <row r="1644" s="158" customFormat="1"/>
    <row r="1645" s="158" customFormat="1"/>
    <row r="1646" s="158" customFormat="1"/>
    <row r="1647" s="158" customFormat="1"/>
    <row r="1648" s="158" customFormat="1"/>
    <row r="1649" s="158" customFormat="1"/>
    <row r="1650" s="158" customFormat="1"/>
    <row r="1651" s="158" customFormat="1"/>
    <row r="1652" s="158" customFormat="1"/>
    <row r="1653" s="158" customFormat="1"/>
    <row r="1654" s="158" customFormat="1"/>
    <row r="1655" s="158" customFormat="1"/>
    <row r="1656" s="158" customFormat="1"/>
    <row r="1657" s="158" customFormat="1"/>
    <row r="1658" s="158" customFormat="1"/>
    <row r="1659" s="158" customFormat="1"/>
    <row r="1660" s="158" customFormat="1"/>
    <row r="1661" s="158" customFormat="1"/>
    <row r="1662" s="158" customFormat="1"/>
    <row r="1663" s="158" customFormat="1"/>
    <row r="1664" s="158" customFormat="1"/>
    <row r="1665" s="158" customFormat="1"/>
    <row r="1666" s="158" customFormat="1"/>
    <row r="1667" s="158" customFormat="1"/>
    <row r="1668" s="158" customFormat="1"/>
    <row r="1669" s="158" customFormat="1"/>
    <row r="1670" s="158" customFormat="1"/>
    <row r="1671" s="158" customFormat="1"/>
    <row r="1672" s="158" customFormat="1"/>
    <row r="1673" s="158" customFormat="1"/>
    <row r="1674" s="158" customFormat="1"/>
    <row r="1675" s="158" customFormat="1"/>
    <row r="1676" s="158" customFormat="1"/>
    <row r="1677" s="158" customFormat="1"/>
    <row r="1678" s="158" customFormat="1"/>
    <row r="1679" s="158" customFormat="1"/>
    <row r="1680" s="158" customFormat="1"/>
    <row r="1681" s="158" customFormat="1"/>
    <row r="1682" s="158" customFormat="1"/>
    <row r="1683" s="158" customFormat="1"/>
    <row r="1684" s="158" customFormat="1"/>
    <row r="1685" s="158" customFormat="1"/>
    <row r="1686" s="158" customFormat="1"/>
    <row r="1687" s="158" customFormat="1"/>
    <row r="1688" s="158" customFormat="1"/>
    <row r="1689" s="158" customFormat="1"/>
    <row r="1690" s="158" customFormat="1"/>
    <row r="1691" s="158" customFormat="1"/>
    <row r="1692" s="158" customFormat="1"/>
    <row r="1693" s="158" customFormat="1"/>
    <row r="1694" s="158" customFormat="1"/>
    <row r="1695" s="158" customFormat="1"/>
    <row r="1696" s="158" customFormat="1"/>
    <row r="1697" s="158" customFormat="1"/>
    <row r="1698" s="158" customFormat="1"/>
    <row r="1699" s="158" customFormat="1"/>
    <row r="1700" s="158" customFormat="1"/>
    <row r="1701" s="158" customFormat="1"/>
    <row r="1702" s="158" customFormat="1"/>
    <row r="1703" s="158" customFormat="1"/>
    <row r="1704" s="158" customFormat="1"/>
    <row r="1705" s="158" customFormat="1"/>
    <row r="1706" s="158" customFormat="1"/>
    <row r="1707" s="158" customFormat="1"/>
    <row r="1708" s="158" customFormat="1"/>
    <row r="1709" s="158" customFormat="1"/>
    <row r="1710" s="158" customFormat="1"/>
    <row r="1711" s="158" customFormat="1"/>
    <row r="1712" s="158" customFormat="1"/>
    <row r="1713" s="158" customFormat="1"/>
    <row r="1714" s="158" customFormat="1"/>
    <row r="1715" s="158" customFormat="1"/>
    <row r="1716" s="158" customFormat="1"/>
    <row r="1717" s="158" customFormat="1"/>
    <row r="1718" s="158" customFormat="1"/>
    <row r="1719" s="158" customFormat="1"/>
    <row r="1720" s="158" customFormat="1"/>
    <row r="1721" s="158" customFormat="1"/>
    <row r="1722" s="158" customFormat="1"/>
    <row r="1723" s="158" customFormat="1"/>
    <row r="1724" s="158" customFormat="1"/>
    <row r="1725" s="158" customFormat="1"/>
    <row r="1726" s="158" customFormat="1"/>
    <row r="1727" s="158" customFormat="1"/>
    <row r="1728" s="158" customFormat="1"/>
    <row r="1729" s="158" customFormat="1"/>
    <row r="1730" s="158" customFormat="1"/>
    <row r="1731" s="158" customFormat="1"/>
    <row r="1732" s="158" customFormat="1"/>
    <row r="1733" s="158" customFormat="1"/>
    <row r="1734" s="158" customFormat="1"/>
    <row r="1735" s="158" customFormat="1"/>
    <row r="1736" s="158" customFormat="1"/>
    <row r="1737" s="158" customFormat="1"/>
    <row r="1738" s="158" customFormat="1"/>
    <row r="1739" s="158" customFormat="1"/>
    <row r="1740" s="158" customFormat="1"/>
    <row r="1741" s="158" customFormat="1"/>
    <row r="1742" s="158" customFormat="1"/>
    <row r="1743" s="158" customFormat="1"/>
    <row r="1744" s="158" customFormat="1"/>
    <row r="1745" s="158" customFormat="1"/>
    <row r="1746" s="158" customFormat="1"/>
    <row r="1747" s="158" customFormat="1"/>
    <row r="1748" s="158" customFormat="1"/>
    <row r="1749" s="158" customFormat="1"/>
    <row r="1750" s="158" customFormat="1"/>
    <row r="1751" s="158" customFormat="1"/>
    <row r="1752" s="158" customFormat="1"/>
    <row r="1753" s="158" customFormat="1"/>
    <row r="1754" s="158" customFormat="1"/>
    <row r="1755" s="158" customFormat="1"/>
    <row r="1756" s="158" customFormat="1"/>
    <row r="1757" s="158" customFormat="1"/>
    <row r="1758" s="158" customFormat="1"/>
    <row r="1759" s="158" customFormat="1"/>
    <row r="1760" s="158" customFormat="1"/>
    <row r="1761" s="158" customFormat="1"/>
    <row r="1762" s="158" customFormat="1"/>
    <row r="1763" s="158" customFormat="1"/>
    <row r="1764" s="158" customFormat="1"/>
    <row r="1765" s="158" customFormat="1"/>
    <row r="1766" s="158" customFormat="1"/>
    <row r="1767" s="158" customFormat="1"/>
    <row r="1768" s="158" customFormat="1"/>
    <row r="1769" s="158" customFormat="1"/>
    <row r="1770" s="158" customFormat="1"/>
    <row r="1771" s="158" customFormat="1"/>
    <row r="1772" s="158" customFormat="1"/>
    <row r="1773" s="158" customFormat="1"/>
    <row r="1774" s="158" customFormat="1"/>
    <row r="1775" s="158" customFormat="1"/>
    <row r="1776" s="158" customFormat="1"/>
    <row r="1777" s="158" customFormat="1"/>
    <row r="1778" s="158" customFormat="1"/>
    <row r="1779" s="158" customFormat="1"/>
    <row r="1780" s="158" customFormat="1"/>
    <row r="1781" s="158" customFormat="1"/>
    <row r="1782" s="158" customFormat="1"/>
    <row r="1783" s="158" customFormat="1"/>
    <row r="1784" s="158" customFormat="1"/>
    <row r="1785" s="158" customFormat="1"/>
    <row r="1786" s="158" customFormat="1"/>
    <row r="1787" s="158" customFormat="1"/>
    <row r="1788" s="158" customFormat="1"/>
    <row r="1789" s="158" customFormat="1"/>
    <row r="1790" s="158" customFormat="1"/>
    <row r="1791" s="158" customFormat="1"/>
    <row r="1792" s="158" customFormat="1"/>
    <row r="1793" s="158" customFormat="1"/>
    <row r="1794" s="158" customFormat="1"/>
    <row r="1795" s="158" customFormat="1"/>
    <row r="1796" s="158" customFormat="1"/>
    <row r="1797" s="158" customFormat="1"/>
    <row r="1798" s="158" customFormat="1"/>
    <row r="1799" s="158" customFormat="1"/>
    <row r="1800" s="158" customFormat="1"/>
    <row r="1801" s="158" customFormat="1"/>
    <row r="1802" s="158" customFormat="1"/>
    <row r="1803" s="158" customFormat="1"/>
    <row r="1804" s="158" customFormat="1"/>
    <row r="1805" s="158" customFormat="1"/>
    <row r="1806" s="158" customFormat="1"/>
    <row r="1807" s="158" customFormat="1"/>
    <row r="1808" s="158" customFormat="1"/>
    <row r="1809" s="158" customFormat="1"/>
    <row r="1810" s="158" customFormat="1"/>
    <row r="1811" s="158" customFormat="1"/>
    <row r="1812" s="158" customFormat="1"/>
    <row r="1813" s="158" customFormat="1"/>
    <row r="1814" s="158" customFormat="1"/>
    <row r="1815" s="158" customFormat="1"/>
    <row r="1816" s="158" customFormat="1"/>
    <row r="1817" s="158" customFormat="1"/>
    <row r="1818" s="158" customFormat="1"/>
    <row r="1819" s="158" customFormat="1"/>
    <row r="1820" s="158" customFormat="1"/>
    <row r="1821" s="158" customFormat="1"/>
    <row r="1822" s="158" customFormat="1"/>
    <row r="1823" s="158" customFormat="1"/>
    <row r="1824" s="158" customFormat="1"/>
    <row r="1825" s="158" customFormat="1"/>
    <row r="1826" s="158" customFormat="1"/>
    <row r="1827" s="158" customFormat="1"/>
    <row r="1828" s="158" customFormat="1"/>
    <row r="1829" s="158" customFormat="1"/>
    <row r="1830" s="158" customFormat="1"/>
    <row r="1831" s="158" customFormat="1"/>
    <row r="1832" s="158" customFormat="1"/>
    <row r="1833" s="158" customFormat="1"/>
    <row r="1834" s="158" customFormat="1"/>
    <row r="1835" s="158" customFormat="1"/>
    <row r="1836" s="158" customFormat="1"/>
    <row r="1837" s="158" customFormat="1"/>
    <row r="1838" s="158" customFormat="1"/>
    <row r="1839" s="158" customFormat="1"/>
    <row r="1840" s="158" customFormat="1"/>
    <row r="1841" s="158" customFormat="1"/>
    <row r="1842" s="158" customFormat="1"/>
    <row r="1843" s="158" customFormat="1"/>
    <row r="1844" s="158" customFormat="1"/>
    <row r="1845" s="158" customFormat="1"/>
    <row r="1846" s="158" customFormat="1"/>
    <row r="1847" s="158" customFormat="1"/>
    <row r="1848" s="158" customFormat="1"/>
    <row r="1849" s="158" customFormat="1"/>
    <row r="1850" s="158" customFormat="1"/>
    <row r="1851" s="158" customFormat="1"/>
    <row r="1852" s="158" customFormat="1"/>
    <row r="1853" s="158" customFormat="1"/>
    <row r="1854" s="158" customFormat="1"/>
    <row r="1855" s="158" customFormat="1"/>
    <row r="1856" s="158" customFormat="1"/>
    <row r="1857" s="158" customFormat="1"/>
    <row r="1858" s="158" customFormat="1"/>
    <row r="1859" s="158" customFormat="1"/>
    <row r="1860" s="158" customFormat="1"/>
    <row r="1861" s="158" customFormat="1"/>
    <row r="1862" s="158" customFormat="1"/>
    <row r="1863" s="158" customFormat="1"/>
    <row r="1864" s="158" customFormat="1"/>
    <row r="1865" s="158" customFormat="1"/>
    <row r="1866" s="158" customFormat="1"/>
    <row r="1867" s="158" customFormat="1"/>
    <row r="1868" s="158" customFormat="1"/>
    <row r="1869" s="158" customFormat="1"/>
    <row r="1870" s="158" customFormat="1"/>
    <row r="1871" s="158" customFormat="1"/>
    <row r="1872" s="158" customFormat="1"/>
    <row r="1873" s="158" customFormat="1"/>
    <row r="1874" s="158" customFormat="1"/>
    <row r="1875" s="158" customFormat="1"/>
    <row r="1876" s="158" customFormat="1"/>
    <row r="1877" s="158" customFormat="1"/>
    <row r="1878" s="158" customFormat="1"/>
    <row r="1879" s="158" customFormat="1"/>
    <row r="1880" s="158" customFormat="1"/>
    <row r="1881" s="158" customFormat="1"/>
    <row r="1882" s="158" customFormat="1"/>
    <row r="1883" s="158" customFormat="1"/>
    <row r="1884" s="158" customFormat="1"/>
    <row r="1885" s="158" customFormat="1"/>
    <row r="1886" s="158" customFormat="1"/>
    <row r="1887" s="158" customFormat="1"/>
    <row r="1888" s="158" customFormat="1"/>
    <row r="1889" s="158" customFormat="1"/>
    <row r="1890" s="158" customFormat="1"/>
    <row r="1891" s="158" customFormat="1"/>
    <row r="1892" s="158" customFormat="1"/>
    <row r="1893" s="158" customFormat="1"/>
    <row r="1894" s="158" customFormat="1"/>
    <row r="1895" s="158" customFormat="1"/>
    <row r="1896" s="158" customFormat="1"/>
    <row r="1897" s="158" customFormat="1"/>
    <row r="1898" s="158" customFormat="1"/>
    <row r="1899" s="158" customFormat="1"/>
    <row r="1900" s="158" customFormat="1"/>
    <row r="1901" s="158" customFormat="1"/>
    <row r="1902" s="158" customFormat="1"/>
    <row r="1903" s="158" customFormat="1"/>
    <row r="1904" s="158" customFormat="1"/>
    <row r="1905" s="158" customFormat="1"/>
    <row r="1906" s="158" customFormat="1"/>
    <row r="1907" s="158" customFormat="1"/>
    <row r="1908" s="158" customFormat="1"/>
    <row r="1909" s="158" customFormat="1"/>
    <row r="1910" s="158" customFormat="1"/>
    <row r="1911" s="158" customFormat="1"/>
    <row r="1912" s="158" customFormat="1"/>
    <row r="1913" s="158" customFormat="1"/>
    <row r="1914" s="158" customFormat="1"/>
    <row r="1915" s="158" customFormat="1"/>
    <row r="1916" s="158" customFormat="1"/>
    <row r="1917" s="158" customFormat="1"/>
    <row r="1918" s="158" customFormat="1"/>
    <row r="1919" s="158" customFormat="1"/>
    <row r="1920" s="158" customFormat="1"/>
    <row r="1921" s="158" customFormat="1"/>
    <row r="1922" s="158" customFormat="1"/>
    <row r="1923" s="158" customFormat="1"/>
    <row r="1924" s="158" customFormat="1"/>
    <row r="1925" s="158" customFormat="1"/>
    <row r="1926" s="158" customFormat="1"/>
    <row r="1927" s="158" customFormat="1"/>
    <row r="1928" s="158" customFormat="1"/>
    <row r="1929" s="158" customFormat="1"/>
    <row r="1930" s="158" customFormat="1"/>
    <row r="1931" s="158" customFormat="1"/>
    <row r="1932" s="158" customFormat="1"/>
    <row r="1933" s="158" customFormat="1"/>
    <row r="1934" s="158" customFormat="1"/>
    <row r="1935" s="158" customFormat="1"/>
    <row r="1936" s="158" customFormat="1"/>
    <row r="1937" s="158" customFormat="1"/>
    <row r="1938" s="158" customFormat="1"/>
    <row r="1939" s="158" customFormat="1"/>
    <row r="1940" s="158" customFormat="1"/>
    <row r="1941" s="158" customFormat="1"/>
    <row r="1942" s="158" customFormat="1"/>
    <row r="1943" s="158" customFormat="1"/>
    <row r="1944" s="158" customFormat="1"/>
    <row r="1945" s="158" customFormat="1"/>
    <row r="1946" s="158" customFormat="1"/>
    <row r="1947" s="158" customFormat="1"/>
    <row r="1948" s="158" customFormat="1"/>
    <row r="1949" s="158" customFormat="1"/>
    <row r="1950" s="158" customFormat="1"/>
    <row r="1951" s="158" customFormat="1"/>
    <row r="1952" s="158" customFormat="1"/>
    <row r="1953" s="158" customFormat="1"/>
    <row r="1954" s="158" customFormat="1"/>
    <row r="1955" s="158" customFormat="1"/>
    <row r="1956" s="158" customFormat="1"/>
    <row r="1957" s="158" customFormat="1"/>
    <row r="1958" s="158" customFormat="1"/>
    <row r="1959" s="158" customFormat="1"/>
    <row r="1960" s="158" customFormat="1"/>
    <row r="1961" s="158" customFormat="1"/>
    <row r="1962" s="158" customFormat="1"/>
    <row r="1963" s="158" customFormat="1"/>
    <row r="1964" s="158" customFormat="1"/>
    <row r="1965" s="158" customFormat="1"/>
    <row r="1966" s="158" customFormat="1"/>
    <row r="1967" s="158" customFormat="1"/>
    <row r="1968" s="158" customFormat="1"/>
    <row r="1969" s="158" customFormat="1"/>
    <row r="1970" s="158" customFormat="1"/>
    <row r="1971" s="158" customFormat="1"/>
    <row r="1972" s="158" customFormat="1"/>
    <row r="1973" s="158" customFormat="1"/>
    <row r="1974" s="158" customFormat="1"/>
    <row r="1975" s="158" customFormat="1"/>
    <row r="1976" s="158" customFormat="1"/>
    <row r="1977" s="158" customFormat="1"/>
    <row r="1978" s="158" customFormat="1"/>
    <row r="1979" s="158" customFormat="1"/>
    <row r="1980" s="158" customFormat="1"/>
    <row r="1981" s="158" customFormat="1"/>
    <row r="1982" s="158" customFormat="1"/>
    <row r="1983" s="158" customFormat="1"/>
    <row r="1984" s="158" customFormat="1"/>
    <row r="1985" s="158" customFormat="1"/>
    <row r="1986" s="158" customFormat="1"/>
    <row r="1987" s="158" customFormat="1"/>
    <row r="1988" s="158" customFormat="1"/>
    <row r="1989" s="158" customFormat="1"/>
    <row r="1990" s="158" customFormat="1"/>
    <row r="1991" s="158" customFormat="1"/>
    <row r="1992" s="158" customFormat="1"/>
    <row r="1993" s="158" customFormat="1"/>
    <row r="1994" s="158" customFormat="1"/>
    <row r="1995" s="158" customFormat="1"/>
    <row r="1996" s="158" customFormat="1"/>
    <row r="1997" s="158" customFormat="1"/>
    <row r="1998" s="158" customFormat="1"/>
    <row r="1999" s="158" customFormat="1"/>
    <row r="2000" s="158" customFormat="1"/>
    <row r="2001" s="158" customFormat="1"/>
    <row r="2002" s="158" customFormat="1"/>
    <row r="2003" s="158" customFormat="1"/>
    <row r="2004" s="158" customFormat="1"/>
    <row r="2005" s="158" customFormat="1"/>
    <row r="2006" s="158" customFormat="1"/>
    <row r="2007" s="158" customFormat="1"/>
    <row r="2008" s="158" customFormat="1"/>
    <row r="2009" s="158" customFormat="1"/>
    <row r="2010" s="158" customFormat="1"/>
    <row r="2011" s="158" customFormat="1"/>
    <row r="2012" s="158" customFormat="1"/>
    <row r="2013" s="158" customFormat="1"/>
    <row r="2014" s="158" customFormat="1"/>
    <row r="2015" s="158" customFormat="1"/>
    <row r="2016" s="158" customFormat="1"/>
    <row r="2017" s="158" customFormat="1"/>
    <row r="2018" s="158" customFormat="1"/>
    <row r="2019" s="158" customFormat="1"/>
    <row r="2020" s="158" customFormat="1"/>
    <row r="2021" s="158" customFormat="1"/>
    <row r="2022" s="158" customFormat="1"/>
    <row r="2023" s="158" customFormat="1"/>
    <row r="2024" s="158" customFormat="1"/>
    <row r="2025" s="158" customFormat="1"/>
    <row r="2026" s="158" customFormat="1"/>
    <row r="2027" s="158" customFormat="1"/>
    <row r="2028" s="158" customFormat="1"/>
    <row r="2029" s="158" customFormat="1"/>
    <row r="2030" s="158" customFormat="1"/>
    <row r="2031" s="158" customFormat="1"/>
    <row r="2032" s="158" customFormat="1"/>
    <row r="2033" s="158" customFormat="1"/>
    <row r="2034" s="158" customFormat="1"/>
    <row r="2035" s="158" customFormat="1"/>
    <row r="2036" s="158" customFormat="1"/>
    <row r="2037" s="158" customFormat="1"/>
    <row r="2038" s="158" customFormat="1"/>
    <row r="2039" s="158" customFormat="1"/>
    <row r="2040" s="158" customFormat="1"/>
    <row r="2041" s="158" customFormat="1"/>
    <row r="2042" s="158" customFormat="1"/>
    <row r="2043" s="158" customFormat="1"/>
    <row r="2044" s="158" customFormat="1"/>
    <row r="2045" s="158" customFormat="1"/>
    <row r="2046" s="158" customFormat="1"/>
    <row r="2047" s="158" customFormat="1"/>
    <row r="2048" s="158" customFormat="1"/>
    <row r="2049" s="158" customFormat="1"/>
    <row r="2050" s="158" customFormat="1"/>
    <row r="2051" s="158" customFormat="1"/>
    <row r="2052" s="158" customFormat="1"/>
    <row r="2053" s="158" customFormat="1"/>
    <row r="2054" s="158" customFormat="1"/>
    <row r="2055" s="158" customFormat="1"/>
    <row r="2056" s="158" customFormat="1"/>
    <row r="2057" s="158" customFormat="1"/>
    <row r="2058" s="158" customFormat="1"/>
    <row r="2059" s="158" customFormat="1"/>
    <row r="2060" s="158" customFormat="1"/>
    <row r="2061" s="158" customFormat="1"/>
    <row r="2062" s="158" customFormat="1"/>
    <row r="2063" s="158" customFormat="1"/>
    <row r="2064" s="158" customFormat="1"/>
    <row r="2065" s="158" customFormat="1"/>
    <row r="2066" s="158" customFormat="1"/>
    <row r="2067" s="158" customFormat="1"/>
    <row r="2068" s="158" customFormat="1"/>
    <row r="2069" s="158" customFormat="1"/>
    <row r="2070" s="158" customFormat="1"/>
    <row r="2071" s="158" customFormat="1"/>
    <row r="2072" s="158" customFormat="1"/>
    <row r="2073" s="158" customFormat="1"/>
    <row r="2074" s="158" customFormat="1"/>
    <row r="2075" s="158" customFormat="1"/>
    <row r="2076" s="158" customFormat="1"/>
    <row r="2077" s="158" customFormat="1"/>
    <row r="2078" s="158" customFormat="1"/>
    <row r="2079" s="158" customFormat="1"/>
    <row r="2080" s="158" customFormat="1"/>
    <row r="2081" s="158" customFormat="1"/>
    <row r="2082" s="158" customFormat="1"/>
    <row r="2083" s="158" customFormat="1"/>
    <row r="2084" s="158" customFormat="1"/>
    <row r="2085" s="158" customFormat="1"/>
    <row r="2086" s="158" customFormat="1"/>
    <row r="2087" s="158" customFormat="1"/>
    <row r="2088" s="158" customFormat="1"/>
    <row r="2089" s="158" customFormat="1"/>
    <row r="2090" s="158" customFormat="1"/>
    <row r="2091" s="158" customFormat="1"/>
    <row r="2092" s="158" customFormat="1"/>
    <row r="2093" s="158" customFormat="1"/>
    <row r="2094" s="158" customFormat="1"/>
    <row r="2095" s="158" customFormat="1"/>
    <row r="2096" s="158" customFormat="1"/>
    <row r="2097" s="158" customFormat="1"/>
    <row r="2098" s="158" customFormat="1"/>
    <row r="2099" s="158" customFormat="1"/>
    <row r="2100" s="158" customFormat="1"/>
    <row r="2101" s="158" customFormat="1"/>
    <row r="2102" s="158" customFormat="1"/>
    <row r="2103" s="158" customFormat="1"/>
    <row r="2104" s="158" customFormat="1"/>
    <row r="2105" s="158" customFormat="1"/>
    <row r="2106" s="158" customFormat="1"/>
    <row r="2107" s="158" customFormat="1"/>
    <row r="2108" s="158" customFormat="1"/>
    <row r="2109" s="158" customFormat="1"/>
    <row r="2110" s="158" customFormat="1"/>
    <row r="2111" s="158" customFormat="1"/>
    <row r="2112" s="158" customFormat="1"/>
    <row r="2113" s="158" customFormat="1"/>
    <row r="2114" s="158" customFormat="1"/>
    <row r="2115" s="158" customFormat="1"/>
    <row r="2116" s="158" customFormat="1"/>
    <row r="2117" s="158" customFormat="1"/>
    <row r="2118" s="158" customFormat="1"/>
    <row r="2119" s="158" customFormat="1"/>
    <row r="2120" s="158" customFormat="1"/>
    <row r="2121" s="158" customFormat="1"/>
    <row r="2122" s="158" customFormat="1"/>
    <row r="2123" s="158" customFormat="1"/>
    <row r="2124" s="158" customFormat="1"/>
    <row r="2125" s="158" customFormat="1"/>
    <row r="2126" s="158" customFormat="1"/>
    <row r="2127" s="158" customFormat="1"/>
    <row r="2128" s="158" customFormat="1"/>
    <row r="2129" s="158" customFormat="1"/>
    <row r="2130" s="158" customFormat="1"/>
    <row r="2131" s="158" customFormat="1"/>
    <row r="2132" s="158" customFormat="1"/>
    <row r="2133" s="158" customFormat="1"/>
    <row r="2134" s="158" customFormat="1"/>
    <row r="2135" s="158" customFormat="1"/>
    <row r="2136" s="158" customFormat="1"/>
    <row r="2137" s="158" customFormat="1"/>
    <row r="2138" s="158" customFormat="1"/>
    <row r="2139" s="158" customFormat="1"/>
    <row r="2140" s="158" customFormat="1"/>
    <row r="2141" s="158" customFormat="1"/>
    <row r="2142" s="158" customFormat="1"/>
    <row r="2143" s="158" customFormat="1"/>
    <row r="2144" s="158" customFormat="1"/>
    <row r="2145" s="158" customFormat="1"/>
    <row r="2146" s="158" customFormat="1"/>
    <row r="2147" s="158" customFormat="1"/>
    <row r="2148" s="158" customFormat="1"/>
    <row r="2149" s="158" customFormat="1"/>
    <row r="2150" s="158" customFormat="1"/>
    <row r="2151" s="158" customFormat="1"/>
    <row r="2152" s="158" customFormat="1"/>
    <row r="2153" s="158" customFormat="1"/>
    <row r="2154" s="158" customFormat="1"/>
    <row r="2155" s="158" customFormat="1"/>
    <row r="2156" s="158" customFormat="1"/>
    <row r="2157" s="158" customFormat="1"/>
    <row r="2158" s="158" customFormat="1"/>
    <row r="2159" s="158" customFormat="1"/>
    <row r="2160" s="158" customFormat="1"/>
    <row r="2161" s="158" customFormat="1"/>
    <row r="2162" s="158" customFormat="1"/>
    <row r="2163" s="158" customFormat="1"/>
    <row r="2164" s="158" customFormat="1"/>
    <row r="2165" s="158" customFormat="1"/>
    <row r="2166" s="158" customFormat="1"/>
    <row r="2167" s="158" customFormat="1"/>
    <row r="2168" s="158" customFormat="1"/>
    <row r="2169" s="158" customFormat="1"/>
    <row r="2170" s="158" customFormat="1"/>
    <row r="2171" s="158" customFormat="1"/>
    <row r="2172" s="158" customFormat="1"/>
    <row r="2173" s="158" customFormat="1"/>
    <row r="2174" s="158" customFormat="1"/>
    <row r="2175" s="158" customFormat="1"/>
    <row r="2176" s="158" customFormat="1"/>
    <row r="2177" s="158" customFormat="1"/>
    <row r="2178" s="158" customFormat="1"/>
    <row r="2179" s="158" customFormat="1"/>
    <row r="2180" s="158" customFormat="1"/>
    <row r="2181" s="158" customFormat="1"/>
    <row r="2182" s="158" customFormat="1"/>
    <row r="2183" s="158" customFormat="1"/>
    <row r="2184" s="158" customFormat="1"/>
    <row r="2185" s="158" customFormat="1"/>
    <row r="2186" s="158" customFormat="1"/>
    <row r="2187" s="158" customFormat="1"/>
    <row r="2188" s="158" customFormat="1"/>
    <row r="2189" s="158" customFormat="1"/>
    <row r="2190" s="158" customFormat="1"/>
    <row r="2191" s="158" customFormat="1"/>
    <row r="2192" s="158" customFormat="1"/>
    <row r="2193" s="158" customFormat="1"/>
    <row r="2194" s="158" customFormat="1"/>
    <row r="2195" s="158" customFormat="1"/>
    <row r="2196" s="158" customFormat="1"/>
    <row r="2197" s="158" customFormat="1"/>
    <row r="2198" s="158" customFormat="1"/>
    <row r="2199" s="158" customFormat="1"/>
    <row r="2200" s="158" customFormat="1"/>
    <row r="2201" s="158" customFormat="1"/>
    <row r="2202" s="158" customFormat="1"/>
    <row r="2203" s="158" customFormat="1"/>
    <row r="2204" s="158" customFormat="1"/>
    <row r="2205" s="158" customFormat="1"/>
    <row r="2206" s="158" customFormat="1"/>
    <row r="2207" s="158" customFormat="1"/>
    <row r="2208" s="158" customFormat="1"/>
    <row r="2209" s="158" customFormat="1"/>
    <row r="2210" s="158" customFormat="1"/>
    <row r="2211" s="158" customFormat="1"/>
    <row r="2212" s="158" customFormat="1"/>
    <row r="2213" s="158" customFormat="1"/>
    <row r="2214" s="158" customFormat="1"/>
    <row r="2215" s="158" customFormat="1"/>
    <row r="2216" s="158" customFormat="1"/>
    <row r="2217" s="158" customFormat="1"/>
    <row r="2218" s="158" customFormat="1"/>
    <row r="2219" s="158" customFormat="1"/>
    <row r="2220" s="158" customFormat="1"/>
    <row r="2221" s="158" customFormat="1"/>
    <row r="2222" s="158" customFormat="1"/>
    <row r="2223" s="158" customFormat="1"/>
    <row r="2224" s="158" customFormat="1"/>
    <row r="2225" s="158" customFormat="1"/>
    <row r="2226" s="158" customFormat="1"/>
    <row r="2227" s="158" customFormat="1"/>
    <row r="2228" s="158" customFormat="1"/>
    <row r="2229" s="158" customFormat="1"/>
    <row r="2230" s="158" customFormat="1"/>
    <row r="2231" s="158" customFormat="1"/>
    <row r="2232" s="158" customFormat="1"/>
    <row r="2233" s="158" customFormat="1"/>
    <row r="2234" s="158" customFormat="1"/>
    <row r="2235" s="158" customFormat="1"/>
    <row r="2236" s="158" customFormat="1"/>
    <row r="2237" s="158" customFormat="1"/>
    <row r="2238" s="158" customFormat="1"/>
    <row r="2239" s="158" customFormat="1"/>
    <row r="2240" s="158" customFormat="1"/>
    <row r="2241" s="158" customFormat="1"/>
    <row r="2242" s="158" customFormat="1"/>
    <row r="2243" s="158" customFormat="1"/>
    <row r="2244" s="158" customFormat="1"/>
    <row r="2245" s="158" customFormat="1"/>
    <row r="2246" s="158" customFormat="1"/>
    <row r="2247" s="158" customFormat="1"/>
    <row r="2248" s="158" customFormat="1"/>
    <row r="2249" s="158" customFormat="1"/>
    <row r="2250" s="158" customFormat="1"/>
    <row r="2251" s="158" customFormat="1"/>
    <row r="2252" s="158" customFormat="1"/>
    <row r="2253" s="158" customFormat="1"/>
    <row r="2254" s="158" customFormat="1"/>
    <row r="2255" s="158" customFormat="1"/>
    <row r="2256" s="158" customFormat="1"/>
    <row r="2257" s="158" customFormat="1"/>
    <row r="2258" s="158" customFormat="1"/>
    <row r="2259" s="158" customFormat="1"/>
    <row r="2260" s="158" customFormat="1"/>
    <row r="2261" s="158" customFormat="1"/>
    <row r="2262" s="158" customFormat="1"/>
    <row r="2263" s="158" customFormat="1"/>
    <row r="2264" s="158" customFormat="1"/>
    <row r="2265" s="158" customFormat="1"/>
    <row r="2266" s="158" customFormat="1"/>
    <row r="2267" s="158" customFormat="1"/>
    <row r="2268" s="158" customFormat="1"/>
    <row r="2269" s="158" customFormat="1"/>
    <row r="2270" s="158" customFormat="1"/>
    <row r="2271" s="158" customFormat="1"/>
    <row r="2272" s="158" customFormat="1"/>
    <row r="2273" s="158" customFormat="1"/>
    <row r="2274" s="158" customFormat="1"/>
    <row r="2275" s="158" customFormat="1"/>
    <row r="2276" s="158" customFormat="1"/>
    <row r="2277" s="158" customFormat="1"/>
    <row r="2278" s="158" customFormat="1"/>
    <row r="2279" s="158" customFormat="1"/>
    <row r="2280" s="158" customFormat="1"/>
    <row r="2281" s="158" customFormat="1"/>
    <row r="2282" s="158" customFormat="1"/>
    <row r="2283" s="158" customFormat="1"/>
    <row r="2284" s="158" customFormat="1"/>
    <row r="2285" s="158" customFormat="1"/>
    <row r="2286" s="158" customFormat="1"/>
    <row r="2287" s="158" customFormat="1"/>
    <row r="2288" s="158" customFormat="1"/>
    <row r="2289" s="158" customFormat="1"/>
    <row r="2290" s="158" customFormat="1"/>
    <row r="2291" s="158" customFormat="1"/>
    <row r="2292" s="158" customFormat="1"/>
    <row r="2293" s="158" customFormat="1"/>
    <row r="2294" s="158" customFormat="1"/>
    <row r="2295" s="158" customFormat="1"/>
    <row r="2296" s="158" customFormat="1"/>
    <row r="2297" s="158" customFormat="1"/>
    <row r="2298" s="158" customFormat="1"/>
    <row r="2299" s="158" customFormat="1"/>
    <row r="2300" s="158" customFormat="1"/>
    <row r="2301" s="158" customFormat="1"/>
    <row r="2302" s="158" customFormat="1"/>
    <row r="2303" s="158" customFormat="1"/>
    <row r="2304" s="158" customFormat="1"/>
    <row r="2305" s="158" customFormat="1"/>
    <row r="2306" s="158" customFormat="1"/>
    <row r="2307" s="158" customFormat="1"/>
    <row r="2308" s="158" customFormat="1"/>
    <row r="2309" s="158" customFormat="1"/>
    <row r="2310" s="158" customFormat="1"/>
    <row r="2311" s="158" customFormat="1"/>
    <row r="2312" s="158" customFormat="1"/>
    <row r="2313" s="158" customFormat="1"/>
    <row r="2314" s="158" customFormat="1"/>
    <row r="2315" s="158" customFormat="1"/>
    <row r="2316" s="158" customFormat="1"/>
    <row r="2317" s="158" customFormat="1"/>
    <row r="2318" s="158" customFormat="1"/>
    <row r="2319" s="158" customFormat="1"/>
    <row r="2320" s="158" customFormat="1"/>
    <row r="2321" s="158" customFormat="1"/>
    <row r="2322" s="158" customFormat="1"/>
    <row r="2323" s="158" customFormat="1"/>
    <row r="2324" s="158" customFormat="1"/>
    <row r="2325" s="158" customFormat="1"/>
    <row r="2326" s="158" customFormat="1"/>
    <row r="2327" s="158" customFormat="1"/>
    <row r="2328" s="158" customFormat="1"/>
    <row r="2329" s="158" customFormat="1"/>
    <row r="2330" s="158" customFormat="1"/>
    <row r="2331" s="158" customFormat="1"/>
    <row r="2332" s="158" customFormat="1"/>
    <row r="2333" s="158" customFormat="1"/>
    <row r="2334" s="158" customFormat="1"/>
    <row r="2335" s="158" customFormat="1"/>
    <row r="2336" s="158" customFormat="1"/>
    <row r="2337" s="158" customFormat="1"/>
    <row r="2338" s="158" customFormat="1"/>
    <row r="2339" s="158" customFormat="1"/>
    <row r="2340" s="158" customFormat="1"/>
    <row r="2341" s="158" customFormat="1"/>
    <row r="2342" s="158" customFormat="1"/>
    <row r="2343" s="158" customFormat="1"/>
    <row r="2344" s="158" customFormat="1"/>
    <row r="2345" s="158" customFormat="1"/>
    <row r="2346" s="158" customFormat="1"/>
    <row r="2347" s="158" customFormat="1"/>
    <row r="2348" s="158" customFormat="1"/>
    <row r="2349" s="158" customFormat="1"/>
    <row r="2350" s="158" customFormat="1"/>
    <row r="2351" s="158" customFormat="1"/>
    <row r="2352" s="158" customFormat="1"/>
    <row r="2353" s="158" customFormat="1"/>
    <row r="2354" s="158" customFormat="1"/>
    <row r="2355" s="158" customFormat="1"/>
    <row r="2356" s="158" customFormat="1"/>
    <row r="2357" s="158" customFormat="1"/>
    <row r="2358" s="158" customFormat="1"/>
    <row r="2359" s="158" customFormat="1"/>
    <row r="2360" s="158" customFormat="1"/>
    <row r="2361" s="158" customFormat="1"/>
    <row r="2362" s="158" customFormat="1"/>
    <row r="2363" s="158" customFormat="1"/>
    <row r="2364" s="158" customFormat="1"/>
    <row r="2365" s="158" customFormat="1"/>
    <row r="2366" s="158" customFormat="1"/>
    <row r="2367" s="158" customFormat="1"/>
    <row r="2368" s="158" customFormat="1"/>
    <row r="2369" s="158" customFormat="1"/>
    <row r="2370" s="158" customFormat="1"/>
    <row r="2371" s="158" customFormat="1"/>
    <row r="2372" s="158" customFormat="1"/>
    <row r="2373" s="158" customFormat="1"/>
    <row r="2374" s="158" customFormat="1"/>
    <row r="2375" s="158" customFormat="1"/>
    <row r="2376" s="158" customFormat="1"/>
    <row r="2377" s="158" customFormat="1"/>
    <row r="2378" s="158" customFormat="1"/>
    <row r="2379" s="158" customFormat="1"/>
    <row r="2380" s="158" customFormat="1"/>
    <row r="2381" s="158" customFormat="1"/>
    <row r="2382" s="158" customFormat="1"/>
    <row r="2383" s="158" customFormat="1"/>
    <row r="2384" s="158" customFormat="1"/>
    <row r="2385" s="158" customFormat="1"/>
    <row r="2386" s="158" customFormat="1"/>
    <row r="2387" s="158" customFormat="1"/>
    <row r="2388" s="158" customFormat="1"/>
    <row r="2389" s="158" customFormat="1"/>
    <row r="2390" s="158" customFormat="1"/>
    <row r="2391" s="158" customFormat="1"/>
    <row r="2392" s="158" customFormat="1"/>
    <row r="2393" s="158" customFormat="1"/>
    <row r="2394" s="158" customFormat="1"/>
    <row r="2395" s="158" customFormat="1"/>
    <row r="2396" s="158" customFormat="1"/>
    <row r="2397" s="158" customFormat="1"/>
    <row r="2398" s="158" customFormat="1"/>
    <row r="2399" s="158" customFormat="1"/>
    <row r="2400" s="158" customFormat="1"/>
    <row r="2401" s="158" customFormat="1"/>
    <row r="2402" s="158" customFormat="1"/>
    <row r="2403" s="158" customFormat="1"/>
    <row r="2404" s="158" customFormat="1"/>
    <row r="2405" s="158" customFormat="1"/>
    <row r="2406" s="158" customFormat="1"/>
    <row r="2407" s="158" customFormat="1"/>
    <row r="2408" s="158" customFormat="1"/>
    <row r="2409" s="158" customFormat="1"/>
    <row r="2410" s="158" customFormat="1"/>
    <row r="2411" s="158" customFormat="1"/>
    <row r="2412" s="158" customFormat="1"/>
    <row r="2413" s="158" customFormat="1"/>
    <row r="2414" s="158" customFormat="1"/>
    <row r="2415" s="158" customFormat="1"/>
    <row r="2416" s="158" customFormat="1"/>
    <row r="2417" s="158" customFormat="1"/>
    <row r="2418" s="158" customFormat="1"/>
    <row r="2419" s="158" customFormat="1"/>
    <row r="2420" s="158" customFormat="1"/>
    <row r="2421" s="158" customFormat="1"/>
    <row r="2422" s="158" customFormat="1"/>
    <row r="2423" s="158" customFormat="1"/>
    <row r="2424" s="158" customFormat="1"/>
    <row r="2425" s="158" customFormat="1"/>
    <row r="2426" s="158" customFormat="1"/>
    <row r="2427" s="158" customFormat="1"/>
    <row r="2428" s="158" customFormat="1"/>
    <row r="2429" s="158" customFormat="1"/>
    <row r="2430" s="158" customFormat="1"/>
    <row r="2431" s="158" customFormat="1"/>
    <row r="2432" s="158" customFormat="1"/>
    <row r="2433" s="158" customFormat="1"/>
    <row r="2434" s="158" customFormat="1"/>
    <row r="2435" s="158" customFormat="1"/>
    <row r="2436" s="158" customFormat="1"/>
    <row r="2437" s="158" customFormat="1"/>
    <row r="2438" s="158" customFormat="1"/>
    <row r="2439" s="158" customFormat="1"/>
    <row r="2440" s="158" customFormat="1"/>
    <row r="2441" s="158" customFormat="1"/>
    <row r="2442" s="158" customFormat="1"/>
    <row r="2443" s="158" customFormat="1"/>
    <row r="2444" s="158" customFormat="1"/>
    <row r="2445" s="158" customFormat="1"/>
    <row r="2446" s="158" customFormat="1"/>
    <row r="2447" s="158" customFormat="1"/>
    <row r="2448" s="158" customFormat="1"/>
    <row r="2449" s="158" customFormat="1"/>
    <row r="2450" s="158" customFormat="1"/>
    <row r="2451" s="158" customFormat="1"/>
    <row r="2452" s="158" customFormat="1"/>
    <row r="2453" s="158" customFormat="1"/>
    <row r="2454" s="158" customFormat="1"/>
    <row r="2455" s="158" customFormat="1"/>
    <row r="2456" s="158" customFormat="1"/>
    <row r="2457" s="158" customFormat="1"/>
    <row r="2458" s="158" customFormat="1"/>
    <row r="2459" s="158" customFormat="1"/>
    <row r="2460" s="158" customFormat="1"/>
    <row r="2461" s="158" customFormat="1"/>
    <row r="2462" s="158" customFormat="1"/>
    <row r="2463" s="158" customFormat="1"/>
    <row r="2464" s="158" customFormat="1"/>
    <row r="2465" s="158" customFormat="1"/>
    <row r="2466" s="158" customFormat="1"/>
    <row r="2467" s="158" customFormat="1"/>
    <row r="2468" s="158" customFormat="1"/>
    <row r="2469" s="158" customFormat="1"/>
    <row r="2470" s="158" customFormat="1"/>
    <row r="2471" s="158" customFormat="1"/>
    <row r="2472" s="158" customFormat="1"/>
    <row r="2473" s="158" customFormat="1"/>
    <row r="2474" s="158" customFormat="1"/>
    <row r="2475" s="158" customFormat="1"/>
    <row r="2476" s="158" customFormat="1"/>
    <row r="2477" s="158" customFormat="1"/>
    <row r="2478" s="158" customFormat="1"/>
    <row r="2479" s="158" customFormat="1"/>
    <row r="2480" s="158" customFormat="1"/>
    <row r="2481" s="158" customFormat="1"/>
    <row r="2482" s="158" customFormat="1"/>
    <row r="2483" s="158" customFormat="1"/>
    <row r="2484" s="158" customFormat="1"/>
    <row r="2485" s="158" customFormat="1"/>
    <row r="2486" s="158" customFormat="1"/>
    <row r="2487" s="158" customFormat="1"/>
    <row r="2488" s="158" customFormat="1"/>
    <row r="2489" s="158" customFormat="1"/>
    <row r="2490" s="158" customFormat="1"/>
    <row r="2491" s="158" customFormat="1"/>
    <row r="2492" s="158" customFormat="1"/>
    <row r="2493" s="158" customFormat="1"/>
    <row r="2494" s="158" customFormat="1"/>
    <row r="2495" s="158" customFormat="1"/>
    <row r="2496" s="158" customFormat="1"/>
    <row r="2497" s="158" customFormat="1"/>
    <row r="2498" s="158" customFormat="1"/>
    <row r="2499" s="158" customFormat="1"/>
    <row r="2500" s="158" customFormat="1"/>
    <row r="2501" s="158" customFormat="1"/>
    <row r="2502" s="158" customFormat="1"/>
    <row r="2503" s="158" customFormat="1"/>
    <row r="2504" s="158" customFormat="1"/>
    <row r="2505" s="158" customFormat="1"/>
    <row r="2506" s="158" customFormat="1"/>
    <row r="2507" s="158" customFormat="1"/>
    <row r="2508" s="158" customFormat="1"/>
    <row r="2509" s="158" customFormat="1"/>
    <row r="2510" s="158" customFormat="1"/>
    <row r="2511" s="158" customFormat="1"/>
    <row r="2512" s="158" customFormat="1"/>
    <row r="2513" s="158" customFormat="1"/>
    <row r="2514" s="158" customFormat="1"/>
    <row r="2515" s="158" customFormat="1"/>
    <row r="2516" s="158" customFormat="1"/>
    <row r="2517" s="158" customFormat="1"/>
    <row r="2518" s="158" customFormat="1"/>
    <row r="2519" s="158" customFormat="1"/>
    <row r="2520" s="158" customFormat="1"/>
    <row r="2521" s="158" customFormat="1"/>
    <row r="2522" s="158" customFormat="1"/>
    <row r="2523" s="158" customFormat="1"/>
    <row r="2524" s="158" customFormat="1"/>
    <row r="2525" s="158" customFormat="1"/>
    <row r="2526" s="158" customFormat="1"/>
    <row r="2527" s="158" customFormat="1"/>
    <row r="2528" s="158" customFormat="1"/>
    <row r="2529" s="158" customFormat="1"/>
    <row r="2530" s="158" customFormat="1"/>
    <row r="2531" s="158" customFormat="1"/>
    <row r="2532" s="158" customFormat="1"/>
    <row r="2533" s="158" customFormat="1"/>
    <row r="2534" s="158" customFormat="1"/>
    <row r="2535" s="158" customFormat="1"/>
    <row r="2536" s="158" customFormat="1"/>
    <row r="2537" s="158" customFormat="1"/>
    <row r="2538" s="158" customFormat="1"/>
    <row r="2539" s="158" customFormat="1"/>
    <row r="2540" s="158" customFormat="1"/>
    <row r="2541" s="158" customFormat="1"/>
    <row r="2542" s="158" customFormat="1"/>
    <row r="2543" s="158" customFormat="1"/>
    <row r="2544" s="158" customFormat="1"/>
    <row r="2545" s="158" customFormat="1"/>
    <row r="2546" s="158" customFormat="1"/>
    <row r="2547" s="158" customFormat="1"/>
    <row r="2548" s="158" customFormat="1"/>
    <row r="2549" s="158" customFormat="1"/>
    <row r="2550" s="158" customFormat="1"/>
    <row r="2551" s="158" customFormat="1"/>
    <row r="2552" s="158" customFormat="1"/>
    <row r="2553" s="158" customFormat="1"/>
    <row r="2554" s="158" customFormat="1"/>
    <row r="2555" s="158" customFormat="1"/>
    <row r="2556" s="158" customFormat="1"/>
    <row r="2557" s="158" customFormat="1"/>
    <row r="2558" s="158" customFormat="1"/>
    <row r="2559" s="158" customFormat="1"/>
    <row r="2560" s="158" customFormat="1"/>
    <row r="2561" s="158" customFormat="1"/>
    <row r="2562" s="158" customFormat="1"/>
    <row r="2563" s="158" customFormat="1"/>
    <row r="2564" s="158" customFormat="1"/>
    <row r="2565" s="158" customFormat="1"/>
    <row r="2566" s="158" customFormat="1"/>
    <row r="2567" s="158" customFormat="1"/>
    <row r="2568" s="158" customFormat="1"/>
    <row r="2569" s="158" customFormat="1"/>
    <row r="2570" s="158" customFormat="1"/>
    <row r="2571" s="158" customFormat="1"/>
    <row r="2572" s="158" customFormat="1"/>
    <row r="2573" s="158" customFormat="1"/>
    <row r="2574" s="158" customFormat="1"/>
    <row r="2575" s="158" customFormat="1"/>
    <row r="2576" s="158" customFormat="1"/>
    <row r="2577" s="158" customFormat="1"/>
    <row r="2578" s="158" customFormat="1"/>
    <row r="2579" s="158" customFormat="1"/>
    <row r="2580" s="158" customFormat="1"/>
    <row r="2581" s="158" customFormat="1"/>
    <row r="2582" s="158" customFormat="1"/>
    <row r="2583" s="158" customFormat="1"/>
    <row r="2584" s="158" customFormat="1"/>
    <row r="2585" s="158" customFormat="1"/>
    <row r="2586" s="158" customFormat="1"/>
    <row r="2587" s="158" customFormat="1"/>
    <row r="2588" s="158" customFormat="1"/>
    <row r="2589" s="158" customFormat="1"/>
    <row r="2590" s="158" customFormat="1"/>
    <row r="2591" s="158" customFormat="1"/>
    <row r="2592" s="158" customFormat="1"/>
    <row r="2593" s="158" customFormat="1"/>
    <row r="2594" s="158" customFormat="1"/>
    <row r="2595" s="158" customFormat="1"/>
    <row r="2596" s="158" customFormat="1"/>
    <row r="2597" s="158" customFormat="1"/>
    <row r="2598" s="158" customFormat="1"/>
    <row r="2599" s="158" customFormat="1"/>
    <row r="2600" s="158" customFormat="1"/>
    <row r="2601" s="158" customFormat="1"/>
    <row r="2602" s="158" customFormat="1"/>
    <row r="2603" s="158" customFormat="1"/>
    <row r="2604" s="158" customFormat="1"/>
    <row r="2605" s="158" customFormat="1"/>
    <row r="2606" s="158" customFormat="1"/>
    <row r="2607" s="158" customFormat="1"/>
    <row r="2608" s="158" customFormat="1"/>
    <row r="2609" s="158" customFormat="1"/>
    <row r="2610" s="158" customFormat="1"/>
    <row r="2611" s="158" customFormat="1"/>
    <row r="2612" s="158" customFormat="1"/>
    <row r="2613" s="158" customFormat="1"/>
    <row r="2614" s="158" customFormat="1"/>
    <row r="2615" s="158" customFormat="1"/>
    <row r="2616" s="158" customFormat="1"/>
    <row r="2617" s="158" customFormat="1"/>
    <row r="2618" s="158" customFormat="1"/>
    <row r="2619" s="158" customFormat="1"/>
    <row r="2620" s="158" customFormat="1"/>
    <row r="2621" s="158" customFormat="1"/>
    <row r="2622" s="158" customFormat="1"/>
    <row r="2623" s="158" customFormat="1"/>
    <row r="2624" s="158" customFormat="1"/>
    <row r="2625" s="158" customFormat="1"/>
    <row r="2626" s="158" customFormat="1"/>
    <row r="2627" s="158" customFormat="1"/>
    <row r="2628" s="158" customFormat="1"/>
    <row r="2629" s="158" customFormat="1"/>
    <row r="2630" s="158" customFormat="1"/>
    <row r="2631" s="158" customFormat="1"/>
    <row r="2632" s="158" customFormat="1"/>
    <row r="2633" s="158" customFormat="1"/>
    <row r="2634" s="158" customFormat="1"/>
    <row r="2635" s="158" customFormat="1"/>
    <row r="2636" s="158" customFormat="1"/>
    <row r="2637" s="158" customFormat="1"/>
    <row r="2638" s="158" customFormat="1"/>
    <row r="2639" s="158" customFormat="1"/>
    <row r="2640" s="158" customFormat="1"/>
    <row r="2641" s="158" customFormat="1"/>
    <row r="2642" s="158" customFormat="1"/>
    <row r="2643" s="158" customFormat="1"/>
    <row r="2644" s="158" customFormat="1"/>
    <row r="2645" s="158" customFormat="1"/>
    <row r="2646" s="158" customFormat="1"/>
    <row r="2647" s="158" customFormat="1"/>
    <row r="2648" s="158" customFormat="1"/>
    <row r="2649" s="158" customFormat="1"/>
    <row r="2650" s="158" customFormat="1"/>
    <row r="2651" s="158" customFormat="1"/>
    <row r="2652" s="158" customFormat="1"/>
    <row r="2653" s="158" customFormat="1"/>
    <row r="2654" s="158" customFormat="1"/>
    <row r="2655" s="158" customFormat="1"/>
    <row r="2656" s="158" customFormat="1"/>
    <row r="2657" s="158" customFormat="1"/>
    <row r="2658" s="158" customFormat="1"/>
    <row r="2659" s="158" customFormat="1"/>
    <row r="2660" s="158" customFormat="1"/>
    <row r="2661" s="158" customFormat="1"/>
    <row r="2662" s="158" customFormat="1"/>
    <row r="2663" s="158" customFormat="1"/>
    <row r="2664" s="158" customFormat="1"/>
    <row r="2665" s="158" customFormat="1"/>
    <row r="2666" s="158" customFormat="1"/>
    <row r="2667" s="158" customFormat="1"/>
    <row r="2668" s="158" customFormat="1"/>
    <row r="2669" s="158" customFormat="1"/>
    <row r="2670" s="158" customFormat="1"/>
    <row r="2671" s="158" customFormat="1"/>
    <row r="2672" s="158" customFormat="1"/>
    <row r="2673" s="158" customFormat="1"/>
    <row r="2674" s="158" customFormat="1"/>
    <row r="2675" s="158" customFormat="1"/>
    <row r="2676" s="158" customFormat="1"/>
    <row r="2677" s="158" customFormat="1"/>
    <row r="2678" s="158" customFormat="1"/>
    <row r="2679" s="158" customFormat="1"/>
    <row r="2680" s="158" customFormat="1"/>
    <row r="2681" s="158" customFormat="1"/>
    <row r="2682" s="158" customFormat="1"/>
    <row r="2683" s="158" customFormat="1"/>
    <row r="2684" s="158" customFormat="1"/>
    <row r="2685" s="158" customFormat="1"/>
    <row r="2686" s="158" customFormat="1"/>
    <row r="2687" s="158" customFormat="1"/>
    <row r="2688" s="158" customFormat="1"/>
    <row r="2689" s="158" customFormat="1"/>
    <row r="2690" s="158" customFormat="1"/>
    <row r="2691" s="158" customFormat="1"/>
    <row r="2692" s="158" customFormat="1"/>
    <row r="2693" s="158" customFormat="1"/>
    <row r="2694" s="158" customFormat="1"/>
    <row r="2695" s="158" customFormat="1"/>
    <row r="2696" s="158" customFormat="1"/>
    <row r="2697" s="158" customFormat="1"/>
    <row r="2698" s="158" customFormat="1"/>
    <row r="2699" s="158" customFormat="1"/>
    <row r="2700" s="158" customFormat="1"/>
    <row r="2701" s="158" customFormat="1"/>
    <row r="2702" s="158" customFormat="1"/>
    <row r="2703" s="158" customFormat="1"/>
    <row r="2704" s="158" customFormat="1"/>
    <row r="2705" s="158" customFormat="1"/>
    <row r="2706" s="158" customFormat="1"/>
    <row r="2707" s="158" customFormat="1"/>
    <row r="2708" s="158" customFormat="1"/>
    <row r="2709" s="158" customFormat="1"/>
    <row r="2710" s="158" customFormat="1"/>
    <row r="2711" s="158" customFormat="1"/>
    <row r="2712" s="158" customFormat="1"/>
    <row r="2713" s="158" customFormat="1"/>
    <row r="2714" s="158" customFormat="1"/>
    <row r="2715" s="158" customFormat="1"/>
    <row r="2716" s="158" customFormat="1"/>
    <row r="2717" s="158" customFormat="1"/>
    <row r="2718" s="158" customFormat="1"/>
    <row r="2719" s="158" customFormat="1"/>
    <row r="2720" s="158" customFormat="1"/>
    <row r="2721" s="158" customFormat="1"/>
    <row r="2722" s="158" customFormat="1"/>
    <row r="2723" s="158" customFormat="1"/>
    <row r="2724" s="158" customFormat="1"/>
    <row r="2725" s="158" customFormat="1"/>
    <row r="2726" s="158" customFormat="1"/>
    <row r="2727" s="158" customFormat="1"/>
    <row r="2728" s="158" customFormat="1"/>
    <row r="2729" s="158" customFormat="1"/>
    <row r="2730" s="158" customFormat="1"/>
    <row r="2731" s="158" customFormat="1"/>
    <row r="2732" s="158" customFormat="1"/>
    <row r="2733" s="158" customFormat="1"/>
    <row r="2734" s="158" customFormat="1"/>
    <row r="2735" s="158" customFormat="1"/>
    <row r="2736" s="158" customFormat="1"/>
    <row r="2737" s="158" customFormat="1"/>
    <row r="2738" s="158" customFormat="1"/>
    <row r="2739" s="158" customFormat="1"/>
    <row r="2740" s="158" customFormat="1"/>
    <row r="2741" s="158" customFormat="1"/>
    <row r="2742" s="158" customFormat="1"/>
    <row r="2743" s="158" customFormat="1"/>
    <row r="2744" s="158" customFormat="1"/>
    <row r="2745" s="158" customFormat="1"/>
    <row r="2746" s="158" customFormat="1"/>
    <row r="2747" s="158" customFormat="1"/>
    <row r="2748" s="158" customFormat="1"/>
    <row r="2749" s="158" customFormat="1"/>
    <row r="2750" s="158" customFormat="1"/>
    <row r="2751" s="158" customFormat="1"/>
    <row r="2752" s="158" customFormat="1"/>
    <row r="2753" s="158" customFormat="1"/>
    <row r="2754" s="158" customFormat="1"/>
    <row r="2755" s="158" customFormat="1"/>
    <row r="2756" s="158" customFormat="1"/>
    <row r="2757" s="158" customFormat="1"/>
    <row r="2758" s="158" customFormat="1"/>
    <row r="2759" s="158" customFormat="1"/>
    <row r="2760" s="158" customFormat="1"/>
    <row r="2761" s="158" customFormat="1"/>
    <row r="2762" s="158" customFormat="1"/>
    <row r="2763" s="158" customFormat="1"/>
    <row r="2764" s="158" customFormat="1"/>
    <row r="2765" s="158" customFormat="1"/>
    <row r="2766" s="158" customFormat="1"/>
    <row r="2767" s="158" customFormat="1"/>
    <row r="2768" s="158" customFormat="1"/>
    <row r="2769" s="158" customFormat="1"/>
    <row r="2770" s="158" customFormat="1"/>
    <row r="2771" s="158" customFormat="1"/>
    <row r="2772" s="158" customFormat="1"/>
    <row r="2773" s="158" customFormat="1"/>
    <row r="2774" s="158" customFormat="1"/>
    <row r="2775" s="158" customFormat="1"/>
    <row r="2776" s="158" customFormat="1"/>
    <row r="2777" s="158" customFormat="1"/>
    <row r="2778" s="158" customFormat="1"/>
    <row r="2779" s="158" customFormat="1"/>
    <row r="2780" s="158" customFormat="1"/>
    <row r="2781" s="158" customFormat="1"/>
    <row r="2782" s="158" customFormat="1"/>
    <row r="2783" s="158" customFormat="1"/>
    <row r="2784" s="158" customFormat="1"/>
    <row r="2785" s="158" customFormat="1"/>
    <row r="2786" s="158" customFormat="1"/>
    <row r="2787" s="158" customFormat="1"/>
    <row r="2788" s="158" customFormat="1"/>
    <row r="2789" s="158" customFormat="1"/>
    <row r="2790" s="158" customFormat="1"/>
    <row r="2791" s="158" customFormat="1"/>
    <row r="2792" s="158" customFormat="1"/>
    <row r="2793" s="158" customFormat="1"/>
    <row r="2794" s="158" customFormat="1"/>
    <row r="2795" s="158" customFormat="1"/>
    <row r="2796" s="158" customFormat="1"/>
    <row r="2797" s="158" customFormat="1"/>
    <row r="2798" s="158" customFormat="1"/>
    <row r="2799" s="158" customFormat="1"/>
    <row r="2800" s="158" customFormat="1"/>
    <row r="2801" s="158" customFormat="1"/>
    <row r="2802" s="158" customFormat="1"/>
    <row r="2803" s="158" customFormat="1"/>
    <row r="2804" s="158" customFormat="1"/>
    <row r="2805" s="158" customFormat="1"/>
    <row r="2806" s="158" customFormat="1"/>
    <row r="2807" s="158" customFormat="1"/>
    <row r="2808" s="158" customFormat="1"/>
    <row r="2809" s="158" customFormat="1"/>
    <row r="2810" s="158" customFormat="1"/>
    <row r="2811" s="158" customFormat="1"/>
    <row r="2812" s="158" customFormat="1"/>
    <row r="2813" s="158" customFormat="1"/>
    <row r="2814" s="158" customFormat="1"/>
    <row r="2815" s="158" customFormat="1"/>
    <row r="2816" s="158" customFormat="1"/>
    <row r="2817" s="158" customFormat="1"/>
    <row r="2818" s="158" customFormat="1"/>
    <row r="2819" s="158" customFormat="1"/>
    <row r="2820" s="158" customFormat="1"/>
    <row r="2821" s="158" customFormat="1"/>
    <row r="2822" s="158" customFormat="1"/>
    <row r="2823" s="158" customFormat="1"/>
    <row r="2824" s="158" customFormat="1"/>
    <row r="2825" s="158" customFormat="1"/>
    <row r="2826" s="158" customFormat="1"/>
    <row r="2827" s="158" customFormat="1"/>
    <row r="2828" s="158" customFormat="1"/>
    <row r="2829" s="158" customFormat="1"/>
    <row r="2830" s="158" customFormat="1"/>
    <row r="2831" s="158" customFormat="1"/>
    <row r="2832" s="158" customFormat="1"/>
    <row r="2833" s="158" customFormat="1"/>
    <row r="2834" s="158" customFormat="1"/>
    <row r="2835" s="158" customFormat="1"/>
    <row r="2836" s="158" customFormat="1"/>
    <row r="2837" s="158" customFormat="1"/>
    <row r="2838" s="158" customFormat="1"/>
    <row r="2839" s="158" customFormat="1"/>
    <row r="2840" s="158" customFormat="1"/>
    <row r="2841" s="158" customFormat="1"/>
    <row r="2842" s="158" customFormat="1"/>
    <row r="2843" s="158" customFormat="1"/>
    <row r="2844" s="158" customFormat="1"/>
    <row r="2845" s="158" customFormat="1"/>
    <row r="2846" s="158" customFormat="1"/>
    <row r="2847" s="158" customFormat="1"/>
    <row r="2848" s="158" customFormat="1"/>
    <row r="2849" s="158" customFormat="1"/>
    <row r="2850" s="158" customFormat="1"/>
    <row r="2851" s="158" customFormat="1"/>
    <row r="2852" s="158" customFormat="1"/>
    <row r="2853" s="158" customFormat="1"/>
    <row r="2854" s="158" customFormat="1"/>
    <row r="2855" s="158" customFormat="1"/>
    <row r="2856" s="158" customFormat="1"/>
    <row r="2857" s="158" customFormat="1"/>
    <row r="2858" s="158" customFormat="1"/>
    <row r="2859" s="158" customFormat="1"/>
    <row r="2860" s="158" customFormat="1"/>
    <row r="2861" s="158" customFormat="1"/>
    <row r="2862" s="158" customFormat="1"/>
    <row r="2863" s="158" customFormat="1"/>
    <row r="2864" s="158" customFormat="1"/>
    <row r="2865" s="158" customFormat="1"/>
    <row r="2866" s="158" customFormat="1"/>
    <row r="2867" s="158" customFormat="1"/>
    <row r="2868" s="158" customFormat="1"/>
    <row r="2869" s="158" customFormat="1"/>
    <row r="2870" s="158" customFormat="1"/>
    <row r="2871" s="158" customFormat="1"/>
    <row r="2872" s="158" customFormat="1"/>
    <row r="2873" s="158" customFormat="1"/>
    <row r="2874" s="158" customFormat="1"/>
    <row r="2875" s="158" customFormat="1"/>
    <row r="2876" s="158" customFormat="1"/>
    <row r="2877" s="158" customFormat="1"/>
    <row r="2878" s="158" customFormat="1"/>
    <row r="2879" s="158" customFormat="1"/>
    <row r="2880" s="158" customFormat="1"/>
    <row r="2881" s="158" customFormat="1"/>
    <row r="2882" s="158" customFormat="1"/>
    <row r="2883" s="158" customFormat="1"/>
    <row r="2884" s="158" customFormat="1"/>
    <row r="2885" s="158" customFormat="1"/>
    <row r="2886" s="158" customFormat="1"/>
    <row r="2887" s="158" customFormat="1"/>
    <row r="2888" s="158" customFormat="1"/>
    <row r="2889" s="158" customFormat="1"/>
    <row r="2890" s="158" customFormat="1"/>
    <row r="2891" s="158" customFormat="1"/>
    <row r="2892" s="158" customFormat="1"/>
    <row r="2893" s="158" customFormat="1"/>
    <row r="2894" s="158" customFormat="1"/>
    <row r="2895" s="158" customFormat="1"/>
    <row r="2896" s="158" customFormat="1"/>
    <row r="2897" s="158" customFormat="1"/>
    <row r="2898" s="158" customFormat="1"/>
    <row r="2899" s="158" customFormat="1"/>
    <row r="2900" s="158" customFormat="1"/>
    <row r="2901" s="158" customFormat="1"/>
    <row r="2902" s="158" customFormat="1"/>
    <row r="2903" s="158" customFormat="1"/>
    <row r="2904" s="158" customFormat="1"/>
    <row r="2905" s="158" customFormat="1"/>
    <row r="2906" s="158" customFormat="1"/>
    <row r="2907" s="158" customFormat="1"/>
    <row r="2908" s="158" customFormat="1"/>
    <row r="2909" s="158" customFormat="1"/>
    <row r="2910" s="158" customFormat="1"/>
    <row r="2911" s="158" customFormat="1"/>
    <row r="2912" s="158" customFormat="1"/>
    <row r="2913" s="158" customFormat="1"/>
    <row r="2914" s="158" customFormat="1"/>
    <row r="2915" s="158" customFormat="1"/>
    <row r="2916" s="158" customFormat="1"/>
    <row r="2917" s="158" customFormat="1"/>
    <row r="2918" s="158" customFormat="1"/>
    <row r="2919" s="158" customFormat="1"/>
    <row r="2920" s="158" customFormat="1"/>
    <row r="2921" s="158" customFormat="1"/>
    <row r="2922" s="158" customFormat="1"/>
    <row r="2923" s="158" customFormat="1"/>
    <row r="2924" s="158" customFormat="1"/>
    <row r="2925" s="158" customFormat="1"/>
    <row r="2926" s="158" customFormat="1"/>
    <row r="2927" s="158" customFormat="1"/>
    <row r="2928" s="158" customFormat="1"/>
    <row r="2929" s="158" customFormat="1"/>
    <row r="2930" s="158" customFormat="1"/>
    <row r="2931" s="158" customFormat="1"/>
    <row r="2932" s="158" customFormat="1"/>
    <row r="2933" s="158" customFormat="1"/>
    <row r="2934" s="158" customFormat="1"/>
    <row r="2935" s="158" customFormat="1"/>
    <row r="2936" s="158" customFormat="1"/>
    <row r="2937" s="158" customFormat="1"/>
    <row r="2938" s="158" customFormat="1"/>
    <row r="2939" s="158" customFormat="1"/>
    <row r="2940" s="158" customFormat="1"/>
    <row r="2941" s="158" customFormat="1"/>
    <row r="2942" s="158" customFormat="1"/>
    <row r="2943" s="158" customFormat="1"/>
    <row r="2944" s="158" customFormat="1"/>
    <row r="2945" s="158" customFormat="1"/>
    <row r="2946" s="158" customFormat="1"/>
    <row r="2947" s="158" customFormat="1"/>
    <row r="2948" s="158" customFormat="1"/>
    <row r="2949" s="158" customFormat="1"/>
    <row r="2950" s="158" customFormat="1"/>
    <row r="2951" s="158" customFormat="1"/>
    <row r="2952" s="158" customFormat="1"/>
    <row r="2953" s="158" customFormat="1"/>
    <row r="2954" s="158" customFormat="1"/>
    <row r="2955" s="158" customFormat="1"/>
    <row r="2956" s="158" customFormat="1"/>
    <row r="2957" s="158" customFormat="1"/>
    <row r="2958" s="158" customFormat="1"/>
    <row r="2959" s="158" customFormat="1"/>
    <row r="2960" s="158" customFormat="1"/>
    <row r="2961" s="158" customFormat="1"/>
    <row r="2962" s="158" customFormat="1"/>
    <row r="2963" s="158" customFormat="1"/>
    <row r="2964" s="158" customFormat="1"/>
    <row r="2965" s="158" customFormat="1"/>
    <row r="2966" s="158" customFormat="1"/>
    <row r="2967" s="158" customFormat="1"/>
    <row r="2968" s="158" customFormat="1"/>
    <row r="2969" s="158" customFormat="1"/>
    <row r="2970" s="158" customFormat="1"/>
    <row r="2971" s="158" customFormat="1"/>
    <row r="2972" s="158" customFormat="1"/>
    <row r="2973" s="158" customFormat="1"/>
    <row r="2974" s="158" customFormat="1"/>
    <row r="2975" s="158" customFormat="1"/>
    <row r="2976" s="158" customFormat="1"/>
    <row r="2977" s="158" customFormat="1"/>
    <row r="2978" s="158" customFormat="1"/>
    <row r="2979" s="158" customFormat="1"/>
    <row r="2980" s="158" customFormat="1"/>
    <row r="2981" s="158" customFormat="1"/>
    <row r="2982" s="158" customFormat="1"/>
    <row r="2983" s="158" customFormat="1"/>
    <row r="2984" s="158" customFormat="1"/>
    <row r="2985" s="158" customFormat="1"/>
    <row r="2986" s="158" customFormat="1"/>
    <row r="2987" s="158" customFormat="1"/>
    <row r="2988" s="158" customFormat="1"/>
    <row r="2989" s="158" customFormat="1"/>
    <row r="2990" s="158" customFormat="1"/>
    <row r="2991" s="158" customFormat="1"/>
    <row r="2992" s="158" customFormat="1"/>
    <row r="2993" s="158" customFormat="1"/>
    <row r="2994" s="158" customFormat="1"/>
    <row r="2995" s="158" customFormat="1"/>
    <row r="2996" s="158" customFormat="1"/>
    <row r="2997" s="158" customFormat="1"/>
    <row r="2998" s="158" customFormat="1"/>
    <row r="2999" s="158" customFormat="1"/>
    <row r="3000" s="158" customFormat="1"/>
    <row r="3001" s="158" customFormat="1"/>
    <row r="3002" s="158" customFormat="1"/>
    <row r="3003" s="158" customFormat="1"/>
    <row r="3004" s="158" customFormat="1"/>
    <row r="3005" s="158" customFormat="1"/>
    <row r="3006" s="158" customFormat="1"/>
    <row r="3007" s="158" customFormat="1"/>
    <row r="3008" s="158" customFormat="1"/>
    <row r="3009" s="158" customFormat="1"/>
    <row r="3010" s="158" customFormat="1"/>
    <row r="3011" s="158" customFormat="1"/>
    <row r="3012" s="158" customFormat="1"/>
    <row r="3013" s="158" customFormat="1"/>
    <row r="3014" s="158" customFormat="1"/>
    <row r="3015" s="158" customFormat="1"/>
    <row r="3016" s="158" customFormat="1"/>
    <row r="3017" s="158" customFormat="1"/>
    <row r="3018" s="158" customFormat="1"/>
    <row r="3019" s="158" customFormat="1"/>
    <row r="3020" s="158" customFormat="1"/>
    <row r="3021" s="158" customFormat="1"/>
    <row r="3022" s="158" customFormat="1"/>
    <row r="3023" s="158" customFormat="1"/>
    <row r="3024" s="158" customFormat="1"/>
    <row r="3025" s="158" customFormat="1"/>
    <row r="3026" s="158" customFormat="1"/>
    <row r="3027" s="158" customFormat="1"/>
    <row r="3028" s="158" customFormat="1"/>
    <row r="3029" s="158" customFormat="1"/>
    <row r="3030" s="158" customFormat="1"/>
    <row r="3031" s="158" customFormat="1"/>
    <row r="3032" s="158" customFormat="1"/>
    <row r="3033" s="158" customFormat="1"/>
    <row r="3034" s="158" customFormat="1"/>
    <row r="3035" s="158" customFormat="1"/>
    <row r="3036" s="158" customFormat="1"/>
    <row r="3037" s="158" customFormat="1"/>
    <row r="3038" s="158" customFormat="1"/>
    <row r="3039" s="158" customFormat="1"/>
    <row r="3040" s="158" customFormat="1"/>
    <row r="3041" s="158" customFormat="1"/>
    <row r="3042" s="158" customFormat="1"/>
    <row r="3043" s="158" customFormat="1"/>
    <row r="3044" s="158" customFormat="1"/>
    <row r="3045" s="158" customFormat="1"/>
    <row r="3046" s="158" customFormat="1"/>
    <row r="3047" s="158" customFormat="1"/>
    <row r="3048" s="158" customFormat="1"/>
    <row r="3049" s="158" customFormat="1"/>
    <row r="3050" s="158" customFormat="1"/>
    <row r="3051" s="158" customFormat="1"/>
    <row r="3052" s="158" customFormat="1"/>
    <row r="3053" s="158" customFormat="1"/>
    <row r="3054" s="158" customFormat="1"/>
    <row r="3055" s="158" customFormat="1"/>
    <row r="3056" s="158" customFormat="1"/>
    <row r="3057" s="158" customFormat="1"/>
    <row r="3058" s="158" customFormat="1"/>
    <row r="3059" s="158" customFormat="1"/>
    <row r="3060" s="158" customFormat="1"/>
    <row r="3061" s="158" customFormat="1"/>
    <row r="3062" s="158" customFormat="1"/>
    <row r="3063" s="158" customFormat="1"/>
    <row r="3064" s="158" customFormat="1"/>
    <row r="3065" s="158" customFormat="1"/>
    <row r="3066" s="158" customFormat="1"/>
    <row r="3067" s="158" customFormat="1"/>
    <row r="3068" s="158" customFormat="1"/>
    <row r="3069" s="158" customFormat="1"/>
    <row r="3070" s="158" customFormat="1"/>
    <row r="3071" s="158" customFormat="1"/>
    <row r="3072" s="158" customFormat="1"/>
    <row r="3073" s="158" customFormat="1"/>
    <row r="3074" s="158" customFormat="1"/>
    <row r="3075" s="158" customFormat="1"/>
    <row r="3076" s="158" customFormat="1"/>
    <row r="3077" s="158" customFormat="1"/>
    <row r="3078" s="158" customFormat="1"/>
    <row r="3079" s="158" customFormat="1"/>
    <row r="3080" s="158" customFormat="1"/>
    <row r="3081" s="158" customFormat="1"/>
    <row r="3082" s="158" customFormat="1"/>
    <row r="3083" s="158" customFormat="1"/>
    <row r="3084" s="158" customFormat="1"/>
    <row r="3085" s="158" customFormat="1"/>
    <row r="3086" s="158" customFormat="1"/>
    <row r="3087" s="158" customFormat="1"/>
    <row r="3088" s="158" customFormat="1"/>
    <row r="3089" s="158" customFormat="1"/>
    <row r="3090" s="158" customFormat="1"/>
    <row r="3091" s="158" customFormat="1"/>
    <row r="3092" s="158" customFormat="1"/>
    <row r="3093" s="158" customFormat="1"/>
    <row r="3094" s="158" customFormat="1"/>
    <row r="3095" s="158" customFormat="1"/>
    <row r="3096" s="158" customFormat="1"/>
    <row r="3097" s="158" customFormat="1"/>
    <row r="3098" s="158" customFormat="1"/>
    <row r="3099" s="158" customFormat="1"/>
    <row r="3100" s="158" customFormat="1"/>
    <row r="3101" s="158" customFormat="1"/>
    <row r="3102" s="158" customFormat="1"/>
    <row r="3103" s="158" customFormat="1"/>
    <row r="3104" s="158" customFormat="1"/>
    <row r="3105" s="158" customFormat="1"/>
    <row r="3106" s="158" customFormat="1"/>
    <row r="3107" s="158" customFormat="1"/>
    <row r="3108" s="158" customFormat="1"/>
    <row r="3109" s="158" customFormat="1"/>
    <row r="3110" s="158" customFormat="1"/>
    <row r="3111" s="158" customFormat="1"/>
    <row r="3112" s="158" customFormat="1"/>
    <row r="3113" s="158" customFormat="1"/>
    <row r="3114" s="158" customFormat="1"/>
    <row r="3115" s="158" customFormat="1"/>
    <row r="3116" s="158" customFormat="1"/>
    <row r="3117" s="158" customFormat="1"/>
    <row r="3118" s="158" customFormat="1"/>
    <row r="3119" s="158" customFormat="1"/>
    <row r="3120" s="158" customFormat="1"/>
    <row r="3121" s="158" customFormat="1"/>
    <row r="3122" s="158" customFormat="1"/>
    <row r="3123" s="158" customFormat="1"/>
    <row r="3124" s="158" customFormat="1"/>
    <row r="3125" s="158" customFormat="1"/>
    <row r="3126" s="158" customFormat="1"/>
    <row r="3127" s="158" customFormat="1"/>
    <row r="3128" s="158" customFormat="1"/>
    <row r="3129" s="158" customFormat="1"/>
    <row r="3130" s="158" customFormat="1"/>
    <row r="3131" s="158" customFormat="1"/>
    <row r="3132" s="158" customFormat="1"/>
    <row r="3133" s="158" customFormat="1"/>
    <row r="3134" s="158" customFormat="1"/>
    <row r="3135" s="158" customFormat="1"/>
    <row r="3136" s="158" customFormat="1"/>
    <row r="3137" s="158" customFormat="1"/>
    <row r="3138" s="158" customFormat="1"/>
    <row r="3139" s="158" customFormat="1"/>
    <row r="3140" s="158" customFormat="1"/>
    <row r="3141" s="158" customFormat="1"/>
    <row r="3142" s="158" customFormat="1"/>
    <row r="3143" s="158" customFormat="1"/>
    <row r="3144" s="158" customFormat="1"/>
    <row r="3145" s="158" customFormat="1"/>
    <row r="3146" s="158" customFormat="1"/>
    <row r="3147" s="158" customFormat="1"/>
    <row r="3148" s="158" customFormat="1"/>
    <row r="3149" s="158" customFormat="1"/>
    <row r="3150" s="158" customFormat="1"/>
    <row r="3151" s="158" customFormat="1"/>
    <row r="3152" s="158" customFormat="1"/>
    <row r="3153" s="158" customFormat="1"/>
    <row r="3154" s="158" customFormat="1"/>
    <row r="3155" s="158" customFormat="1"/>
    <row r="3156" s="158" customFormat="1"/>
    <row r="3157" s="158" customFormat="1"/>
    <row r="3158" s="158" customFormat="1"/>
    <row r="3159" s="158" customFormat="1"/>
    <row r="3160" s="158" customFormat="1"/>
    <row r="3161" s="158" customFormat="1"/>
    <row r="3162" s="158" customFormat="1"/>
    <row r="3163" s="158" customFormat="1"/>
    <row r="3164" s="158" customFormat="1"/>
    <row r="3165" s="158" customFormat="1"/>
    <row r="3166" s="158" customFormat="1"/>
    <row r="3167" s="158" customFormat="1"/>
    <row r="3168" s="158" customFormat="1"/>
    <row r="3169" s="158" customFormat="1"/>
    <row r="3170" s="158" customFormat="1"/>
    <row r="3171" s="158" customFormat="1"/>
    <row r="3172" s="158" customFormat="1"/>
    <row r="3173" s="158" customFormat="1"/>
    <row r="3174" s="158" customFormat="1"/>
    <row r="3175" s="158" customFormat="1"/>
    <row r="3176" s="158" customFormat="1"/>
    <row r="3177" s="158" customFormat="1"/>
    <row r="3178" s="158" customFormat="1"/>
    <row r="3179" s="158" customFormat="1"/>
    <row r="3180" s="158" customFormat="1"/>
    <row r="3181" s="158" customFormat="1"/>
    <row r="3182" s="158" customFormat="1"/>
    <row r="3183" s="158" customFormat="1"/>
    <row r="3184" s="158" customFormat="1"/>
    <row r="3185" s="158" customFormat="1"/>
    <row r="3186" s="158" customFormat="1"/>
    <row r="3187" s="158" customFormat="1"/>
    <row r="3188" s="158" customFormat="1"/>
    <row r="3189" s="158" customFormat="1"/>
    <row r="3190" s="158" customFormat="1"/>
    <row r="3191" s="158" customFormat="1"/>
    <row r="3192" s="158" customFormat="1"/>
    <row r="3193" s="158" customFormat="1"/>
    <row r="3194" s="158" customFormat="1"/>
    <row r="3195" s="158" customFormat="1"/>
    <row r="3196" s="158" customFormat="1"/>
    <row r="3197" s="158" customFormat="1"/>
    <row r="3198" s="158" customFormat="1"/>
    <row r="3199" s="158" customFormat="1"/>
    <row r="3200" s="158" customFormat="1"/>
    <row r="3201" s="158" customFormat="1"/>
    <row r="3202" s="158" customFormat="1"/>
    <row r="3203" s="158" customFormat="1"/>
    <row r="3204" s="158" customFormat="1"/>
    <row r="3205" s="158" customFormat="1"/>
    <row r="3206" s="158" customFormat="1"/>
    <row r="3207" s="158" customFormat="1"/>
    <row r="3208" s="158" customFormat="1"/>
    <row r="3209" s="158" customFormat="1"/>
    <row r="3210" s="158" customFormat="1"/>
    <row r="3211" s="158" customFormat="1"/>
    <row r="3212" s="158" customFormat="1"/>
    <row r="3213" s="158" customFormat="1"/>
    <row r="3214" s="158" customFormat="1"/>
    <row r="3215" s="158" customFormat="1"/>
    <row r="3216" s="158" customFormat="1"/>
    <row r="3217" s="158" customFormat="1"/>
    <row r="3218" s="158" customFormat="1"/>
    <row r="3219" s="158" customFormat="1"/>
    <row r="3220" s="158" customFormat="1"/>
    <row r="3221" s="158" customFormat="1"/>
    <row r="3222" s="158" customFormat="1"/>
    <row r="3223" s="158" customFormat="1"/>
    <row r="3224" s="158" customFormat="1"/>
    <row r="3225" s="158" customFormat="1"/>
    <row r="3226" s="158" customFormat="1"/>
    <row r="3227" s="158" customFormat="1"/>
    <row r="3228" s="158" customFormat="1"/>
    <row r="3229" s="158" customFormat="1"/>
    <row r="3230" s="158" customFormat="1"/>
    <row r="3231" s="158" customFormat="1"/>
    <row r="3232" s="158" customFormat="1"/>
    <row r="3233" s="158" customFormat="1"/>
    <row r="3234" s="158" customFormat="1"/>
    <row r="3235" s="158" customFormat="1"/>
    <row r="3236" s="158" customFormat="1"/>
    <row r="3237" s="158" customFormat="1"/>
    <row r="3238" s="158" customFormat="1"/>
    <row r="3239" s="158" customFormat="1"/>
    <row r="3240" s="158" customFormat="1"/>
    <row r="3241" s="158" customFormat="1"/>
    <row r="3242" s="158" customFormat="1"/>
    <row r="3243" s="158" customFormat="1"/>
    <row r="3244" s="158" customFormat="1"/>
    <row r="3245" s="158" customFormat="1"/>
    <row r="3246" s="158" customFormat="1"/>
    <row r="3247" s="158" customFormat="1"/>
    <row r="3248" s="158" customFormat="1"/>
    <row r="3249" s="158" customFormat="1"/>
    <row r="3250" s="158" customFormat="1"/>
    <row r="3251" s="158" customFormat="1"/>
    <row r="3252" s="158" customFormat="1"/>
    <row r="3253" s="158" customFormat="1"/>
    <row r="3254" s="158" customFormat="1"/>
    <row r="3255" s="158" customFormat="1"/>
    <row r="3256" s="158" customFormat="1"/>
    <row r="3257" s="158" customFormat="1"/>
    <row r="3258" s="158" customFormat="1"/>
    <row r="3259" s="158" customFormat="1"/>
    <row r="3260" s="158" customFormat="1"/>
    <row r="3261" s="158" customFormat="1"/>
    <row r="3262" s="158" customFormat="1"/>
    <row r="3263" s="158" customFormat="1"/>
    <row r="3264" s="158" customFormat="1"/>
    <row r="3265" s="158" customFormat="1"/>
    <row r="3266" s="158" customFormat="1"/>
    <row r="3267" s="158" customFormat="1"/>
    <row r="3268" s="158" customFormat="1"/>
    <row r="3269" s="158" customFormat="1"/>
    <row r="3270" s="158" customFormat="1"/>
    <row r="3271" s="158" customFormat="1"/>
    <row r="3272" s="158" customFormat="1"/>
    <row r="3273" s="158" customFormat="1"/>
    <row r="3274" s="158" customFormat="1"/>
    <row r="3275" s="158" customFormat="1"/>
    <row r="3276" s="158" customFormat="1"/>
    <row r="3277" s="158" customFormat="1"/>
    <row r="3278" s="158" customFormat="1"/>
    <row r="3279" s="158" customFormat="1"/>
    <row r="3280" s="158" customFormat="1"/>
    <row r="3281" s="158" customFormat="1"/>
    <row r="3282" s="158" customFormat="1"/>
    <row r="3283" s="158" customFormat="1"/>
    <row r="3284" s="158" customFormat="1"/>
    <row r="3285" s="158" customFormat="1"/>
    <row r="3286" s="158" customFormat="1"/>
    <row r="3287" s="158" customFormat="1"/>
    <row r="3288" s="158" customFormat="1"/>
    <row r="3289" s="158" customFormat="1"/>
    <row r="3290" s="158" customFormat="1"/>
    <row r="3291" s="158" customFormat="1"/>
    <row r="3292" s="158" customFormat="1"/>
    <row r="3293" s="158" customFormat="1"/>
    <row r="3294" s="158" customFormat="1"/>
    <row r="3295" s="158" customFormat="1"/>
    <row r="3296" s="158" customFormat="1"/>
    <row r="3297" s="158" customFormat="1"/>
    <row r="3298" s="158" customFormat="1"/>
    <row r="3299" s="158" customFormat="1"/>
    <row r="3300" s="158" customFormat="1"/>
    <row r="3301" s="158" customFormat="1"/>
    <row r="3302" s="158" customFormat="1"/>
    <row r="3303" s="158" customFormat="1"/>
    <row r="3304" s="158" customFormat="1"/>
    <row r="3305" s="158" customFormat="1"/>
    <row r="3306" s="158" customFormat="1"/>
    <row r="3307" s="158" customFormat="1"/>
    <row r="3308" s="158" customFormat="1"/>
    <row r="3309" s="158" customFormat="1"/>
    <row r="3310" s="158" customFormat="1"/>
    <row r="3311" s="158" customFormat="1"/>
    <row r="3312" s="158" customFormat="1"/>
    <row r="3313" s="158" customFormat="1"/>
    <row r="3314" s="158" customFormat="1"/>
    <row r="3315" s="158" customFormat="1"/>
    <row r="3316" s="158" customFormat="1"/>
    <row r="3317" s="158" customFormat="1"/>
    <row r="3318" s="158" customFormat="1"/>
    <row r="3319" s="158" customFormat="1"/>
    <row r="3320" s="158" customFormat="1"/>
    <row r="3321" s="158" customFormat="1"/>
    <row r="3322" s="158" customFormat="1"/>
    <row r="3323" s="158" customFormat="1"/>
    <row r="3324" s="158" customFormat="1"/>
    <row r="3325" s="158" customFormat="1"/>
    <row r="3326" s="158" customFormat="1"/>
    <row r="3327" s="158" customFormat="1"/>
    <row r="3328" s="158" customFormat="1"/>
    <row r="3329" s="158" customFormat="1"/>
    <row r="3330" s="158" customFormat="1"/>
    <row r="3331" s="158" customFormat="1"/>
    <row r="3332" s="158" customFormat="1"/>
    <row r="3333" s="158" customFormat="1"/>
    <row r="3334" s="158" customFormat="1"/>
    <row r="3335" s="158" customFormat="1"/>
    <row r="3336" s="158" customFormat="1"/>
    <row r="3337" s="158" customFormat="1"/>
    <row r="3338" s="158" customFormat="1"/>
    <row r="3339" s="158" customFormat="1"/>
    <row r="3340" s="158" customFormat="1"/>
    <row r="3341" s="158" customFormat="1"/>
    <row r="3342" s="158" customFormat="1"/>
    <row r="3343" s="158" customFormat="1"/>
    <row r="3344" s="158" customFormat="1"/>
    <row r="3345" s="158" customFormat="1"/>
    <row r="3346" s="158" customFormat="1"/>
    <row r="3347" s="158" customFormat="1"/>
    <row r="3348" s="158" customFormat="1"/>
    <row r="3349" s="158" customFormat="1"/>
    <row r="3350" s="158" customFormat="1"/>
    <row r="3351" s="158" customFormat="1"/>
    <row r="3352" s="158" customFormat="1"/>
    <row r="3353" s="158" customFormat="1"/>
    <row r="3354" s="158" customFormat="1"/>
    <row r="3355" s="158" customFormat="1"/>
    <row r="3356" s="158" customFormat="1"/>
    <row r="3357" s="158" customFormat="1"/>
    <row r="3358" s="158" customFormat="1"/>
    <row r="3359" s="158" customFormat="1"/>
    <row r="3360" s="158" customFormat="1"/>
    <row r="3361" s="158" customFormat="1"/>
    <row r="3362" s="158" customFormat="1"/>
    <row r="3363" s="158" customFormat="1"/>
    <row r="3364" s="158" customFormat="1"/>
    <row r="3365" s="158" customFormat="1"/>
    <row r="3366" s="158" customFormat="1"/>
    <row r="3367" s="158" customFormat="1"/>
    <row r="3368" s="158" customFormat="1"/>
    <row r="3369" s="158" customFormat="1"/>
    <row r="3370" s="158" customFormat="1"/>
    <row r="3371" s="158" customFormat="1"/>
    <row r="3372" s="158" customFormat="1"/>
    <row r="3373" s="158" customFormat="1"/>
    <row r="3374" s="158" customFormat="1"/>
    <row r="3375" s="158" customFormat="1"/>
    <row r="3376" s="158" customFormat="1"/>
    <row r="3377" s="158" customFormat="1"/>
    <row r="3378" s="158" customFormat="1"/>
    <row r="3379" s="158" customFormat="1"/>
    <row r="3380" s="158" customFormat="1"/>
    <row r="3381" s="158" customFormat="1"/>
    <row r="3382" s="158" customFormat="1"/>
    <row r="3383" s="158" customFormat="1"/>
    <row r="3384" s="158" customFormat="1"/>
    <row r="3385" s="158" customFormat="1"/>
    <row r="3386" s="158" customFormat="1"/>
    <row r="3387" s="158" customFormat="1"/>
    <row r="3388" s="158" customFormat="1"/>
    <row r="3389" s="158" customFormat="1"/>
    <row r="3390" s="158" customFormat="1"/>
    <row r="3391" s="158" customFormat="1"/>
    <row r="3392" s="158" customFormat="1"/>
    <row r="3393" s="158" customFormat="1"/>
    <row r="3394" s="158" customFormat="1"/>
    <row r="3395" s="158" customFormat="1"/>
    <row r="3396" s="158" customFormat="1"/>
    <row r="3397" s="158" customFormat="1"/>
    <row r="3398" s="158" customFormat="1"/>
    <row r="3399" s="158" customFormat="1"/>
    <row r="3400" s="158" customFormat="1"/>
    <row r="3401" s="158" customFormat="1"/>
    <row r="3402" s="158" customFormat="1"/>
    <row r="3403" s="158" customFormat="1"/>
    <row r="3404" s="158" customFormat="1"/>
    <row r="3405" s="158" customFormat="1"/>
    <row r="3406" s="158" customFormat="1"/>
    <row r="3407" s="158" customFormat="1"/>
    <row r="3408" s="158" customFormat="1"/>
    <row r="3409" s="158" customFormat="1"/>
    <row r="3410" s="158" customFormat="1"/>
    <row r="3411" s="158" customFormat="1"/>
    <row r="3412" s="158" customFormat="1"/>
    <row r="3413" s="158" customFormat="1"/>
    <row r="3414" s="158" customFormat="1"/>
    <row r="3415" s="158" customFormat="1"/>
    <row r="3416" s="158" customFormat="1"/>
    <row r="3417" s="158" customFormat="1"/>
    <row r="3418" s="158" customFormat="1"/>
    <row r="3419" s="158" customFormat="1"/>
    <row r="3420" s="158" customFormat="1"/>
    <row r="3421" s="158" customFormat="1"/>
    <row r="3422" s="158" customFormat="1"/>
    <row r="3423" s="158" customFormat="1"/>
    <row r="3424" s="158" customFormat="1"/>
    <row r="3425" s="158" customFormat="1"/>
    <row r="3426" s="158" customFormat="1"/>
    <row r="3427" s="158" customFormat="1"/>
    <row r="3428" s="158" customFormat="1"/>
    <row r="3429" s="158" customFormat="1"/>
    <row r="3430" s="158" customFormat="1"/>
    <row r="3431" s="158" customFormat="1"/>
    <row r="3432" s="158" customFormat="1"/>
    <row r="3433" s="158" customFormat="1"/>
    <row r="3434" s="158" customFormat="1"/>
    <row r="3435" s="158" customFormat="1"/>
    <row r="3436" s="158" customFormat="1"/>
    <row r="3437" s="158" customFormat="1"/>
    <row r="3438" s="158" customFormat="1"/>
    <row r="3439" s="158" customFormat="1"/>
    <row r="3440" s="158" customFormat="1"/>
    <row r="3441" s="158" customFormat="1"/>
    <row r="3442" s="158" customFormat="1"/>
    <row r="3443" s="158" customFormat="1"/>
    <row r="3444" s="158" customFormat="1"/>
    <row r="3445" s="158" customFormat="1"/>
    <row r="3446" s="158" customFormat="1"/>
    <row r="3447" s="158" customFormat="1"/>
    <row r="3448" s="158" customFormat="1"/>
    <row r="3449" s="158" customFormat="1"/>
    <row r="3450" s="158" customFormat="1"/>
    <row r="3451" s="158" customFormat="1"/>
    <row r="3452" s="158" customFormat="1"/>
    <row r="3453" s="158" customFormat="1"/>
    <row r="3454" s="158" customFormat="1"/>
    <row r="3455" s="158" customFormat="1"/>
    <row r="3456" s="158" customFormat="1"/>
    <row r="3457" s="158" customFormat="1"/>
    <row r="3458" s="158" customFormat="1"/>
    <row r="3459" s="158" customFormat="1"/>
    <row r="3460" s="158" customFormat="1"/>
    <row r="3461" s="158" customFormat="1"/>
    <row r="3462" s="158" customFormat="1"/>
    <row r="3463" s="158" customFormat="1"/>
    <row r="3464" s="158" customFormat="1"/>
    <row r="3465" s="158" customFormat="1"/>
    <row r="3466" s="158" customFormat="1"/>
    <row r="3467" s="158" customFormat="1"/>
    <row r="3468" s="158" customFormat="1"/>
    <row r="3469" s="158" customFormat="1"/>
    <row r="3470" s="158" customFormat="1"/>
    <row r="3471" s="158" customFormat="1"/>
    <row r="3472" s="158" customFormat="1"/>
    <row r="3473" s="158" customFormat="1"/>
    <row r="3474" s="158" customFormat="1"/>
    <row r="3475" s="158" customFormat="1"/>
    <row r="3476" s="158" customFormat="1"/>
    <row r="3477" s="158" customFormat="1"/>
    <row r="3478" s="158" customFormat="1"/>
    <row r="3479" s="158" customFormat="1"/>
    <row r="3480" s="158" customFormat="1"/>
    <row r="3481" s="158" customFormat="1"/>
    <row r="3482" s="158" customFormat="1"/>
    <row r="3483" s="158" customFormat="1"/>
    <row r="3484" s="158" customFormat="1"/>
    <row r="3485" s="158" customFormat="1"/>
    <row r="3486" s="158" customFormat="1"/>
    <row r="3487" s="158" customFormat="1"/>
    <row r="3488" s="158" customFormat="1"/>
    <row r="3489" s="158" customFormat="1"/>
    <row r="3490" s="158" customFormat="1"/>
    <row r="3491" s="158" customFormat="1"/>
    <row r="3492" s="158" customFormat="1"/>
    <row r="3493" s="158" customFormat="1"/>
    <row r="3494" s="158" customFormat="1"/>
    <row r="3495" s="158" customFormat="1"/>
    <row r="3496" s="158" customFormat="1"/>
    <row r="3497" s="158" customFormat="1"/>
    <row r="3498" s="158" customFormat="1"/>
    <row r="3499" s="158" customFormat="1"/>
    <row r="3500" s="158" customFormat="1"/>
    <row r="3501" s="158" customFormat="1"/>
    <row r="3502" s="158" customFormat="1"/>
    <row r="3503" s="158" customFormat="1"/>
    <row r="3504" s="158" customFormat="1"/>
    <row r="3505" s="158" customFormat="1"/>
    <row r="3506" s="158" customFormat="1"/>
    <row r="3507" s="158" customFormat="1"/>
    <row r="3508" s="158" customFormat="1"/>
    <row r="3509" s="158" customFormat="1"/>
    <row r="3510" s="158" customFormat="1"/>
    <row r="3511" s="158" customFormat="1"/>
    <row r="3512" s="158" customFormat="1"/>
    <row r="3513" s="158" customFormat="1"/>
    <row r="3514" s="158" customFormat="1"/>
    <row r="3515" s="158" customFormat="1"/>
    <row r="3516" s="158" customFormat="1"/>
    <row r="3517" s="158" customFormat="1"/>
    <row r="3518" s="158" customFormat="1"/>
    <row r="3519" s="158" customFormat="1"/>
    <row r="3520" s="158" customFormat="1"/>
    <row r="3521" s="158" customFormat="1"/>
    <row r="3522" s="158" customFormat="1"/>
    <row r="3523" s="158" customFormat="1"/>
    <row r="3524" s="158" customFormat="1"/>
    <row r="3525" s="158" customFormat="1"/>
    <row r="3526" s="158" customFormat="1"/>
    <row r="3527" s="158" customFormat="1"/>
    <row r="3528" s="158" customFormat="1"/>
    <row r="3529" s="158" customFormat="1"/>
    <row r="3530" s="158" customFormat="1"/>
    <row r="3531" s="158" customFormat="1"/>
    <row r="3532" s="158" customFormat="1"/>
    <row r="3533" s="158" customFormat="1"/>
    <row r="3534" s="158" customFormat="1"/>
    <row r="3535" s="158" customFormat="1"/>
    <row r="3536" s="158" customFormat="1"/>
    <row r="3537" s="158" customFormat="1"/>
    <row r="3538" s="158" customFormat="1"/>
    <row r="3539" s="158" customFormat="1"/>
    <row r="3540" s="158" customFormat="1"/>
    <row r="3541" s="158" customFormat="1"/>
    <row r="3542" s="158" customFormat="1"/>
    <row r="3543" s="158" customFormat="1"/>
    <row r="3544" s="158" customFormat="1"/>
    <row r="3545" s="158" customFormat="1"/>
    <row r="3546" s="158" customFormat="1"/>
    <row r="3547" s="158" customFormat="1"/>
    <row r="3548" s="158" customFormat="1"/>
    <row r="3549" s="158" customFormat="1"/>
    <row r="3550" s="158" customFormat="1"/>
    <row r="3551" s="158" customFormat="1"/>
    <row r="3552" s="158" customFormat="1"/>
    <row r="3553" s="158" customFormat="1"/>
    <row r="3554" s="158" customFormat="1"/>
    <row r="3555" s="158" customFormat="1"/>
    <row r="3556" s="158" customFormat="1"/>
    <row r="3557" s="158" customFormat="1"/>
    <row r="3558" s="158" customFormat="1"/>
    <row r="3559" s="158" customFormat="1"/>
    <row r="3560" s="158" customFormat="1"/>
    <row r="3561" s="158" customFormat="1"/>
    <row r="3562" s="158" customFormat="1"/>
    <row r="3563" s="158" customFormat="1"/>
    <row r="3564" s="158" customFormat="1"/>
    <row r="3565" s="158" customFormat="1"/>
    <row r="3566" s="158" customFormat="1"/>
    <row r="3567" s="158" customFormat="1"/>
    <row r="3568" s="158" customFormat="1"/>
    <row r="3569" s="158" customFormat="1"/>
    <row r="3570" s="158" customFormat="1"/>
    <row r="3571" s="158" customFormat="1"/>
    <row r="3572" s="158" customFormat="1"/>
    <row r="3573" s="158" customFormat="1"/>
    <row r="3574" s="158" customFormat="1"/>
    <row r="3575" s="158" customFormat="1"/>
    <row r="3576" s="158" customFormat="1"/>
    <row r="3577" s="158" customFormat="1"/>
    <row r="3578" s="158" customFormat="1"/>
    <row r="3579" s="158" customFormat="1"/>
    <row r="3580" s="158" customFormat="1"/>
    <row r="3581" s="158" customFormat="1"/>
    <row r="3582" s="158" customFormat="1"/>
    <row r="3583" s="158" customFormat="1"/>
    <row r="3584" s="158" customFormat="1"/>
    <row r="3585" s="158" customFormat="1"/>
    <row r="3586" s="158" customFormat="1"/>
    <row r="3587" s="158" customFormat="1"/>
    <row r="3588" s="158" customFormat="1"/>
    <row r="3589" s="158" customFormat="1"/>
    <row r="3590" s="158" customFormat="1"/>
    <row r="3591" s="158" customFormat="1"/>
    <row r="3592" s="158" customFormat="1"/>
    <row r="3593" s="158" customFormat="1"/>
    <row r="3594" s="158" customFormat="1"/>
    <row r="3595" s="158" customFormat="1"/>
    <row r="3596" s="158" customFormat="1"/>
    <row r="3597" s="158" customFormat="1"/>
    <row r="3598" s="158" customFormat="1"/>
    <row r="3599" s="158" customFormat="1"/>
    <row r="3600" s="158" customFormat="1"/>
    <row r="3601" s="158" customFormat="1"/>
    <row r="3602" s="158" customFormat="1"/>
    <row r="3603" s="158" customFormat="1"/>
    <row r="3604" s="158" customFormat="1"/>
    <row r="3605" s="158" customFormat="1"/>
    <row r="3606" s="158" customFormat="1"/>
    <row r="3607" s="158" customFormat="1"/>
    <row r="3608" s="158" customFormat="1"/>
    <row r="3609" s="158" customFormat="1"/>
    <row r="3610" s="158" customFormat="1"/>
    <row r="3611" s="158" customFormat="1"/>
    <row r="3612" s="158" customFormat="1"/>
    <row r="3613" s="158" customFormat="1"/>
    <row r="3614" s="158" customFormat="1"/>
    <row r="3615" s="158" customFormat="1"/>
    <row r="3616" s="158" customFormat="1"/>
    <row r="3617" s="158" customFormat="1"/>
    <row r="3618" s="158" customFormat="1"/>
    <row r="3619" s="158" customFormat="1"/>
    <row r="3620" s="158" customFormat="1"/>
    <row r="3621" s="158" customFormat="1"/>
    <row r="3622" s="158" customFormat="1"/>
    <row r="3623" s="158" customFormat="1"/>
    <row r="3624" s="158" customFormat="1"/>
    <row r="3625" s="158" customFormat="1"/>
    <row r="3626" s="158" customFormat="1"/>
    <row r="3627" s="158" customFormat="1"/>
    <row r="3628" s="158" customFormat="1"/>
    <row r="3629" s="158" customFormat="1"/>
    <row r="3630" s="158" customFormat="1"/>
    <row r="3631" s="158" customFormat="1"/>
    <row r="3632" s="158" customFormat="1"/>
    <row r="3633" s="158" customFormat="1"/>
    <row r="3634" s="158" customFormat="1"/>
    <row r="3635" s="158" customFormat="1"/>
    <row r="3636" s="158" customFormat="1"/>
    <row r="3637" s="158" customFormat="1"/>
    <row r="3638" s="158" customFormat="1"/>
    <row r="3639" s="158" customFormat="1"/>
    <row r="3640" s="158" customFormat="1"/>
    <row r="3641" s="158" customFormat="1"/>
    <row r="3642" s="158" customFormat="1"/>
    <row r="3643" s="158" customFormat="1"/>
    <row r="3644" s="158" customFormat="1"/>
    <row r="3645" s="158" customFormat="1"/>
    <row r="3646" s="158" customFormat="1"/>
    <row r="3647" s="158" customFormat="1"/>
    <row r="3648" s="158" customFormat="1"/>
    <row r="3649" s="158" customFormat="1"/>
    <row r="3650" s="158" customFormat="1"/>
    <row r="3651" s="158" customFormat="1"/>
    <row r="3652" s="158" customFormat="1"/>
    <row r="3653" s="158" customFormat="1"/>
    <row r="3654" s="158" customFormat="1"/>
    <row r="3655" s="158" customFormat="1"/>
    <row r="3656" s="158" customFormat="1"/>
    <row r="3657" s="158" customFormat="1"/>
    <row r="3658" s="158" customFormat="1"/>
    <row r="3659" s="158" customFormat="1"/>
    <row r="3660" s="158" customFormat="1"/>
    <row r="3661" s="158" customFormat="1"/>
    <row r="3662" s="158" customFormat="1"/>
    <row r="3663" s="158" customFormat="1"/>
    <row r="3664" s="158" customFormat="1"/>
    <row r="3665" s="158" customFormat="1"/>
    <row r="3666" s="158" customFormat="1"/>
    <row r="3667" s="158" customFormat="1"/>
    <row r="3668" s="158" customFormat="1"/>
    <row r="3669" s="158" customFormat="1"/>
    <row r="3670" s="158" customFormat="1"/>
    <row r="3671" s="158" customFormat="1"/>
    <row r="3672" s="158" customFormat="1"/>
    <row r="3673" s="158" customFormat="1"/>
    <row r="3674" s="158" customFormat="1"/>
    <row r="3675" s="158" customFormat="1"/>
    <row r="3676" s="158" customFormat="1"/>
    <row r="3677" s="158" customFormat="1"/>
    <row r="3678" s="158" customFormat="1"/>
    <row r="3679" s="158" customFormat="1"/>
    <row r="3680" s="158" customFormat="1"/>
    <row r="3681" s="158" customFormat="1"/>
    <row r="3682" s="158" customFormat="1"/>
    <row r="3683" s="158" customFormat="1"/>
    <row r="3684" s="158" customFormat="1"/>
    <row r="3685" s="158" customFormat="1"/>
    <row r="3686" s="158" customFormat="1"/>
    <row r="3687" s="158" customFormat="1"/>
    <row r="3688" s="158" customFormat="1"/>
    <row r="3689" s="158" customFormat="1"/>
    <row r="3690" s="158" customFormat="1"/>
    <row r="3691" s="158" customFormat="1"/>
    <row r="3692" s="158" customFormat="1"/>
    <row r="3693" s="158" customFormat="1"/>
    <row r="3694" s="158" customFormat="1"/>
    <row r="3695" s="158" customFormat="1"/>
    <row r="3696" s="158" customFormat="1"/>
    <row r="3697" s="158" customFormat="1"/>
    <row r="3698" s="158" customFormat="1"/>
    <row r="3699" s="158" customFormat="1"/>
    <row r="3700" s="158" customFormat="1"/>
    <row r="3701" s="158" customFormat="1"/>
    <row r="3702" s="158" customFormat="1"/>
    <row r="3703" s="158" customFormat="1"/>
    <row r="3704" s="158" customFormat="1"/>
    <row r="3705" s="158" customFormat="1"/>
    <row r="3706" s="158" customFormat="1"/>
    <row r="3707" s="158" customFormat="1"/>
    <row r="3708" s="158" customFormat="1"/>
    <row r="3709" s="158" customFormat="1"/>
    <row r="3710" s="158" customFormat="1"/>
    <row r="3711" s="158" customFormat="1"/>
    <row r="3712" s="158" customFormat="1"/>
    <row r="3713" s="158" customFormat="1"/>
    <row r="3714" s="158" customFormat="1"/>
    <row r="3715" s="158" customFormat="1"/>
    <row r="3716" s="158" customFormat="1"/>
    <row r="3717" s="158" customFormat="1"/>
    <row r="3718" s="158" customFormat="1"/>
    <row r="3719" s="158" customFormat="1"/>
    <row r="3720" s="158" customFormat="1"/>
    <row r="3721" s="158" customFormat="1"/>
    <row r="3722" s="158" customFormat="1"/>
    <row r="3723" s="158" customFormat="1"/>
    <row r="3724" s="158" customFormat="1"/>
    <row r="3725" s="158" customFormat="1"/>
    <row r="3726" s="158" customFormat="1"/>
    <row r="3727" s="158" customFormat="1"/>
    <row r="3728" s="158" customFormat="1"/>
    <row r="3729" s="158" customFormat="1"/>
    <row r="3730" s="158" customFormat="1"/>
    <row r="3731" s="158" customFormat="1"/>
    <row r="3732" s="158" customFormat="1"/>
    <row r="3733" s="158" customFormat="1"/>
    <row r="3734" s="158" customFormat="1"/>
    <row r="3735" s="158" customFormat="1"/>
    <row r="3736" s="158" customFormat="1"/>
    <row r="3737" s="158" customFormat="1"/>
    <row r="3738" s="158" customFormat="1"/>
    <row r="3739" s="158" customFormat="1"/>
    <row r="3740" s="158" customFormat="1"/>
    <row r="3741" s="158" customFormat="1"/>
    <row r="3742" s="158" customFormat="1"/>
    <row r="3743" s="158" customFormat="1"/>
    <row r="3744" s="158" customFormat="1"/>
    <row r="3745" s="158" customFormat="1"/>
    <row r="3746" s="158" customFormat="1"/>
    <row r="3747" s="158" customFormat="1"/>
    <row r="3748" s="158" customFormat="1"/>
    <row r="3749" s="158" customFormat="1"/>
    <row r="3750" s="158" customFormat="1"/>
    <row r="3751" s="158" customFormat="1"/>
    <row r="3752" s="158" customFormat="1"/>
    <row r="3753" s="158" customFormat="1"/>
    <row r="3754" s="158" customFormat="1"/>
    <row r="3755" s="158" customFormat="1"/>
    <row r="3756" s="158" customFormat="1"/>
    <row r="3757" s="158" customFormat="1"/>
    <row r="3758" s="158" customFormat="1"/>
    <row r="3759" s="158" customFormat="1"/>
    <row r="3760" s="158" customFormat="1"/>
    <row r="3761" s="158" customFormat="1"/>
    <row r="3762" s="158" customFormat="1"/>
    <row r="3763" s="158" customFormat="1"/>
    <row r="3764" s="158" customFormat="1"/>
    <row r="3765" s="158" customFormat="1"/>
    <row r="3766" s="158" customFormat="1"/>
    <row r="3767" s="158" customFormat="1"/>
    <row r="3768" s="158" customFormat="1"/>
    <row r="3769" s="158" customFormat="1"/>
    <row r="3770" s="158" customFormat="1"/>
    <row r="3771" s="158" customFormat="1"/>
    <row r="3772" s="158" customFormat="1"/>
    <row r="3773" s="158" customFormat="1"/>
    <row r="3774" s="158" customFormat="1"/>
    <row r="3775" s="158" customFormat="1"/>
    <row r="3776" s="158" customFormat="1"/>
    <row r="3777" s="158" customFormat="1"/>
    <row r="3778" s="158" customFormat="1"/>
    <row r="3779" s="158" customFormat="1"/>
    <row r="3780" s="158" customFormat="1"/>
    <row r="3781" s="158" customFormat="1"/>
    <row r="3782" s="158" customFormat="1"/>
    <row r="3783" s="158" customFormat="1"/>
    <row r="3784" s="158" customFormat="1"/>
    <row r="3785" s="158" customFormat="1"/>
    <row r="3786" s="158" customFormat="1"/>
    <row r="3787" s="158" customFormat="1"/>
    <row r="3788" s="158" customFormat="1"/>
    <row r="3789" s="158" customFormat="1"/>
    <row r="3790" s="158" customFormat="1"/>
    <row r="3791" s="158" customFormat="1"/>
    <row r="3792" s="158" customFormat="1"/>
    <row r="3793" s="158" customFormat="1"/>
    <row r="3794" s="158" customFormat="1"/>
    <row r="3795" s="158" customFormat="1"/>
    <row r="3796" s="158" customFormat="1"/>
    <row r="3797" s="158" customFormat="1"/>
    <row r="3798" s="158" customFormat="1"/>
    <row r="3799" s="158" customFormat="1"/>
    <row r="3800" s="158" customFormat="1"/>
    <row r="3801" s="158" customFormat="1"/>
    <row r="3802" s="158" customFormat="1"/>
    <row r="3803" s="158" customFormat="1"/>
    <row r="3804" s="158" customFormat="1"/>
    <row r="3805" s="158" customFormat="1"/>
    <row r="3806" s="158" customFormat="1"/>
    <row r="3807" s="158" customFormat="1"/>
    <row r="3808" s="158" customFormat="1"/>
    <row r="3809" s="158" customFormat="1"/>
    <row r="3810" s="158" customFormat="1"/>
    <row r="3811" s="158" customFormat="1"/>
    <row r="3812" s="158" customFormat="1"/>
    <row r="3813" s="158" customFormat="1"/>
    <row r="3814" s="158" customFormat="1"/>
    <row r="3815" s="158" customFormat="1"/>
    <row r="3816" s="158" customFormat="1"/>
    <row r="3817" s="158" customFormat="1"/>
    <row r="3818" s="158" customFormat="1"/>
    <row r="3819" s="158" customFormat="1"/>
    <row r="3820" s="158" customFormat="1"/>
    <row r="3821" s="158" customFormat="1"/>
    <row r="3822" s="158" customFormat="1"/>
    <row r="3823" s="158" customFormat="1"/>
    <row r="3824" s="158" customFormat="1"/>
    <row r="3825" s="158" customFormat="1"/>
    <row r="3826" s="158" customFormat="1"/>
    <row r="3827" s="158" customFormat="1"/>
    <row r="3828" s="158" customFormat="1"/>
    <row r="3829" s="158" customFormat="1"/>
    <row r="3830" s="158" customFormat="1"/>
    <row r="3831" s="158" customFormat="1"/>
    <row r="3832" s="158" customFormat="1"/>
    <row r="3833" s="158" customFormat="1"/>
    <row r="3834" s="158" customFormat="1"/>
    <row r="3835" s="158" customFormat="1"/>
    <row r="3836" s="158" customFormat="1"/>
    <row r="3837" s="158" customFormat="1"/>
    <row r="3838" s="158" customFormat="1"/>
    <row r="3839" s="158" customFormat="1"/>
    <row r="3840" s="158" customFormat="1"/>
    <row r="3841" s="158" customFormat="1"/>
    <row r="3842" s="158" customFormat="1"/>
    <row r="3843" s="158" customFormat="1"/>
    <row r="3844" s="158" customFormat="1"/>
    <row r="3845" s="158" customFormat="1"/>
    <row r="3846" s="158" customFormat="1"/>
    <row r="3847" s="158" customFormat="1"/>
    <row r="3848" s="158" customFormat="1"/>
    <row r="3849" s="158" customFormat="1"/>
    <row r="3850" s="158" customFormat="1"/>
    <row r="3851" s="158" customFormat="1"/>
    <row r="3852" s="158" customFormat="1"/>
    <row r="3853" s="158" customFormat="1"/>
    <row r="3854" s="158" customFormat="1"/>
    <row r="3855" s="158" customFormat="1"/>
    <row r="3856" s="158" customFormat="1"/>
    <row r="3857" s="158" customFormat="1"/>
    <row r="3858" s="158" customFormat="1"/>
    <row r="3859" s="158" customFormat="1"/>
    <row r="3860" s="158" customFormat="1"/>
    <row r="3861" s="158" customFormat="1"/>
    <row r="3862" s="158" customFormat="1"/>
    <row r="3863" s="158" customFormat="1"/>
    <row r="3864" s="158" customFormat="1"/>
    <row r="3865" s="158" customFormat="1"/>
    <row r="3866" s="158" customFormat="1"/>
    <row r="3867" s="158" customFormat="1"/>
    <row r="3868" s="158" customFormat="1"/>
    <row r="3869" s="158" customFormat="1"/>
    <row r="3870" s="158" customFormat="1"/>
    <row r="3871" s="158" customFormat="1"/>
    <row r="3872" s="158" customFormat="1"/>
    <row r="3873" s="158" customFormat="1"/>
    <row r="3874" s="158" customFormat="1"/>
    <row r="3875" s="158" customFormat="1"/>
    <row r="3876" s="158" customFormat="1"/>
    <row r="3877" s="158" customFormat="1"/>
    <row r="3878" s="158" customFormat="1"/>
    <row r="3879" s="158" customFormat="1"/>
    <row r="3880" s="158" customFormat="1"/>
    <row r="3881" s="158" customFormat="1"/>
    <row r="3882" s="158" customFormat="1"/>
    <row r="3883" s="158" customFormat="1"/>
    <row r="3884" s="158" customFormat="1"/>
    <row r="3885" s="158" customFormat="1"/>
    <row r="3886" s="158" customFormat="1"/>
    <row r="3887" s="158" customFormat="1"/>
    <row r="3888" s="158" customFormat="1"/>
    <row r="3889" s="158" customFormat="1"/>
    <row r="3890" s="158" customFormat="1"/>
    <row r="3891" s="158" customFormat="1"/>
    <row r="3892" s="158" customFormat="1"/>
    <row r="3893" s="158" customFormat="1"/>
    <row r="3894" s="158" customFormat="1"/>
    <row r="3895" s="158" customFormat="1"/>
    <row r="3896" s="158" customFormat="1"/>
    <row r="3897" s="158" customFormat="1"/>
    <row r="3898" s="158" customFormat="1"/>
    <row r="3899" s="158" customFormat="1"/>
    <row r="3900" s="158" customFormat="1"/>
    <row r="3901" s="158" customFormat="1"/>
    <row r="3902" s="158" customFormat="1"/>
    <row r="3903" s="158" customFormat="1"/>
    <row r="3904" s="158" customFormat="1"/>
    <row r="3905" s="158" customFormat="1"/>
    <row r="3906" s="158" customFormat="1"/>
    <row r="3907" s="158" customFormat="1"/>
    <row r="3908" s="158" customFormat="1"/>
    <row r="3909" s="158" customFormat="1"/>
    <row r="3910" s="158" customFormat="1"/>
    <row r="3911" s="158" customFormat="1"/>
    <row r="3912" s="158" customFormat="1"/>
    <row r="3913" s="158" customFormat="1"/>
    <row r="3914" s="158" customFormat="1"/>
    <row r="3915" s="158" customFormat="1"/>
    <row r="3916" s="158" customFormat="1"/>
    <row r="3917" s="158" customFormat="1"/>
    <row r="3918" s="158" customFormat="1"/>
    <row r="3919" s="158" customFormat="1"/>
    <row r="3920" s="158" customFormat="1"/>
    <row r="3921" s="158" customFormat="1"/>
    <row r="3922" s="158" customFormat="1"/>
    <row r="3923" s="158" customFormat="1"/>
    <row r="3924" s="158" customFormat="1"/>
    <row r="3925" s="158" customFormat="1"/>
    <row r="3926" s="158" customFormat="1"/>
    <row r="3927" s="158" customFormat="1"/>
    <row r="3928" s="158" customFormat="1"/>
    <row r="3929" s="158" customFormat="1"/>
    <row r="3930" s="158" customFormat="1"/>
    <row r="3931" s="158" customFormat="1"/>
    <row r="3932" s="158" customFormat="1"/>
    <row r="3933" s="158" customFormat="1"/>
    <row r="3934" s="158" customFormat="1"/>
    <row r="3935" s="158" customFormat="1"/>
    <row r="3936" s="158" customFormat="1"/>
    <row r="3937" s="158" customFormat="1"/>
    <row r="3938" s="158" customFormat="1"/>
    <row r="3939" s="158" customFormat="1"/>
    <row r="3940" s="158" customFormat="1"/>
    <row r="3941" s="158" customFormat="1"/>
    <row r="3942" s="158" customFormat="1"/>
    <row r="3943" s="158" customFormat="1"/>
    <row r="3944" s="158" customFormat="1"/>
    <row r="3945" s="158" customFormat="1"/>
    <row r="3946" s="158" customFormat="1"/>
    <row r="3947" s="158" customFormat="1"/>
    <row r="3948" s="158" customFormat="1"/>
    <row r="3949" s="158" customFormat="1"/>
    <row r="3950" s="158" customFormat="1"/>
    <row r="3951" s="158" customFormat="1"/>
    <row r="3952" s="158" customFormat="1"/>
    <row r="3953" s="158" customFormat="1"/>
    <row r="3954" s="158" customFormat="1"/>
    <row r="3955" s="158" customFormat="1"/>
    <row r="3956" s="158" customFormat="1"/>
    <row r="3957" s="158" customFormat="1"/>
    <row r="3958" s="158" customFormat="1"/>
    <row r="3959" s="158" customFormat="1"/>
    <row r="3960" s="158" customFormat="1"/>
    <row r="3961" s="158" customFormat="1"/>
    <row r="3962" s="158" customFormat="1"/>
    <row r="3963" s="158" customFormat="1"/>
    <row r="3964" s="158" customFormat="1"/>
    <row r="3965" s="158" customFormat="1"/>
    <row r="3966" s="158" customFormat="1"/>
    <row r="3967" s="158" customFormat="1"/>
    <row r="3968" s="158" customFormat="1"/>
    <row r="3969" s="158" customFormat="1"/>
    <row r="3970" s="158" customFormat="1"/>
    <row r="3971" s="158" customFormat="1"/>
    <row r="3972" s="158" customFormat="1"/>
    <row r="3973" s="158" customFormat="1"/>
    <row r="3974" s="158" customFormat="1"/>
    <row r="3975" s="158" customFormat="1"/>
    <row r="3976" s="158" customFormat="1"/>
    <row r="3977" s="158" customFormat="1"/>
    <row r="3978" s="158" customFormat="1"/>
    <row r="3979" s="158" customFormat="1"/>
    <row r="3980" s="158" customFormat="1"/>
    <row r="3981" s="158" customFormat="1"/>
    <row r="3982" s="158" customFormat="1"/>
    <row r="3983" s="158" customFormat="1"/>
    <row r="3984" s="158" customFormat="1"/>
    <row r="3985" s="158" customFormat="1"/>
    <row r="3986" s="158" customFormat="1"/>
    <row r="3987" s="158" customFormat="1"/>
    <row r="3988" s="158" customFormat="1"/>
    <row r="3989" s="158" customFormat="1"/>
    <row r="3990" s="158" customFormat="1"/>
    <row r="3991" s="158" customFormat="1"/>
    <row r="3992" s="158" customFormat="1"/>
    <row r="3993" s="158" customFormat="1"/>
    <row r="3994" s="158" customFormat="1"/>
    <row r="3995" s="158" customFormat="1"/>
    <row r="3996" s="158" customFormat="1"/>
    <row r="3997" s="158" customFormat="1"/>
    <row r="3998" s="158" customFormat="1"/>
    <row r="3999" s="158" customFormat="1"/>
    <row r="4000" s="158" customFormat="1"/>
    <row r="4001" s="158" customFormat="1"/>
    <row r="4002" s="158" customFormat="1"/>
    <row r="4003" s="158" customFormat="1"/>
    <row r="4004" s="158" customFormat="1"/>
    <row r="4005" s="158" customFormat="1"/>
    <row r="4006" s="158" customFormat="1"/>
    <row r="4007" s="158" customFormat="1"/>
    <row r="4008" s="158" customFormat="1"/>
    <row r="4009" s="158" customFormat="1"/>
    <row r="4010" s="158" customFormat="1"/>
    <row r="4011" s="158" customFormat="1"/>
    <row r="4012" s="158" customFormat="1"/>
    <row r="4013" s="158" customFormat="1"/>
    <row r="4014" s="158" customFormat="1"/>
    <row r="4015" s="158" customFormat="1"/>
    <row r="4016" s="158" customFormat="1"/>
    <row r="4017" s="158" customFormat="1"/>
    <row r="4018" s="158" customFormat="1"/>
    <row r="4019" s="158" customFormat="1"/>
    <row r="4020" s="158" customFormat="1"/>
    <row r="4021" s="158" customFormat="1"/>
    <row r="4022" s="158" customFormat="1"/>
    <row r="4023" s="158" customFormat="1"/>
    <row r="4024" s="158" customFormat="1"/>
    <row r="4025" s="158" customFormat="1"/>
    <row r="4026" s="158" customFormat="1"/>
    <row r="4027" s="158" customFormat="1"/>
    <row r="4028" s="158" customFormat="1"/>
    <row r="4029" s="158" customFormat="1"/>
    <row r="4030" s="158" customFormat="1"/>
    <row r="4031" s="158" customFormat="1"/>
    <row r="4032" s="158" customFormat="1"/>
    <row r="4033" s="158" customFormat="1"/>
    <row r="4034" s="158" customFormat="1"/>
    <row r="4035" s="158" customFormat="1"/>
    <row r="4036" s="158" customFormat="1"/>
    <row r="4037" s="158" customFormat="1"/>
    <row r="4038" s="158" customFormat="1"/>
    <row r="4039" s="158" customFormat="1"/>
    <row r="4040" s="158" customFormat="1"/>
    <row r="4041" s="158" customFormat="1"/>
    <row r="4042" s="158" customFormat="1"/>
    <row r="4043" s="158" customFormat="1"/>
    <row r="4044" s="158" customFormat="1"/>
    <row r="4045" s="158" customFormat="1"/>
    <row r="4046" s="158" customFormat="1"/>
    <row r="4047" s="158" customFormat="1"/>
    <row r="4048" s="158" customFormat="1"/>
    <row r="4049" s="158" customFormat="1"/>
    <row r="4050" s="158" customFormat="1"/>
    <row r="4051" s="158" customFormat="1"/>
    <row r="4052" s="158" customFormat="1"/>
    <row r="4053" s="158" customFormat="1"/>
    <row r="4054" s="158" customFormat="1"/>
    <row r="4055" s="158" customFormat="1"/>
    <row r="4056" s="158" customFormat="1"/>
    <row r="4057" s="158" customFormat="1"/>
    <row r="4058" s="158" customFormat="1"/>
    <row r="4059" s="158" customFormat="1"/>
    <row r="4060" s="158" customFormat="1"/>
    <row r="4061" s="158" customFormat="1"/>
    <row r="4062" s="158" customFormat="1"/>
    <row r="4063" s="158" customFormat="1"/>
    <row r="4064" s="158" customFormat="1"/>
    <row r="4065" s="158" customFormat="1"/>
    <row r="4066" s="158" customFormat="1"/>
    <row r="4067" s="158" customFormat="1"/>
    <row r="4068" s="158" customFormat="1"/>
    <row r="4069" s="158" customFormat="1"/>
    <row r="4070" s="158" customFormat="1"/>
    <row r="4071" s="158" customFormat="1"/>
    <row r="4072" s="158" customFormat="1"/>
    <row r="4073" s="158" customFormat="1"/>
    <row r="4074" s="158" customFormat="1"/>
    <row r="4075" s="158" customFormat="1"/>
    <row r="4076" s="158" customFormat="1"/>
    <row r="4077" s="158" customFormat="1"/>
    <row r="4078" s="158" customFormat="1"/>
    <row r="4079" s="158" customFormat="1"/>
    <row r="4080" s="158" customFormat="1"/>
    <row r="4081" s="158" customFormat="1"/>
    <row r="4082" s="158" customFormat="1"/>
    <row r="4083" s="158" customFormat="1"/>
    <row r="4084" s="158" customFormat="1"/>
    <row r="4085" s="158" customFormat="1"/>
    <row r="4086" s="158" customFormat="1"/>
    <row r="4087" s="158" customFormat="1"/>
    <row r="4088" s="158" customFormat="1"/>
    <row r="4089" s="158" customFormat="1"/>
    <row r="4090" s="158" customFormat="1"/>
    <row r="4091" s="158" customFormat="1"/>
    <row r="4092" s="158" customFormat="1"/>
    <row r="4093" s="158" customFormat="1"/>
    <row r="4094" s="158" customFormat="1"/>
    <row r="4095" s="158" customFormat="1"/>
    <row r="4096" s="158" customFormat="1"/>
    <row r="4097" s="158" customFormat="1"/>
    <row r="4098" s="158" customFormat="1"/>
    <row r="4099" s="158" customFormat="1"/>
    <row r="4100" s="158" customFormat="1"/>
    <row r="4101" s="158" customFormat="1"/>
    <row r="4102" s="158" customFormat="1"/>
    <row r="4103" s="158" customFormat="1"/>
    <row r="4104" s="158" customFormat="1"/>
    <row r="4105" s="158" customFormat="1"/>
    <row r="4106" s="158" customFormat="1"/>
    <row r="4107" s="158" customFormat="1"/>
    <row r="4108" s="158" customFormat="1"/>
    <row r="4109" s="158" customFormat="1"/>
    <row r="4110" s="158" customFormat="1"/>
    <row r="4111" s="158" customFormat="1"/>
    <row r="4112" s="158" customFormat="1"/>
    <row r="4113" s="158" customFormat="1"/>
    <row r="4114" s="158" customFormat="1"/>
    <row r="4115" s="158" customFormat="1"/>
    <row r="4116" s="158" customFormat="1"/>
    <row r="4117" s="158" customFormat="1"/>
    <row r="4118" s="158" customFormat="1"/>
    <row r="4119" s="158" customFormat="1"/>
    <row r="4120" s="158" customFormat="1"/>
    <row r="4121" s="158" customFormat="1"/>
    <row r="4122" s="158" customFormat="1"/>
    <row r="4123" s="158" customFormat="1"/>
    <row r="4124" s="158" customFormat="1"/>
    <row r="4125" s="158" customFormat="1"/>
    <row r="4126" s="158" customFormat="1"/>
    <row r="4127" s="158" customFormat="1"/>
    <row r="4128" s="158" customFormat="1"/>
    <row r="4129" s="158" customFormat="1"/>
    <row r="4130" s="158" customFormat="1"/>
    <row r="4131" s="158" customFormat="1"/>
    <row r="4132" s="158" customFormat="1"/>
    <row r="4133" s="158" customFormat="1"/>
    <row r="4134" s="158" customFormat="1"/>
    <row r="4135" s="158" customFormat="1"/>
    <row r="4136" s="158" customFormat="1"/>
    <row r="4137" s="158" customFormat="1"/>
    <row r="4138" s="158" customFormat="1"/>
    <row r="4139" s="158" customFormat="1"/>
    <row r="4140" s="158" customFormat="1"/>
    <row r="4141" s="158" customFormat="1"/>
    <row r="4142" s="158" customFormat="1"/>
    <row r="4143" s="158" customFormat="1"/>
    <row r="4144" s="158" customFormat="1"/>
    <row r="4145" s="158" customFormat="1"/>
    <row r="4146" s="158" customFormat="1"/>
    <row r="4147" s="158" customFormat="1"/>
    <row r="4148" s="158" customFormat="1"/>
    <row r="4149" s="158" customFormat="1"/>
    <row r="4150" s="158" customFormat="1"/>
    <row r="4151" s="158" customFormat="1"/>
    <row r="4152" s="158" customFormat="1"/>
    <row r="4153" s="158" customFormat="1"/>
    <row r="4154" s="158" customFormat="1"/>
    <row r="4155" s="158" customFormat="1"/>
    <row r="4156" s="158" customFormat="1"/>
    <row r="4157" s="158" customFormat="1"/>
    <row r="4158" s="158" customFormat="1"/>
    <row r="4159" s="158" customFormat="1"/>
    <row r="4160" s="158" customFormat="1"/>
    <row r="4161" s="158" customFormat="1"/>
    <row r="4162" s="158" customFormat="1"/>
    <row r="4163" s="158" customFormat="1"/>
    <row r="4164" s="158" customFormat="1"/>
    <row r="4165" s="158" customFormat="1"/>
    <row r="4166" s="158" customFormat="1"/>
    <row r="4167" s="158" customFormat="1"/>
    <row r="4168" s="158" customFormat="1"/>
    <row r="4169" s="158" customFormat="1"/>
    <row r="4170" s="158" customFormat="1"/>
    <row r="4171" s="158" customFormat="1"/>
    <row r="4172" s="158" customFormat="1"/>
    <row r="4173" s="158" customFormat="1"/>
    <row r="4174" s="158" customFormat="1"/>
    <row r="4175" s="158" customFormat="1"/>
    <row r="4176" s="158" customFormat="1"/>
    <row r="4177" s="158" customFormat="1"/>
    <row r="4178" s="158" customFormat="1"/>
    <row r="4179" s="158" customFormat="1"/>
    <row r="4180" s="158" customFormat="1"/>
    <row r="4181" s="158" customFormat="1"/>
    <row r="4182" s="158" customFormat="1"/>
    <row r="4183" s="158" customFormat="1"/>
    <row r="4184" s="158" customFormat="1"/>
    <row r="4185" s="158" customFormat="1"/>
    <row r="4186" s="158" customFormat="1"/>
    <row r="4187" s="158" customFormat="1"/>
    <row r="4188" s="158" customFormat="1"/>
    <row r="4189" s="158" customFormat="1"/>
    <row r="4190" s="158" customFormat="1"/>
    <row r="4191" s="158" customFormat="1"/>
    <row r="4192" s="158" customFormat="1"/>
    <row r="4193" s="158" customFormat="1"/>
    <row r="4194" s="158" customFormat="1"/>
    <row r="4195" s="158" customFormat="1"/>
    <row r="4196" s="158" customFormat="1"/>
    <row r="4197" s="158" customFormat="1"/>
    <row r="4198" s="158" customFormat="1"/>
    <row r="4199" s="158" customFormat="1"/>
    <row r="4200" s="158" customFormat="1"/>
    <row r="4201" s="158" customFormat="1"/>
    <row r="4202" s="158" customFormat="1"/>
    <row r="4203" s="158" customFormat="1"/>
    <row r="4204" s="158" customFormat="1"/>
    <row r="4205" s="158" customFormat="1"/>
    <row r="4206" s="158" customFormat="1"/>
    <row r="4207" s="158" customFormat="1"/>
    <row r="4208" s="158" customFormat="1"/>
    <row r="4209" s="158" customFormat="1"/>
    <row r="4210" s="158" customFormat="1"/>
    <row r="4211" s="158" customFormat="1"/>
    <row r="4212" s="158" customFormat="1"/>
    <row r="4213" s="158" customFormat="1"/>
    <row r="4214" s="158" customFormat="1"/>
    <row r="4215" s="158" customFormat="1"/>
    <row r="4216" s="158" customFormat="1"/>
    <row r="4217" s="158" customFormat="1"/>
    <row r="4218" s="158" customFormat="1"/>
    <row r="4219" s="158" customFormat="1"/>
    <row r="4220" s="158" customFormat="1"/>
    <row r="4221" s="158" customFormat="1"/>
    <row r="4222" s="158" customFormat="1"/>
    <row r="4223" s="158" customFormat="1"/>
    <row r="4224" s="158" customFormat="1"/>
    <row r="4225" s="158" customFormat="1"/>
    <row r="4226" s="158" customFormat="1"/>
    <row r="4227" s="158" customFormat="1"/>
    <row r="4228" s="158" customFormat="1"/>
    <row r="4229" s="158" customFormat="1"/>
    <row r="4230" s="158" customFormat="1"/>
    <row r="4231" s="158" customFormat="1"/>
    <row r="4232" s="158" customFormat="1"/>
    <row r="4233" s="158" customFormat="1"/>
    <row r="4234" s="158" customFormat="1"/>
    <row r="4235" s="158" customFormat="1"/>
    <row r="4236" s="158" customFormat="1"/>
    <row r="4237" s="158" customFormat="1"/>
    <row r="4238" s="158" customFormat="1"/>
    <row r="4239" s="158" customFormat="1"/>
    <row r="4240" s="158" customFormat="1"/>
    <row r="4241" s="158" customFormat="1"/>
    <row r="4242" s="158" customFormat="1"/>
    <row r="4243" s="158" customFormat="1"/>
    <row r="4244" s="158" customFormat="1"/>
    <row r="4245" s="158" customFormat="1"/>
    <row r="4246" s="158" customFormat="1"/>
    <row r="4247" s="158" customFormat="1"/>
    <row r="4248" s="158" customFormat="1"/>
    <row r="4249" s="158" customFormat="1"/>
    <row r="4250" s="158" customFormat="1"/>
    <row r="4251" s="158" customFormat="1"/>
    <row r="4252" s="158" customFormat="1"/>
    <row r="4253" s="158" customFormat="1"/>
    <row r="4254" s="158" customFormat="1"/>
    <row r="4255" s="158" customFormat="1"/>
    <row r="4256" s="158" customFormat="1"/>
    <row r="4257" s="158" customFormat="1"/>
    <row r="4258" s="158" customFormat="1"/>
    <row r="4259" s="158" customFormat="1"/>
    <row r="4260" s="158" customFormat="1"/>
    <row r="4261" s="158" customFormat="1"/>
    <row r="4262" s="158" customFormat="1"/>
    <row r="4263" s="158" customFormat="1"/>
    <row r="4264" s="158" customFormat="1"/>
    <row r="4265" s="158" customFormat="1"/>
    <row r="4266" s="158" customFormat="1"/>
    <row r="4267" s="158" customFormat="1"/>
    <row r="4268" s="158" customFormat="1"/>
    <row r="4269" s="158" customFormat="1"/>
    <row r="4270" s="158" customFormat="1"/>
    <row r="4271" s="158" customFormat="1"/>
    <row r="4272" s="158" customFormat="1"/>
    <row r="4273" s="158" customFormat="1"/>
    <row r="4274" s="158" customFormat="1"/>
    <row r="4275" s="158" customFormat="1"/>
    <row r="4276" s="158" customFormat="1"/>
    <row r="4277" s="158" customFormat="1"/>
    <row r="4278" s="158" customFormat="1"/>
    <row r="4279" s="158" customFormat="1"/>
    <row r="4280" s="158" customFormat="1"/>
    <row r="4281" s="158" customFormat="1"/>
    <row r="4282" s="158" customFormat="1"/>
    <row r="4283" s="158" customFormat="1"/>
    <row r="4284" s="158" customFormat="1"/>
    <row r="4285" s="158" customFormat="1"/>
    <row r="4286" s="158" customFormat="1"/>
    <row r="4287" s="158" customFormat="1"/>
    <row r="4288" s="158" customFormat="1"/>
    <row r="4289" s="158" customFormat="1"/>
    <row r="4290" s="158" customFormat="1"/>
    <row r="4291" s="158" customFormat="1"/>
    <row r="4292" s="158" customFormat="1"/>
    <row r="4293" s="158" customFormat="1"/>
    <row r="4294" s="158" customFormat="1"/>
    <row r="4295" s="158" customFormat="1"/>
    <row r="4296" s="158" customFormat="1"/>
    <row r="4297" s="158" customFormat="1"/>
    <row r="4298" s="158" customFormat="1"/>
    <row r="4299" s="158" customFormat="1"/>
    <row r="4300" s="158" customFormat="1"/>
    <row r="4301" s="158" customFormat="1"/>
    <row r="4302" s="158" customFormat="1"/>
    <row r="4303" s="158" customFormat="1"/>
    <row r="4304" s="158" customFormat="1"/>
    <row r="4305" s="158" customFormat="1"/>
    <row r="4306" s="158" customFormat="1"/>
    <row r="4307" s="158" customFormat="1"/>
    <row r="4308" s="158" customFormat="1"/>
    <row r="4309" s="158" customFormat="1"/>
    <row r="4310" s="158" customFormat="1"/>
    <row r="4311" s="158" customFormat="1"/>
    <row r="4312" s="158" customFormat="1"/>
    <row r="4313" s="158" customFormat="1"/>
    <row r="4314" s="158" customFormat="1"/>
    <row r="4315" s="158" customFormat="1"/>
    <row r="4316" s="158" customFormat="1"/>
    <row r="4317" s="158" customFormat="1"/>
    <row r="4318" s="158" customFormat="1"/>
    <row r="4319" s="158" customFormat="1"/>
    <row r="4320" s="158" customFormat="1"/>
    <row r="4321" s="158" customFormat="1"/>
    <row r="4322" s="158" customFormat="1"/>
    <row r="4323" s="158" customFormat="1"/>
    <row r="4324" s="158" customFormat="1"/>
    <row r="4325" s="158" customFormat="1"/>
    <row r="4326" s="158" customFormat="1"/>
    <row r="4327" s="158" customFormat="1"/>
    <row r="4328" s="158" customFormat="1"/>
    <row r="4329" s="158" customFormat="1"/>
    <row r="4330" s="158" customFormat="1"/>
    <row r="4331" s="158" customFormat="1"/>
    <row r="4332" s="158" customFormat="1"/>
    <row r="4333" s="158" customFormat="1"/>
    <row r="4334" s="158" customFormat="1"/>
    <row r="4335" s="158" customFormat="1"/>
    <row r="4336" s="158" customFormat="1"/>
    <row r="4337" s="158" customFormat="1"/>
    <row r="4338" s="158" customFormat="1"/>
    <row r="4339" s="158" customFormat="1"/>
    <row r="4340" s="158" customFormat="1"/>
    <row r="4341" s="158" customFormat="1"/>
    <row r="4342" s="158" customFormat="1"/>
    <row r="4343" s="158" customFormat="1"/>
    <row r="4344" s="158" customFormat="1"/>
    <row r="4345" s="158" customFormat="1"/>
    <row r="4346" s="158" customFormat="1"/>
    <row r="4347" s="158" customFormat="1"/>
    <row r="4348" s="158" customFormat="1"/>
    <row r="4349" s="158" customFormat="1"/>
    <row r="4350" s="158" customFormat="1"/>
    <row r="4351" s="158" customFormat="1"/>
    <row r="4352" s="158" customFormat="1"/>
    <row r="4353" s="158" customFormat="1"/>
    <row r="4354" s="158" customFormat="1"/>
    <row r="4355" s="158" customFormat="1"/>
    <row r="4356" s="158" customFormat="1"/>
    <row r="4357" s="158" customFormat="1"/>
    <row r="4358" s="158" customFormat="1"/>
    <row r="4359" s="158" customFormat="1"/>
    <row r="4360" s="158" customFormat="1"/>
    <row r="4361" s="158" customFormat="1"/>
    <row r="4362" s="158" customFormat="1"/>
    <row r="4363" s="158" customFormat="1"/>
    <row r="4364" s="158" customFormat="1"/>
    <row r="4365" s="158" customFormat="1"/>
    <row r="4366" s="158" customFormat="1"/>
    <row r="4367" s="158" customFormat="1"/>
    <row r="4368" s="158" customFormat="1"/>
    <row r="4369" s="158" customFormat="1"/>
    <row r="4370" s="158" customFormat="1"/>
    <row r="4371" s="158" customFormat="1"/>
    <row r="4372" s="158" customFormat="1"/>
    <row r="4373" s="158" customFormat="1"/>
    <row r="4374" s="158" customFormat="1"/>
    <row r="4375" s="158" customFormat="1"/>
    <row r="4376" s="158" customFormat="1"/>
    <row r="4377" s="158" customFormat="1"/>
    <row r="4378" s="158" customFormat="1"/>
    <row r="4379" s="158" customFormat="1"/>
    <row r="4380" s="158" customFormat="1"/>
    <row r="4381" s="158" customFormat="1"/>
    <row r="4382" s="158" customFormat="1"/>
    <row r="4383" s="158" customFormat="1"/>
    <row r="4384" s="158" customFormat="1"/>
    <row r="4385" s="158" customFormat="1"/>
    <row r="4386" s="158" customFormat="1"/>
    <row r="4387" s="158" customFormat="1"/>
    <row r="4388" s="158" customFormat="1"/>
    <row r="4389" s="158" customFormat="1"/>
    <row r="4390" s="158" customFormat="1"/>
    <row r="4391" s="158" customFormat="1"/>
    <row r="4392" s="158" customFormat="1"/>
    <row r="4393" s="158" customFormat="1"/>
    <row r="4394" s="158" customFormat="1"/>
    <row r="4395" s="158" customFormat="1"/>
    <row r="4396" s="158" customFormat="1"/>
    <row r="4397" s="158" customFormat="1"/>
    <row r="4398" s="158" customFormat="1"/>
    <row r="4399" s="158" customFormat="1"/>
    <row r="4400" s="158" customFormat="1"/>
    <row r="4401" s="158" customFormat="1"/>
    <row r="4402" s="158" customFormat="1"/>
    <row r="4403" s="158" customFormat="1"/>
    <row r="4404" s="158" customFormat="1"/>
    <row r="4405" s="158" customFormat="1"/>
    <row r="4406" s="158" customFormat="1"/>
    <row r="4407" s="158" customFormat="1"/>
    <row r="4408" s="158" customFormat="1"/>
    <row r="4409" s="158" customFormat="1"/>
    <row r="4410" s="158" customFormat="1"/>
    <row r="4411" s="158" customFormat="1"/>
    <row r="4412" s="158" customFormat="1"/>
    <row r="4413" s="158" customFormat="1"/>
    <row r="4414" s="158" customFormat="1"/>
    <row r="4415" s="158" customFormat="1"/>
    <row r="4416" s="158" customFormat="1"/>
    <row r="4417" s="158" customFormat="1"/>
    <row r="4418" s="158" customFormat="1"/>
    <row r="4419" s="158" customFormat="1"/>
    <row r="4420" s="158" customFormat="1"/>
    <row r="4421" s="158" customFormat="1"/>
    <row r="4422" s="158" customFormat="1"/>
    <row r="4423" s="158" customFormat="1"/>
    <row r="4424" s="158" customFormat="1"/>
    <row r="4425" s="158" customFormat="1"/>
    <row r="4426" s="158" customFormat="1"/>
    <row r="4427" s="158" customFormat="1"/>
    <row r="4428" s="158" customFormat="1"/>
    <row r="4429" s="158" customFormat="1"/>
    <row r="4430" s="158" customFormat="1"/>
    <row r="4431" s="158" customFormat="1"/>
    <row r="4432" s="158" customFormat="1"/>
    <row r="4433" s="158" customFormat="1"/>
    <row r="4434" s="158" customFormat="1"/>
    <row r="4435" s="158" customFormat="1"/>
    <row r="4436" s="158" customFormat="1"/>
    <row r="4437" s="158" customFormat="1"/>
    <row r="4438" s="158" customFormat="1"/>
    <row r="4439" s="158" customFormat="1"/>
    <row r="4440" s="158" customFormat="1"/>
    <row r="4441" s="158" customFormat="1"/>
    <row r="4442" s="158" customFormat="1"/>
    <row r="4443" s="158" customFormat="1"/>
    <row r="4444" s="158" customFormat="1"/>
    <row r="4445" s="158" customFormat="1"/>
    <row r="4446" s="158" customFormat="1"/>
    <row r="4447" s="158" customFormat="1"/>
    <row r="4448" s="158" customFormat="1"/>
    <row r="4449" s="158" customFormat="1"/>
    <row r="4450" s="158" customFormat="1"/>
    <row r="4451" s="158" customFormat="1"/>
    <row r="4452" s="158" customFormat="1"/>
    <row r="4453" s="158" customFormat="1"/>
    <row r="4454" s="158" customFormat="1"/>
    <row r="4455" s="158" customFormat="1"/>
    <row r="4456" s="158" customFormat="1"/>
    <row r="4457" s="158" customFormat="1"/>
    <row r="4458" s="158" customFormat="1"/>
    <row r="4459" s="158" customFormat="1"/>
    <row r="4460" s="158" customFormat="1"/>
    <row r="4461" s="158" customFormat="1"/>
    <row r="4462" s="158" customFormat="1"/>
    <row r="4463" s="158" customFormat="1"/>
    <row r="4464" s="158" customFormat="1"/>
    <row r="4465" s="158" customFormat="1"/>
    <row r="4466" s="158" customFormat="1"/>
    <row r="4467" s="158" customFormat="1"/>
    <row r="4468" s="158" customFormat="1"/>
    <row r="4469" s="158" customFormat="1"/>
    <row r="4470" s="158" customFormat="1"/>
    <row r="4471" s="158" customFormat="1"/>
    <row r="4472" s="158" customFormat="1"/>
    <row r="4473" s="158" customFormat="1"/>
    <row r="4474" s="158" customFormat="1"/>
    <row r="4475" s="158" customFormat="1"/>
    <row r="4476" s="158" customFormat="1"/>
    <row r="4477" s="158" customFormat="1"/>
    <row r="4478" s="158" customFormat="1"/>
    <row r="4479" s="158" customFormat="1"/>
    <row r="4480" s="158" customFormat="1"/>
    <row r="4481" s="158" customFormat="1"/>
    <row r="4482" s="158" customFormat="1"/>
    <row r="4483" s="158" customFormat="1"/>
    <row r="4484" s="158" customFormat="1"/>
    <row r="4485" s="158" customFormat="1"/>
    <row r="4486" s="158" customFormat="1"/>
    <row r="4487" s="158" customFormat="1"/>
    <row r="4488" s="158" customFormat="1"/>
    <row r="4489" s="158" customFormat="1"/>
    <row r="4490" s="158" customFormat="1"/>
    <row r="4491" s="158" customFormat="1"/>
    <row r="4492" s="158" customFormat="1"/>
    <row r="4493" s="158" customFormat="1"/>
    <row r="4494" s="158" customFormat="1"/>
    <row r="4495" s="158" customFormat="1"/>
    <row r="4496" s="158" customFormat="1"/>
    <row r="4497" s="158" customFormat="1"/>
    <row r="4498" s="158" customFormat="1"/>
    <row r="4499" s="158" customFormat="1"/>
    <row r="4500" s="158" customFormat="1"/>
    <row r="4501" s="158" customFormat="1"/>
    <row r="4502" s="158" customFormat="1"/>
    <row r="4503" s="158" customFormat="1"/>
    <row r="4504" s="158" customFormat="1"/>
    <row r="4505" s="158" customFormat="1"/>
    <row r="4506" s="158" customFormat="1"/>
    <row r="4507" s="158" customFormat="1"/>
    <row r="4508" s="158" customFormat="1"/>
    <row r="4509" s="158" customFormat="1"/>
    <row r="4510" s="158" customFormat="1"/>
    <row r="4511" s="158" customFormat="1"/>
    <row r="4512" s="158" customFormat="1"/>
    <row r="4513" s="158" customFormat="1"/>
    <row r="4514" s="158" customFormat="1"/>
    <row r="4515" s="158" customFormat="1"/>
    <row r="4516" s="158" customFormat="1"/>
    <row r="4517" s="158" customFormat="1"/>
    <row r="4518" s="158" customFormat="1"/>
    <row r="4519" s="158" customFormat="1"/>
    <row r="4520" s="158" customFormat="1"/>
    <row r="4521" s="158" customFormat="1"/>
    <row r="4522" s="158" customFormat="1"/>
    <row r="4523" s="158" customFormat="1"/>
    <row r="4524" s="158" customFormat="1"/>
    <row r="4525" s="158" customFormat="1"/>
    <row r="4526" s="158" customFormat="1"/>
    <row r="4527" s="158" customFormat="1"/>
    <row r="4528" s="158" customFormat="1"/>
    <row r="4529" s="158" customFormat="1"/>
    <row r="4530" s="158" customFormat="1"/>
    <row r="4531" s="158" customFormat="1"/>
    <row r="4532" s="158" customFormat="1"/>
    <row r="4533" s="158" customFormat="1"/>
    <row r="4534" s="158" customFormat="1"/>
    <row r="4535" s="158" customFormat="1"/>
    <row r="4536" s="158" customFormat="1"/>
    <row r="4537" s="158" customFormat="1"/>
    <row r="4538" s="158" customFormat="1"/>
    <row r="4539" s="158" customFormat="1"/>
    <row r="4540" s="158" customFormat="1"/>
    <row r="4541" s="158" customFormat="1"/>
    <row r="4542" s="158" customFormat="1"/>
    <row r="4543" s="158" customFormat="1"/>
    <row r="4544" s="158" customFormat="1"/>
    <row r="4545" s="158" customFormat="1"/>
    <row r="4546" s="158" customFormat="1"/>
    <row r="4547" s="158" customFormat="1"/>
    <row r="4548" s="158" customFormat="1"/>
    <row r="4549" s="158" customFormat="1"/>
    <row r="4550" s="158" customFormat="1"/>
    <row r="4551" s="158" customFormat="1"/>
    <row r="4552" s="158" customFormat="1"/>
    <row r="4553" s="158" customFormat="1"/>
    <row r="4554" s="158" customFormat="1"/>
    <row r="4555" s="158" customFormat="1"/>
    <row r="4556" s="158" customFormat="1"/>
    <row r="4557" s="158" customFormat="1"/>
    <row r="4558" s="158" customFormat="1"/>
    <row r="4559" s="158" customFormat="1"/>
    <row r="4560" s="158" customFormat="1"/>
    <row r="4561" s="158" customFormat="1"/>
    <row r="4562" s="158" customFormat="1"/>
    <row r="4563" s="158" customFormat="1"/>
    <row r="4564" s="158" customFormat="1"/>
    <row r="4565" s="158" customFormat="1"/>
    <row r="4566" s="158" customFormat="1"/>
    <row r="4567" s="158" customFormat="1"/>
    <row r="4568" s="158" customFormat="1"/>
    <row r="4569" s="158" customFormat="1"/>
    <row r="4570" s="158" customFormat="1"/>
    <row r="4571" s="158" customFormat="1"/>
    <row r="4572" s="158" customFormat="1"/>
    <row r="4573" s="158" customFormat="1"/>
    <row r="4574" s="158" customFormat="1"/>
    <row r="4575" s="158" customFormat="1"/>
    <row r="4576" s="158" customFormat="1"/>
    <row r="4577" s="158" customFormat="1"/>
    <row r="4578" s="158" customFormat="1"/>
    <row r="4579" s="158" customFormat="1"/>
    <row r="4580" s="158" customFormat="1"/>
    <row r="4581" s="158" customFormat="1"/>
    <row r="4582" s="158" customFormat="1"/>
    <row r="4583" s="158" customFormat="1"/>
    <row r="4584" s="158" customFormat="1"/>
    <row r="4585" s="158" customFormat="1"/>
    <row r="4586" s="158" customFormat="1"/>
    <row r="4587" s="158" customFormat="1"/>
    <row r="4588" s="158" customFormat="1"/>
    <row r="4589" s="158" customFormat="1"/>
    <row r="4590" s="158" customFormat="1"/>
    <row r="4591" s="158" customFormat="1"/>
    <row r="4592" s="158" customFormat="1"/>
    <row r="4593" s="158" customFormat="1"/>
    <row r="4594" s="158" customFormat="1"/>
    <row r="4595" s="158" customFormat="1"/>
    <row r="4596" s="158" customFormat="1"/>
    <row r="4597" s="158" customFormat="1"/>
    <row r="4598" s="158" customFormat="1"/>
    <row r="4599" s="158" customFormat="1"/>
    <row r="4600" s="158" customFormat="1"/>
    <row r="4601" s="158" customFormat="1"/>
    <row r="4602" s="158" customFormat="1"/>
    <row r="4603" s="158" customFormat="1"/>
    <row r="4604" s="158" customFormat="1"/>
    <row r="4605" s="158" customFormat="1"/>
    <row r="4606" s="158" customFormat="1"/>
    <row r="4607" s="158" customFormat="1"/>
    <row r="4608" s="158" customFormat="1"/>
    <row r="4609" s="158" customFormat="1"/>
    <row r="4610" s="158" customFormat="1"/>
    <row r="4611" s="158" customFormat="1"/>
    <row r="4612" s="158" customFormat="1"/>
    <row r="4613" s="158" customFormat="1"/>
    <row r="4614" s="158" customFormat="1"/>
    <row r="4615" s="158" customFormat="1"/>
    <row r="4616" s="158" customFormat="1"/>
    <row r="4617" s="158" customFormat="1"/>
    <row r="4618" s="158" customFormat="1"/>
    <row r="4619" s="158" customFormat="1"/>
    <row r="4620" s="158" customFormat="1"/>
    <row r="4621" s="158" customFormat="1"/>
    <row r="4622" s="158" customFormat="1"/>
    <row r="4623" s="158" customFormat="1"/>
    <row r="4624" s="158" customFormat="1"/>
    <row r="4625" s="158" customFormat="1"/>
    <row r="4626" s="158" customFormat="1"/>
    <row r="4627" s="158" customFormat="1"/>
    <row r="4628" s="158" customFormat="1"/>
    <row r="4629" s="158" customFormat="1"/>
    <row r="4630" s="158" customFormat="1"/>
    <row r="4631" s="158" customFormat="1"/>
    <row r="4632" s="158" customFormat="1"/>
    <row r="4633" s="158" customFormat="1"/>
    <row r="4634" s="158" customFormat="1"/>
    <row r="4635" s="158" customFormat="1"/>
    <row r="4636" s="158" customFormat="1"/>
    <row r="4637" s="158" customFormat="1"/>
    <row r="4638" s="158" customFormat="1"/>
    <row r="4639" s="158" customFormat="1"/>
    <row r="4640" s="158" customFormat="1"/>
    <row r="4641" s="158" customFormat="1"/>
    <row r="4642" s="158" customFormat="1"/>
    <row r="4643" s="158" customFormat="1"/>
    <row r="4644" s="158" customFormat="1"/>
    <row r="4645" s="158" customFormat="1"/>
    <row r="4646" s="158" customFormat="1"/>
    <row r="4647" s="158" customFormat="1"/>
    <row r="4648" s="158" customFormat="1"/>
    <row r="4649" s="158" customFormat="1"/>
    <row r="4650" s="158" customFormat="1"/>
    <row r="4651" s="158" customFormat="1"/>
    <row r="4652" s="158" customFormat="1"/>
    <row r="4653" s="158" customFormat="1"/>
    <row r="4654" s="158" customFormat="1"/>
    <row r="4655" s="158" customFormat="1"/>
    <row r="4656" s="158" customFormat="1"/>
    <row r="4657" s="158" customFormat="1"/>
    <row r="4658" s="158" customFormat="1"/>
    <row r="4659" s="158" customFormat="1"/>
    <row r="4660" s="158" customFormat="1"/>
    <row r="4661" s="158" customFormat="1"/>
    <row r="4662" s="158" customFormat="1"/>
    <row r="4663" s="158" customFormat="1"/>
    <row r="4664" s="158" customFormat="1"/>
    <row r="4665" s="158" customFormat="1"/>
    <row r="4666" s="158" customFormat="1"/>
    <row r="4667" s="158" customFormat="1"/>
    <row r="4668" s="158" customFormat="1"/>
    <row r="4669" s="158" customFormat="1"/>
    <row r="4670" s="158" customFormat="1"/>
    <row r="4671" s="158" customFormat="1"/>
    <row r="4672" s="158" customFormat="1"/>
    <row r="4673" s="158" customFormat="1"/>
    <row r="4674" s="158" customFormat="1"/>
    <row r="4675" s="158" customFormat="1"/>
    <row r="4676" s="158" customFormat="1"/>
    <row r="4677" s="158" customFormat="1"/>
    <row r="4678" s="158" customFormat="1"/>
    <row r="4679" s="158" customFormat="1"/>
    <row r="4680" s="158" customFormat="1"/>
    <row r="4681" s="158" customFormat="1"/>
    <row r="4682" s="158" customFormat="1"/>
    <row r="4683" s="158" customFormat="1"/>
    <row r="4684" s="158" customFormat="1"/>
    <row r="4685" s="158" customFormat="1"/>
    <row r="4686" s="158" customFormat="1"/>
    <row r="4687" s="158" customFormat="1"/>
    <row r="4688" s="158" customFormat="1"/>
    <row r="4689" s="158" customFormat="1"/>
    <row r="4690" s="158" customFormat="1"/>
    <row r="4691" s="158" customFormat="1"/>
    <row r="4692" s="158" customFormat="1"/>
    <row r="4693" s="158" customFormat="1"/>
    <row r="4694" s="158" customFormat="1"/>
    <row r="4695" s="158" customFormat="1"/>
    <row r="4696" s="158" customFormat="1"/>
    <row r="4697" s="158" customFormat="1"/>
    <row r="4698" s="158" customFormat="1"/>
    <row r="4699" s="158" customFormat="1"/>
    <row r="4700" s="158" customFormat="1"/>
    <row r="4701" s="158" customFormat="1"/>
    <row r="4702" s="158" customFormat="1"/>
    <row r="4703" s="158" customFormat="1"/>
    <row r="4704" s="158" customFormat="1"/>
    <row r="4705" s="158" customFormat="1"/>
    <row r="4706" s="158" customFormat="1"/>
    <row r="4707" s="158" customFormat="1"/>
    <row r="4708" s="158" customFormat="1"/>
    <row r="4709" s="158" customFormat="1"/>
    <row r="4710" s="158" customFormat="1"/>
    <row r="4711" s="158" customFormat="1"/>
    <row r="4712" s="158" customFormat="1"/>
    <row r="4713" s="158" customFormat="1"/>
    <row r="4714" s="158" customFormat="1"/>
    <row r="4715" s="158" customFormat="1"/>
    <row r="4716" s="158" customFormat="1"/>
    <row r="4717" s="158" customFormat="1"/>
    <row r="4718" s="158" customFormat="1"/>
    <row r="4719" s="158" customFormat="1"/>
    <row r="4720" s="158" customFormat="1"/>
    <row r="4721" s="158" customFormat="1"/>
    <row r="4722" s="158" customFormat="1"/>
    <row r="4723" s="158" customFormat="1"/>
    <row r="4724" s="158" customFormat="1"/>
    <row r="4725" s="158" customFormat="1"/>
    <row r="4726" s="158" customFormat="1"/>
    <row r="4727" s="158" customFormat="1"/>
    <row r="4728" s="158" customFormat="1"/>
    <row r="4729" s="158" customFormat="1"/>
    <row r="4730" s="158" customFormat="1"/>
    <row r="4731" s="158" customFormat="1"/>
    <row r="4732" s="158" customFormat="1"/>
    <row r="4733" s="158" customFormat="1"/>
    <row r="4734" s="158" customFormat="1"/>
    <row r="4735" s="158" customFormat="1"/>
    <row r="4736" s="158" customFormat="1"/>
    <row r="4737" s="158" customFormat="1"/>
    <row r="4738" s="158" customFormat="1"/>
    <row r="4739" s="158" customFormat="1"/>
    <row r="4740" s="158" customFormat="1"/>
    <row r="4741" s="158" customFormat="1"/>
    <row r="4742" s="158" customFormat="1"/>
    <row r="4743" s="158" customFormat="1"/>
    <row r="4744" s="158" customFormat="1"/>
    <row r="4745" s="158" customFormat="1"/>
    <row r="4746" s="158" customFormat="1"/>
    <row r="4747" s="158" customFormat="1"/>
    <row r="4748" s="158" customFormat="1"/>
    <row r="4749" s="158" customFormat="1"/>
    <row r="4750" s="158" customFormat="1"/>
    <row r="4751" s="158" customFormat="1"/>
    <row r="4752" s="158" customFormat="1"/>
    <row r="4753" s="158" customFormat="1"/>
    <row r="4754" s="158" customFormat="1"/>
    <row r="4755" s="158" customFormat="1"/>
    <row r="4756" s="158" customFormat="1"/>
    <row r="4757" s="158" customFormat="1"/>
    <row r="4758" s="158" customFormat="1"/>
    <row r="4759" s="158" customFormat="1"/>
    <row r="4760" s="158" customFormat="1"/>
    <row r="4761" s="158" customFormat="1"/>
    <row r="4762" s="158" customFormat="1"/>
    <row r="4763" s="158" customFormat="1"/>
    <row r="4764" s="158" customFormat="1"/>
    <row r="4765" s="158" customFormat="1"/>
    <row r="4766" s="158" customFormat="1"/>
    <row r="4767" s="158" customFormat="1"/>
    <row r="4768" s="158" customFormat="1"/>
    <row r="4769" s="158" customFormat="1"/>
    <row r="4770" s="158" customFormat="1"/>
    <row r="4771" s="158" customFormat="1"/>
    <row r="4772" s="158" customFormat="1"/>
    <row r="4773" s="158" customFormat="1"/>
    <row r="4774" s="158" customFormat="1"/>
    <row r="4775" s="158" customFormat="1"/>
    <row r="4776" s="158" customFormat="1"/>
    <row r="4777" s="158" customFormat="1"/>
    <row r="4778" s="158" customFormat="1"/>
    <row r="4779" s="158" customFormat="1"/>
    <row r="4780" s="158" customFormat="1"/>
    <row r="4781" s="158" customFormat="1"/>
    <row r="4782" s="158" customFormat="1"/>
    <row r="4783" s="158" customFormat="1"/>
    <row r="4784" s="158" customFormat="1"/>
    <row r="4785" s="158" customFormat="1"/>
    <row r="4786" s="158" customFormat="1"/>
    <row r="4787" s="158" customFormat="1"/>
    <row r="4788" s="158" customFormat="1"/>
    <row r="4789" s="158" customFormat="1"/>
    <row r="4790" s="158" customFormat="1"/>
    <row r="4791" s="158" customFormat="1"/>
    <row r="4792" s="158" customFormat="1"/>
    <row r="4793" s="158" customFormat="1"/>
    <row r="4794" s="158" customFormat="1"/>
    <row r="4795" s="158" customFormat="1"/>
    <row r="4796" s="158" customFormat="1"/>
    <row r="4797" s="158" customFormat="1"/>
    <row r="4798" s="158" customFormat="1"/>
    <row r="4799" s="158" customFormat="1"/>
    <row r="4800" s="158" customFormat="1"/>
    <row r="4801" s="158" customFormat="1"/>
    <row r="4802" s="158" customFormat="1"/>
    <row r="4803" s="158" customFormat="1"/>
    <row r="4804" s="158" customFormat="1"/>
    <row r="4805" s="158" customFormat="1"/>
    <row r="4806" s="158" customFormat="1"/>
    <row r="4807" s="158" customFormat="1"/>
    <row r="4808" s="158" customFormat="1"/>
    <row r="4809" s="158" customFormat="1"/>
    <row r="4810" s="158" customFormat="1"/>
    <row r="4811" s="158" customFormat="1"/>
    <row r="4812" s="158" customFormat="1"/>
    <row r="4813" s="158" customFormat="1"/>
    <row r="4814" s="158" customFormat="1"/>
    <row r="4815" s="158" customFormat="1"/>
    <row r="4816" s="158" customFormat="1"/>
    <row r="4817" s="158" customFormat="1"/>
    <row r="4818" s="158" customFormat="1"/>
    <row r="4819" s="158" customFormat="1"/>
    <row r="4820" s="158" customFormat="1"/>
    <row r="4821" s="158" customFormat="1"/>
    <row r="4822" s="158" customFormat="1"/>
    <row r="4823" s="158" customFormat="1"/>
    <row r="4824" s="158" customFormat="1"/>
    <row r="4825" s="158" customFormat="1"/>
    <row r="4826" s="158" customFormat="1"/>
    <row r="4827" s="158" customFormat="1"/>
    <row r="4828" s="158" customFormat="1"/>
    <row r="4829" s="158" customFormat="1"/>
    <row r="4830" s="158" customFormat="1"/>
    <row r="4831" s="158" customFormat="1"/>
    <row r="4832" s="158" customFormat="1"/>
    <row r="4833" s="158" customFormat="1"/>
    <row r="4834" s="158" customFormat="1"/>
    <row r="4835" s="158" customFormat="1"/>
    <row r="4836" s="158" customFormat="1"/>
    <row r="4837" s="158" customFormat="1"/>
    <row r="4838" s="158" customFormat="1"/>
    <row r="4839" s="158" customFormat="1"/>
    <row r="4840" s="158" customFormat="1"/>
    <row r="4841" s="158" customFormat="1"/>
    <row r="4842" s="158" customFormat="1"/>
    <row r="4843" s="158" customFormat="1"/>
    <row r="4844" s="158" customFormat="1"/>
    <row r="4845" s="158" customFormat="1"/>
    <row r="4846" s="158" customFormat="1"/>
    <row r="4847" s="158" customFormat="1"/>
    <row r="4848" s="158" customFormat="1"/>
    <row r="4849" s="158" customFormat="1"/>
    <row r="4850" s="158" customFormat="1"/>
    <row r="4851" s="158" customFormat="1"/>
    <row r="4852" s="158" customFormat="1"/>
    <row r="4853" s="158" customFormat="1"/>
    <row r="4854" s="158" customFormat="1"/>
    <row r="4855" s="158" customFormat="1"/>
    <row r="4856" s="158" customFormat="1"/>
    <row r="4857" s="158" customFormat="1"/>
    <row r="4858" s="158" customFormat="1"/>
    <row r="4859" s="158" customFormat="1"/>
    <row r="4860" s="158" customFormat="1"/>
    <row r="4861" s="158" customFormat="1"/>
    <row r="4862" s="158" customFormat="1"/>
    <row r="4863" s="158" customFormat="1"/>
    <row r="4864" s="158" customFormat="1"/>
    <row r="4865" s="158" customFormat="1"/>
    <row r="4866" s="158" customFormat="1"/>
    <row r="4867" s="158" customFormat="1"/>
    <row r="4868" s="158" customFormat="1"/>
    <row r="4869" s="158" customFormat="1"/>
    <row r="4870" s="158" customFormat="1"/>
    <row r="4871" s="158" customFormat="1"/>
    <row r="4872" s="158" customFormat="1"/>
    <row r="4873" s="158" customFormat="1"/>
    <row r="4874" s="158" customFormat="1"/>
    <row r="4875" s="158" customFormat="1"/>
    <row r="4876" s="158" customFormat="1"/>
    <row r="4877" s="158" customFormat="1"/>
    <row r="4878" s="158" customFormat="1"/>
    <row r="4879" s="158" customFormat="1"/>
    <row r="4880" s="158" customFormat="1"/>
    <row r="4881" s="158" customFormat="1"/>
    <row r="4882" s="158" customFormat="1"/>
    <row r="4883" s="158" customFormat="1"/>
    <row r="4884" s="158" customFormat="1"/>
    <row r="4885" s="158" customFormat="1"/>
    <row r="4886" s="158" customFormat="1"/>
    <row r="4887" s="158" customFormat="1"/>
    <row r="4888" s="158" customFormat="1"/>
    <row r="4889" s="158" customFormat="1"/>
    <row r="4890" s="158" customFormat="1"/>
    <row r="4891" s="158" customFormat="1"/>
    <row r="4892" s="158" customFormat="1"/>
    <row r="4893" s="158" customFormat="1"/>
    <row r="4894" s="158" customFormat="1"/>
    <row r="4895" s="158" customFormat="1"/>
    <row r="4896" s="158" customFormat="1"/>
    <row r="4897" s="158" customFormat="1"/>
    <row r="4898" s="158" customFormat="1"/>
    <row r="4899" s="158" customFormat="1"/>
    <row r="4900" s="158" customFormat="1"/>
    <row r="4901" s="158" customFormat="1"/>
    <row r="4902" s="158" customFormat="1"/>
    <row r="4903" s="158" customFormat="1"/>
    <row r="4904" s="158" customFormat="1"/>
    <row r="4905" s="158" customFormat="1"/>
    <row r="4906" s="158" customFormat="1"/>
    <row r="4907" s="158" customFormat="1"/>
    <row r="4908" s="158" customFormat="1"/>
    <row r="4909" s="158" customFormat="1"/>
    <row r="4910" s="158" customFormat="1"/>
    <row r="4911" s="158" customFormat="1"/>
    <row r="4912" s="158" customFormat="1"/>
    <row r="4913" s="158" customFormat="1"/>
    <row r="4914" s="158" customFormat="1"/>
    <row r="4915" s="158" customFormat="1"/>
    <row r="4916" s="158" customFormat="1"/>
    <row r="4917" s="158" customFormat="1"/>
    <row r="4918" s="158" customFormat="1"/>
    <row r="4919" s="158" customFormat="1"/>
    <row r="4920" s="158" customFormat="1"/>
    <row r="4921" s="158" customFormat="1"/>
    <row r="4922" s="158" customFormat="1"/>
    <row r="4923" s="158" customFormat="1"/>
    <row r="4924" s="158" customFormat="1"/>
    <row r="4925" s="158" customFormat="1"/>
    <row r="4926" s="158" customFormat="1"/>
    <row r="4927" s="158" customFormat="1"/>
    <row r="4928" s="158" customFormat="1"/>
    <row r="4929" s="158" customFormat="1"/>
    <row r="4930" s="158" customFormat="1"/>
    <row r="4931" s="158" customFormat="1"/>
    <row r="4932" s="158" customFormat="1"/>
    <row r="4933" s="158" customFormat="1"/>
    <row r="4934" s="158" customFormat="1"/>
    <row r="4935" s="158" customFormat="1"/>
    <row r="4936" s="158" customFormat="1"/>
    <row r="4937" s="158" customFormat="1"/>
    <row r="4938" s="158" customFormat="1"/>
    <row r="4939" s="158" customFormat="1"/>
    <row r="4940" s="158" customFormat="1"/>
    <row r="4941" s="158" customFormat="1"/>
    <row r="4942" s="158" customFormat="1"/>
    <row r="4943" s="158" customFormat="1"/>
    <row r="4944" s="158" customFormat="1"/>
    <row r="4945" s="158" customFormat="1"/>
    <row r="4946" s="158" customFormat="1"/>
    <row r="4947" s="158" customFormat="1"/>
    <row r="4948" s="158" customFormat="1"/>
    <row r="4949" s="158" customFormat="1"/>
    <row r="4950" s="158" customFormat="1"/>
    <row r="4951" s="158" customFormat="1"/>
    <row r="4952" s="158" customFormat="1"/>
    <row r="4953" s="158" customFormat="1"/>
    <row r="4954" s="158" customFormat="1"/>
    <row r="4955" s="158" customFormat="1"/>
    <row r="4956" s="158" customFormat="1"/>
    <row r="4957" s="158" customFormat="1"/>
    <row r="4958" s="158" customFormat="1"/>
    <row r="4959" s="158" customFormat="1"/>
    <row r="4960" s="158" customFormat="1"/>
    <row r="4961" s="158" customFormat="1"/>
    <row r="4962" s="158" customFormat="1"/>
    <row r="4963" s="158" customFormat="1"/>
    <row r="4964" s="158" customFormat="1"/>
    <row r="4965" s="158" customFormat="1"/>
    <row r="4966" s="158" customFormat="1"/>
    <row r="4967" s="158" customFormat="1"/>
    <row r="4968" s="158" customFormat="1"/>
    <row r="4969" s="158" customFormat="1"/>
    <row r="4970" s="158" customFormat="1"/>
    <row r="4971" s="158" customFormat="1"/>
    <row r="4972" s="158" customFormat="1"/>
    <row r="4973" s="158" customFormat="1"/>
    <row r="4974" s="158" customFormat="1"/>
    <row r="4975" s="158" customFormat="1"/>
    <row r="4976" s="158" customFormat="1"/>
    <row r="4977" s="158" customFormat="1"/>
    <row r="4978" s="158" customFormat="1"/>
    <row r="4979" s="158" customFormat="1"/>
    <row r="4980" s="158" customFormat="1"/>
    <row r="4981" s="158" customFormat="1"/>
    <row r="4982" s="158" customFormat="1"/>
    <row r="4983" s="158" customFormat="1"/>
    <row r="4984" s="158" customFormat="1"/>
    <row r="4985" s="158" customFormat="1"/>
    <row r="4986" s="158" customFormat="1"/>
    <row r="4987" s="158" customFormat="1"/>
    <row r="4988" s="158" customFormat="1"/>
    <row r="4989" s="158" customFormat="1"/>
    <row r="4990" s="158" customFormat="1"/>
    <row r="4991" s="158" customFormat="1"/>
    <row r="4992" s="158" customFormat="1"/>
    <row r="4993" s="158" customFormat="1"/>
    <row r="4994" s="158" customFormat="1"/>
    <row r="4995" s="158" customFormat="1"/>
    <row r="4996" s="158" customFormat="1"/>
    <row r="4997" s="158" customFormat="1"/>
    <row r="4998" s="158" customFormat="1"/>
    <row r="4999" s="158" customFormat="1"/>
    <row r="5000" s="158" customFormat="1"/>
    <row r="5001" s="158" customFormat="1"/>
    <row r="5002" s="158" customFormat="1"/>
    <row r="5003" s="158" customFormat="1"/>
    <row r="5004" s="158" customFormat="1"/>
    <row r="5005" s="158" customFormat="1"/>
    <row r="5006" s="158" customFormat="1"/>
    <row r="5007" s="158" customFormat="1"/>
    <row r="5008" s="158" customFormat="1"/>
    <row r="5009" s="158" customFormat="1"/>
    <row r="5010" s="158" customFormat="1"/>
    <row r="5011" s="158" customFormat="1"/>
    <row r="5012" s="158" customFormat="1"/>
    <row r="5013" s="158" customFormat="1"/>
    <row r="5014" s="158" customFormat="1"/>
    <row r="5015" s="158" customFormat="1"/>
    <row r="5016" s="158" customFormat="1"/>
    <row r="5017" s="158" customFormat="1"/>
    <row r="5018" s="158" customFormat="1"/>
    <row r="5019" s="158" customFormat="1"/>
    <row r="5020" s="158" customFormat="1"/>
    <row r="5021" s="158" customFormat="1"/>
    <row r="5022" s="158" customFormat="1"/>
    <row r="5023" s="158" customFormat="1"/>
    <row r="5024" s="158" customFormat="1"/>
    <row r="5025" s="158" customFormat="1"/>
    <row r="5026" s="158" customFormat="1"/>
    <row r="5027" s="158" customFormat="1"/>
    <row r="5028" s="158" customFormat="1"/>
    <row r="5029" s="158" customFormat="1"/>
    <row r="5030" s="158" customFormat="1"/>
    <row r="5031" s="158" customFormat="1"/>
    <row r="5032" s="158" customFormat="1"/>
    <row r="5033" s="158" customFormat="1"/>
    <row r="5034" s="158" customFormat="1"/>
    <row r="5035" s="158" customFormat="1"/>
    <row r="5036" s="158" customFormat="1"/>
    <row r="5037" s="158" customFormat="1"/>
    <row r="5038" s="158" customFormat="1"/>
    <row r="5039" s="158" customFormat="1"/>
    <row r="5040" s="158" customFormat="1"/>
    <row r="5041" s="158" customFormat="1"/>
    <row r="5042" s="158" customFormat="1"/>
    <row r="5043" s="158" customFormat="1"/>
    <row r="5044" s="158" customFormat="1"/>
    <row r="5045" s="158" customFormat="1"/>
    <row r="5046" s="158" customFormat="1"/>
    <row r="5047" s="158" customFormat="1"/>
    <row r="5048" s="158" customFormat="1"/>
    <row r="5049" s="158" customFormat="1"/>
    <row r="5050" s="158" customFormat="1"/>
    <row r="5051" s="158" customFormat="1"/>
    <row r="5052" s="158" customFormat="1"/>
    <row r="5053" s="158" customFormat="1"/>
    <row r="5054" s="158" customFormat="1"/>
    <row r="5055" s="158" customFormat="1"/>
    <row r="5056" s="158" customFormat="1"/>
    <row r="5057" s="158" customFormat="1"/>
    <row r="5058" s="158" customFormat="1"/>
    <row r="5059" s="158" customFormat="1"/>
    <row r="5060" s="158" customFormat="1"/>
    <row r="5061" s="158" customFormat="1"/>
    <row r="5062" s="158" customFormat="1"/>
    <row r="5063" s="158" customFormat="1"/>
    <row r="5064" s="158" customFormat="1"/>
    <row r="5065" s="158" customFormat="1"/>
    <row r="5066" s="158" customFormat="1"/>
    <row r="5067" s="158" customFormat="1"/>
    <row r="5068" s="158" customFormat="1"/>
    <row r="5069" s="158" customFormat="1"/>
    <row r="5070" s="158" customFormat="1"/>
    <row r="5071" s="158" customFormat="1"/>
    <row r="5072" s="158" customFormat="1"/>
    <row r="5073" s="158" customFormat="1"/>
    <row r="5074" s="158" customFormat="1"/>
    <row r="5075" s="158" customFormat="1"/>
    <row r="5076" s="158" customFormat="1"/>
    <row r="5077" s="158" customFormat="1"/>
    <row r="5078" s="158" customFormat="1"/>
    <row r="5079" s="158" customFormat="1"/>
    <row r="5080" s="158" customFormat="1"/>
    <row r="5081" s="158" customFormat="1"/>
    <row r="5082" s="158" customFormat="1"/>
    <row r="5083" s="158" customFormat="1"/>
    <row r="5084" s="158" customFormat="1"/>
    <row r="5085" s="158" customFormat="1"/>
    <row r="5086" s="158" customFormat="1"/>
    <row r="5087" s="158" customFormat="1"/>
    <row r="5088" s="158" customFormat="1"/>
    <row r="5089" s="158" customFormat="1"/>
    <row r="5090" s="158" customFormat="1"/>
    <row r="5091" s="158" customFormat="1"/>
    <row r="5092" s="158" customFormat="1"/>
    <row r="5093" s="158" customFormat="1"/>
    <row r="5094" s="158" customFormat="1"/>
    <row r="5095" s="158" customFormat="1"/>
    <row r="5096" s="158" customFormat="1"/>
    <row r="5097" s="158" customFormat="1"/>
    <row r="5098" s="158" customFormat="1"/>
    <row r="5099" s="158" customFormat="1"/>
    <row r="5100" s="158" customFormat="1"/>
    <row r="5101" s="158" customFormat="1"/>
    <row r="5102" s="158" customFormat="1"/>
    <row r="5103" s="158" customFormat="1"/>
    <row r="5104" s="158" customFormat="1"/>
    <row r="5105" s="158" customFormat="1"/>
    <row r="5106" s="158" customFormat="1"/>
    <row r="5107" s="158" customFormat="1"/>
    <row r="5108" s="158" customFormat="1"/>
    <row r="5109" s="158" customFormat="1"/>
    <row r="5110" s="158" customFormat="1"/>
    <row r="5111" s="158" customFormat="1"/>
    <row r="5112" s="158" customFormat="1"/>
    <row r="5113" s="158" customFormat="1"/>
    <row r="5114" s="158" customFormat="1"/>
    <row r="5115" s="158" customFormat="1"/>
    <row r="5116" s="158" customFormat="1"/>
    <row r="5117" s="158" customFormat="1"/>
    <row r="5118" s="158" customFormat="1"/>
    <row r="5119" s="158" customFormat="1"/>
    <row r="5120" s="158" customFormat="1"/>
    <row r="5121" s="158" customFormat="1"/>
    <row r="5122" s="158" customFormat="1"/>
    <row r="5123" s="158" customFormat="1"/>
    <row r="5124" s="158" customFormat="1"/>
    <row r="5125" s="158" customFormat="1"/>
    <row r="5126" s="158" customFormat="1"/>
    <row r="5127" s="158" customFormat="1"/>
    <row r="5128" s="158" customFormat="1"/>
    <row r="5129" s="158" customFormat="1"/>
    <row r="5130" s="158" customFormat="1"/>
    <row r="5131" s="158" customFormat="1"/>
    <row r="5132" s="158" customFormat="1"/>
    <row r="5133" s="158" customFormat="1"/>
    <row r="5134" s="158" customFormat="1"/>
    <row r="5135" s="158" customFormat="1"/>
    <row r="5136" s="158" customFormat="1"/>
    <row r="5137" s="158" customFormat="1"/>
    <row r="5138" s="158" customFormat="1"/>
    <row r="5139" s="158" customFormat="1"/>
    <row r="5140" s="158" customFormat="1"/>
    <row r="5141" s="158" customFormat="1"/>
    <row r="5142" s="158" customFormat="1"/>
    <row r="5143" s="158" customFormat="1"/>
    <row r="5144" s="158" customFormat="1"/>
    <row r="5145" s="158" customFormat="1"/>
    <row r="5146" s="158" customFormat="1"/>
    <row r="5147" s="158" customFormat="1"/>
    <row r="5148" s="158" customFormat="1"/>
    <row r="5149" s="158" customFormat="1"/>
    <row r="5150" s="158" customFormat="1"/>
    <row r="5151" s="158" customFormat="1"/>
    <row r="5152" s="158" customFormat="1"/>
    <row r="5153" s="158" customFormat="1"/>
    <row r="5154" s="158" customFormat="1"/>
    <row r="5155" s="158" customFormat="1"/>
    <row r="5156" s="158" customFormat="1"/>
    <row r="5157" s="158" customFormat="1"/>
    <row r="5158" s="158" customFormat="1"/>
    <row r="5159" s="158" customFormat="1"/>
    <row r="5160" s="158" customFormat="1"/>
    <row r="5161" s="158" customFormat="1"/>
    <row r="5162" s="158" customFormat="1"/>
    <row r="5163" s="158" customFormat="1"/>
    <row r="5164" s="158" customFormat="1"/>
    <row r="5165" s="158" customFormat="1"/>
    <row r="5166" s="158" customFormat="1"/>
    <row r="5167" s="158" customFormat="1"/>
    <row r="5168" s="158" customFormat="1"/>
    <row r="5169" s="158" customFormat="1"/>
    <row r="5170" s="158" customFormat="1"/>
    <row r="5171" s="158" customFormat="1"/>
    <row r="5172" s="158" customFormat="1"/>
    <row r="5173" s="158" customFormat="1"/>
    <row r="5174" s="158" customFormat="1"/>
    <row r="5175" s="158" customFormat="1"/>
    <row r="5176" s="158" customFormat="1"/>
    <row r="5177" s="158" customFormat="1"/>
    <row r="5178" s="158" customFormat="1"/>
    <row r="5179" s="158" customFormat="1"/>
    <row r="5180" s="158" customFormat="1"/>
    <row r="5181" s="158" customFormat="1"/>
    <row r="5182" s="158" customFormat="1"/>
    <row r="5183" s="158" customFormat="1"/>
    <row r="5184" s="158" customFormat="1"/>
    <row r="5185" s="158" customFormat="1"/>
    <row r="5186" s="158" customFormat="1"/>
    <row r="5187" s="158" customFormat="1"/>
    <row r="5188" s="158" customFormat="1"/>
    <row r="5189" s="158" customFormat="1"/>
    <row r="5190" s="158" customFormat="1"/>
    <row r="5191" s="158" customFormat="1"/>
    <row r="5192" s="158" customFormat="1"/>
    <row r="5193" s="158" customFormat="1"/>
    <row r="5194" s="158" customFormat="1"/>
    <row r="5195" s="158" customFormat="1"/>
    <row r="5196" s="158" customFormat="1"/>
    <row r="5197" s="158" customFormat="1"/>
    <row r="5198" s="158" customFormat="1"/>
    <row r="5199" s="158" customFormat="1"/>
    <row r="5200" s="158" customFormat="1"/>
    <row r="5201" s="158" customFormat="1"/>
    <row r="5202" s="158" customFormat="1"/>
    <row r="5203" s="158" customFormat="1"/>
    <row r="5204" s="158" customFormat="1"/>
    <row r="5205" s="158" customFormat="1"/>
    <row r="5206" s="158" customFormat="1"/>
    <row r="5207" s="158" customFormat="1"/>
    <row r="5208" s="158" customFormat="1"/>
    <row r="5209" s="158" customFormat="1"/>
    <row r="5210" s="158" customFormat="1"/>
    <row r="5211" s="158" customFormat="1"/>
    <row r="5212" s="158" customFormat="1"/>
    <row r="5213" s="158" customFormat="1"/>
    <row r="5214" s="158" customFormat="1"/>
    <row r="5215" s="158" customFormat="1"/>
    <row r="5216" s="158" customFormat="1"/>
    <row r="5217" s="158" customFormat="1"/>
    <row r="5218" s="158" customFormat="1"/>
    <row r="5219" s="158" customFormat="1"/>
    <row r="5220" s="158" customFormat="1"/>
    <row r="5221" s="158" customFormat="1"/>
    <row r="5222" s="158" customFormat="1"/>
    <row r="5223" s="158" customFormat="1"/>
    <row r="5224" s="158" customFormat="1"/>
    <row r="5225" s="158" customFormat="1"/>
    <row r="5226" s="158" customFormat="1"/>
    <row r="5227" s="158" customFormat="1"/>
    <row r="5228" s="158" customFormat="1"/>
    <row r="5229" s="158" customFormat="1"/>
    <row r="5230" s="158" customFormat="1"/>
    <row r="5231" s="158" customFormat="1"/>
    <row r="5232" s="158" customFormat="1"/>
    <row r="5233" s="158" customFormat="1"/>
    <row r="5234" s="158" customFormat="1"/>
    <row r="5235" s="158" customFormat="1"/>
    <row r="5236" s="158" customFormat="1"/>
    <row r="5237" s="158" customFormat="1"/>
    <row r="5238" s="158" customFormat="1"/>
    <row r="5239" s="158" customFormat="1"/>
    <row r="5240" s="158" customFormat="1"/>
    <row r="5241" s="158" customFormat="1"/>
    <row r="5242" s="158" customFormat="1"/>
    <row r="5243" s="158" customFormat="1"/>
    <row r="5244" s="158" customFormat="1"/>
    <row r="5245" s="158" customFormat="1"/>
    <row r="5246" s="158" customFormat="1"/>
    <row r="5247" s="158" customFormat="1"/>
    <row r="5248" s="158" customFormat="1"/>
    <row r="5249" s="158" customFormat="1"/>
    <row r="5250" s="158" customFormat="1"/>
    <row r="5251" s="158" customFormat="1"/>
    <row r="5252" s="158" customFormat="1"/>
    <row r="5253" s="158" customFormat="1"/>
    <row r="5254" s="158" customFormat="1"/>
    <row r="5255" s="158" customFormat="1"/>
    <row r="5256" s="158" customFormat="1"/>
    <row r="5257" s="158" customFormat="1"/>
    <row r="5258" s="158" customFormat="1"/>
    <row r="5259" s="158" customFormat="1"/>
    <row r="5260" s="158" customFormat="1"/>
    <row r="5261" s="158" customFormat="1"/>
    <row r="5262" s="158" customFormat="1"/>
    <row r="5263" s="158" customFormat="1"/>
    <row r="5264" s="158" customFormat="1"/>
    <row r="5265" s="158" customFormat="1"/>
    <row r="5266" s="158" customFormat="1"/>
    <row r="5267" s="158" customFormat="1"/>
    <row r="5268" s="158" customFormat="1"/>
    <row r="5269" s="158" customFormat="1"/>
    <row r="5270" s="158" customFormat="1"/>
    <row r="5271" s="158" customFormat="1"/>
    <row r="5272" s="158" customFormat="1"/>
    <row r="5273" s="158" customFormat="1"/>
    <row r="5274" s="158" customFormat="1"/>
    <row r="5275" s="158" customFormat="1"/>
    <row r="5276" s="158" customFormat="1"/>
    <row r="5277" s="158" customFormat="1"/>
    <row r="5278" s="158" customFormat="1"/>
    <row r="5279" s="158" customFormat="1"/>
    <row r="5280" s="158" customFormat="1"/>
    <row r="5281" s="158" customFormat="1"/>
    <row r="5282" s="158" customFormat="1"/>
    <row r="5283" s="158" customFormat="1"/>
    <row r="5284" s="158" customFormat="1"/>
    <row r="5285" s="158" customFormat="1"/>
    <row r="5286" s="158" customFormat="1"/>
    <row r="5287" s="158" customFormat="1"/>
    <row r="5288" s="158" customFormat="1"/>
    <row r="5289" s="158" customFormat="1"/>
    <row r="5290" s="158" customFormat="1"/>
    <row r="5291" s="158" customFormat="1"/>
    <row r="5292" s="158" customFormat="1"/>
    <row r="5293" s="158" customFormat="1"/>
    <row r="5294" s="158" customFormat="1"/>
    <row r="5295" s="158" customFormat="1"/>
    <row r="5296" s="158" customFormat="1"/>
    <row r="5297" s="158" customFormat="1"/>
    <row r="5298" s="158" customFormat="1"/>
    <row r="5299" s="158" customFormat="1"/>
    <row r="5300" s="158" customFormat="1"/>
    <row r="5301" s="158" customFormat="1"/>
    <row r="5302" s="158" customFormat="1"/>
    <row r="5303" s="158" customFormat="1"/>
    <row r="5304" s="158" customFormat="1"/>
    <row r="5305" s="158" customFormat="1"/>
    <row r="5306" s="158" customFormat="1"/>
    <row r="5307" s="158" customFormat="1"/>
    <row r="5308" s="158" customFormat="1"/>
    <row r="5309" s="158" customFormat="1"/>
    <row r="5310" s="158" customFormat="1"/>
    <row r="5311" s="158" customFormat="1"/>
    <row r="5312" s="158" customFormat="1"/>
    <row r="5313" s="158" customFormat="1"/>
    <row r="5314" s="158" customFormat="1"/>
    <row r="5315" s="158" customFormat="1"/>
    <row r="5316" s="158" customFormat="1"/>
    <row r="5317" s="158" customFormat="1"/>
    <row r="5318" s="158" customFormat="1"/>
    <row r="5319" s="158" customFormat="1"/>
    <row r="5320" s="158" customFormat="1"/>
    <row r="5321" s="158" customFormat="1"/>
    <row r="5322" s="158" customFormat="1"/>
    <row r="5323" s="158" customFormat="1"/>
    <row r="5324" s="158" customFormat="1"/>
    <row r="5325" s="158" customFormat="1"/>
    <row r="5326" s="158" customFormat="1"/>
    <row r="5327" s="158" customFormat="1"/>
    <row r="5328" s="158" customFormat="1"/>
    <row r="5329" s="158" customFormat="1"/>
    <row r="5330" s="158" customFormat="1"/>
    <row r="5331" s="158" customFormat="1"/>
    <row r="5332" s="158" customFormat="1"/>
    <row r="5333" s="158" customFormat="1"/>
    <row r="5334" s="158" customFormat="1"/>
    <row r="5335" s="158" customFormat="1"/>
    <row r="5336" s="158" customFormat="1"/>
    <row r="5337" s="158" customFormat="1"/>
    <row r="5338" s="158" customFormat="1"/>
    <row r="5339" s="158" customFormat="1"/>
    <row r="5340" s="158" customFormat="1"/>
    <row r="5341" s="158" customFormat="1"/>
    <row r="5342" s="158" customFormat="1"/>
    <row r="5343" s="158" customFormat="1"/>
    <row r="5344" s="158" customFormat="1"/>
    <row r="5345" s="158" customFormat="1"/>
    <row r="5346" s="158" customFormat="1"/>
    <row r="5347" s="158" customFormat="1"/>
    <row r="5348" s="158" customFormat="1"/>
    <row r="5349" s="158" customFormat="1"/>
    <row r="5350" s="158" customFormat="1"/>
    <row r="5351" s="158" customFormat="1"/>
    <row r="5352" s="158" customFormat="1"/>
    <row r="5353" s="158" customFormat="1"/>
    <row r="5354" s="158" customFormat="1"/>
    <row r="5355" s="158" customFormat="1"/>
    <row r="5356" s="158" customFormat="1"/>
    <row r="5357" s="158" customFormat="1"/>
    <row r="5358" s="158" customFormat="1"/>
    <row r="5359" s="158" customFormat="1"/>
    <row r="5360" s="158" customFormat="1"/>
    <row r="5361" s="158" customFormat="1"/>
    <row r="5362" s="158" customFormat="1"/>
    <row r="5363" s="158" customFormat="1"/>
    <row r="5364" s="158" customFormat="1"/>
    <row r="5365" s="158" customFormat="1"/>
    <row r="5366" s="158" customFormat="1"/>
    <row r="5367" s="158" customFormat="1"/>
    <row r="5368" s="158" customFormat="1"/>
    <row r="5369" s="158" customFormat="1"/>
    <row r="5370" s="158" customFormat="1"/>
    <row r="5371" s="158" customFormat="1"/>
    <row r="5372" s="158" customFormat="1"/>
    <row r="5373" s="158" customFormat="1"/>
    <row r="5374" s="158" customFormat="1"/>
    <row r="5375" s="158" customFormat="1"/>
    <row r="5376" s="158" customFormat="1"/>
    <row r="5377" s="158" customFormat="1"/>
    <row r="5378" s="158" customFormat="1"/>
    <row r="5379" s="158" customFormat="1"/>
    <row r="5380" s="158" customFormat="1"/>
    <row r="5381" s="158" customFormat="1"/>
    <row r="5382" s="158" customFormat="1"/>
    <row r="5383" s="158" customFormat="1"/>
    <row r="5384" s="158" customFormat="1"/>
    <row r="5385" s="158" customFormat="1"/>
    <row r="5386" s="158" customFormat="1"/>
    <row r="5387" s="158" customFormat="1"/>
    <row r="5388" s="158" customFormat="1"/>
    <row r="5389" s="158" customFormat="1"/>
    <row r="5390" s="158" customFormat="1"/>
    <row r="5391" s="158" customFormat="1"/>
    <row r="5392" s="158" customFormat="1"/>
    <row r="5393" s="158" customFormat="1"/>
    <row r="5394" s="158" customFormat="1"/>
    <row r="5395" s="158" customFormat="1"/>
    <row r="5396" s="158" customFormat="1"/>
    <row r="5397" s="158" customFormat="1"/>
    <row r="5398" s="158" customFormat="1"/>
    <row r="5399" s="158" customFormat="1"/>
    <row r="5400" s="158" customFormat="1"/>
    <row r="5401" s="158" customFormat="1"/>
    <row r="5402" s="158" customFormat="1"/>
    <row r="5403" s="158" customFormat="1"/>
    <row r="5404" s="158" customFormat="1"/>
    <row r="5405" s="158" customFormat="1"/>
    <row r="5406" s="158" customFormat="1"/>
    <row r="5407" s="158" customFormat="1"/>
    <row r="5408" s="158" customFormat="1"/>
    <row r="5409" s="158" customFormat="1"/>
    <row r="5410" s="158" customFormat="1"/>
    <row r="5411" s="158" customFormat="1"/>
    <row r="5412" s="158" customFormat="1"/>
    <row r="5413" s="158" customFormat="1"/>
    <row r="5414" s="158" customFormat="1"/>
    <row r="5415" s="158" customFormat="1"/>
    <row r="5416" s="158" customFormat="1"/>
    <row r="5417" s="158" customFormat="1"/>
    <row r="5418" s="158" customFormat="1"/>
    <row r="5419" s="158" customFormat="1"/>
    <row r="5420" s="158" customFormat="1"/>
    <row r="5421" s="158" customFormat="1"/>
    <row r="5422" s="158" customFormat="1"/>
    <row r="5423" s="158" customFormat="1"/>
    <row r="5424" s="158" customFormat="1"/>
    <row r="5425" s="158" customFormat="1"/>
    <row r="5426" s="158" customFormat="1"/>
    <row r="5427" s="158" customFormat="1"/>
    <row r="5428" s="158" customFormat="1"/>
    <row r="5429" s="158" customFormat="1"/>
    <row r="5430" s="158" customFormat="1"/>
    <row r="5431" s="158" customFormat="1"/>
    <row r="5432" s="158" customFormat="1"/>
    <row r="5433" s="158" customFormat="1"/>
    <row r="5434" s="158" customFormat="1"/>
    <row r="5435" s="158" customFormat="1"/>
    <row r="5436" s="158" customFormat="1"/>
    <row r="5437" s="158" customFormat="1"/>
    <row r="5438" s="158" customFormat="1"/>
    <row r="5439" s="158" customFormat="1"/>
    <row r="5440" s="158" customFormat="1"/>
    <row r="5441" s="158" customFormat="1"/>
    <row r="5442" s="158" customFormat="1"/>
    <row r="5443" s="158" customFormat="1"/>
    <row r="5444" s="158" customFormat="1"/>
    <row r="5445" s="158" customFormat="1"/>
    <row r="5446" s="158" customFormat="1"/>
    <row r="5447" s="158" customFormat="1"/>
    <row r="5448" s="158" customFormat="1"/>
    <row r="5449" s="158" customFormat="1"/>
    <row r="5450" s="158" customFormat="1"/>
    <row r="5451" s="158" customFormat="1"/>
    <row r="5452" s="158" customFormat="1"/>
    <row r="5453" s="158" customFormat="1"/>
    <row r="5454" s="158" customFormat="1"/>
    <row r="5455" s="158" customFormat="1"/>
    <row r="5456" s="158" customFormat="1"/>
    <row r="5457" s="158" customFormat="1"/>
    <row r="5458" s="158" customFormat="1"/>
    <row r="5459" s="158" customFormat="1"/>
    <row r="5460" s="158" customFormat="1"/>
    <row r="5461" s="158" customFormat="1"/>
    <row r="5462" s="158" customFormat="1"/>
    <row r="5463" s="158" customFormat="1"/>
    <row r="5464" s="158" customFormat="1"/>
    <row r="5465" s="158" customFormat="1"/>
    <row r="5466" s="158" customFormat="1"/>
    <row r="5467" s="158" customFormat="1"/>
    <row r="5468" s="158" customFormat="1"/>
    <row r="5469" s="158" customFormat="1"/>
    <row r="5470" s="158" customFormat="1"/>
    <row r="5471" s="158" customFormat="1"/>
    <row r="5472" s="158" customFormat="1"/>
    <row r="5473" s="158" customFormat="1"/>
    <row r="5474" s="158" customFormat="1"/>
    <row r="5475" s="158" customFormat="1"/>
    <row r="5476" s="158" customFormat="1"/>
    <row r="5477" s="158" customFormat="1"/>
    <row r="5478" s="158" customFormat="1"/>
    <row r="5479" s="158" customFormat="1"/>
    <row r="5480" s="158" customFormat="1"/>
    <row r="5481" s="158" customFormat="1"/>
    <row r="5482" s="158" customFormat="1"/>
    <row r="5483" s="158" customFormat="1"/>
    <row r="5484" s="158" customFormat="1"/>
    <row r="5485" s="158" customFormat="1"/>
    <row r="5486" s="158" customFormat="1"/>
    <row r="5487" s="158" customFormat="1"/>
    <row r="5488" s="158" customFormat="1"/>
    <row r="5489" s="158" customFormat="1"/>
    <row r="5490" s="158" customFormat="1"/>
    <row r="5491" s="158" customFormat="1"/>
    <row r="5492" s="158" customFormat="1"/>
    <row r="5493" s="158" customFormat="1"/>
    <row r="5494" s="158" customFormat="1"/>
    <row r="5495" s="158" customFormat="1"/>
    <row r="5496" s="158" customFormat="1"/>
    <row r="5497" s="158" customFormat="1"/>
    <row r="5498" s="158" customFormat="1"/>
    <row r="5499" s="158" customFormat="1"/>
    <row r="5500" s="158" customFormat="1"/>
    <row r="5501" s="158" customFormat="1"/>
    <row r="5502" s="158" customFormat="1"/>
    <row r="5503" s="158" customFormat="1"/>
    <row r="5504" s="158" customFormat="1"/>
    <row r="5505" s="158" customFormat="1"/>
    <row r="5506" s="158" customFormat="1"/>
    <row r="5507" s="158" customFormat="1"/>
    <row r="5508" s="158" customFormat="1"/>
    <row r="5509" s="158" customFormat="1"/>
    <row r="5510" s="158" customFormat="1"/>
    <row r="5511" s="158" customFormat="1"/>
    <row r="5512" s="158" customFormat="1"/>
    <row r="5513" s="158" customFormat="1"/>
    <row r="5514" s="158" customFormat="1"/>
    <row r="5515" s="158" customFormat="1"/>
    <row r="5516" s="158" customFormat="1"/>
    <row r="5517" s="158" customFormat="1"/>
    <row r="5518" s="158" customFormat="1"/>
    <row r="5519" s="158" customFormat="1"/>
    <row r="5520" s="158" customFormat="1"/>
    <row r="5521" s="158" customFormat="1"/>
    <row r="5522" s="158" customFormat="1"/>
    <row r="5523" s="158" customFormat="1"/>
    <row r="5524" s="158" customFormat="1"/>
    <row r="5525" s="158" customFormat="1"/>
    <row r="5526" s="158" customFormat="1"/>
    <row r="5527" s="158" customFormat="1"/>
    <row r="5528" s="158" customFormat="1"/>
    <row r="5529" s="158" customFormat="1"/>
    <row r="5530" s="158" customFormat="1"/>
    <row r="5531" s="158" customFormat="1"/>
    <row r="5532" s="158" customFormat="1"/>
    <row r="5533" s="158" customFormat="1"/>
    <row r="5534" s="158" customFormat="1"/>
    <row r="5535" s="158" customFormat="1"/>
    <row r="5536" s="158" customFormat="1"/>
    <row r="5537" s="158" customFormat="1"/>
    <row r="5538" s="158" customFormat="1"/>
    <row r="5539" s="158" customFormat="1"/>
    <row r="5540" s="158" customFormat="1"/>
    <row r="5541" s="158" customFormat="1"/>
    <row r="5542" s="158" customFormat="1"/>
    <row r="5543" s="158" customFormat="1"/>
    <row r="5544" s="158" customFormat="1"/>
    <row r="5545" s="158" customFormat="1"/>
    <row r="5546" s="158" customFormat="1"/>
    <row r="5547" s="158" customFormat="1"/>
    <row r="5548" s="158" customFormat="1"/>
    <row r="5549" s="158" customFormat="1"/>
    <row r="5550" s="158" customFormat="1"/>
    <row r="5551" s="158" customFormat="1"/>
    <row r="5552" s="158" customFormat="1"/>
    <row r="5553" s="158" customFormat="1"/>
    <row r="5554" s="158" customFormat="1"/>
    <row r="5555" s="158" customFormat="1"/>
    <row r="5556" s="158" customFormat="1"/>
    <row r="5557" s="158" customFormat="1"/>
    <row r="5558" s="158" customFormat="1"/>
    <row r="5559" s="158" customFormat="1"/>
    <row r="5560" s="158" customFormat="1"/>
    <row r="5561" s="158" customFormat="1"/>
    <row r="5562" s="158" customFormat="1"/>
    <row r="5563" s="158" customFormat="1"/>
    <row r="5564" s="158" customFormat="1"/>
    <row r="5565" s="158" customFormat="1"/>
    <row r="5566" s="158" customFormat="1"/>
    <row r="5567" s="158" customFormat="1"/>
    <row r="5568" s="158" customFormat="1"/>
    <row r="5569" s="158" customFormat="1"/>
    <row r="5570" s="158" customFormat="1"/>
    <row r="5571" s="158" customFormat="1"/>
    <row r="5572" s="158" customFormat="1"/>
    <row r="5573" s="158" customFormat="1"/>
    <row r="5574" s="158" customFormat="1"/>
    <row r="5575" s="158" customFormat="1"/>
    <row r="5576" s="158" customFormat="1"/>
    <row r="5577" s="158" customFormat="1"/>
    <row r="5578" s="158" customFormat="1"/>
    <row r="5579" s="158" customFormat="1"/>
    <row r="5580" s="158" customFormat="1"/>
    <row r="5581" s="158" customFormat="1"/>
    <row r="5582" s="158" customFormat="1"/>
    <row r="5583" s="158" customFormat="1"/>
    <row r="5584" s="158" customFormat="1"/>
    <row r="5585" s="158" customFormat="1"/>
    <row r="5586" s="158" customFormat="1"/>
    <row r="5587" s="158" customFormat="1"/>
    <row r="5588" s="158" customFormat="1"/>
    <row r="5589" s="158" customFormat="1"/>
    <row r="5590" s="158" customFormat="1"/>
    <row r="5591" s="158" customFormat="1"/>
    <row r="5592" s="158" customFormat="1"/>
    <row r="5593" s="158" customFormat="1"/>
    <row r="5594" s="158" customFormat="1"/>
    <row r="5595" s="158" customFormat="1"/>
    <row r="5596" s="158" customFormat="1"/>
    <row r="5597" s="158" customFormat="1"/>
    <row r="5598" s="158" customFormat="1"/>
    <row r="5599" s="158" customFormat="1"/>
    <row r="5600" s="158" customFormat="1"/>
    <row r="5601" s="158" customFormat="1"/>
    <row r="5602" s="158" customFormat="1"/>
    <row r="5603" s="158" customFormat="1"/>
    <row r="5604" s="158" customFormat="1"/>
    <row r="5605" s="158" customFormat="1"/>
    <row r="5606" s="158" customFormat="1"/>
    <row r="5607" s="158" customFormat="1"/>
    <row r="5608" s="158" customFormat="1"/>
    <row r="5609" s="158" customFormat="1"/>
    <row r="5610" s="158" customFormat="1"/>
    <row r="5611" s="158" customFormat="1"/>
    <row r="5612" s="158" customFormat="1"/>
    <row r="5613" s="158" customFormat="1"/>
    <row r="5614" s="158" customFormat="1"/>
    <row r="5615" s="158" customFormat="1"/>
    <row r="5616" s="158" customFormat="1"/>
    <row r="5617" s="158" customFormat="1"/>
    <row r="5618" s="158" customFormat="1"/>
    <row r="5619" s="158" customFormat="1"/>
    <row r="5620" s="158" customFormat="1"/>
    <row r="5621" s="158" customFormat="1"/>
    <row r="5622" s="158" customFormat="1"/>
    <row r="5623" s="158" customFormat="1"/>
    <row r="5624" s="158" customFormat="1"/>
    <row r="5625" s="158" customFormat="1"/>
    <row r="5626" s="158" customFormat="1"/>
    <row r="5627" s="158" customFormat="1"/>
    <row r="5628" s="158" customFormat="1"/>
    <row r="5629" s="158" customFormat="1"/>
    <row r="5630" s="158" customFormat="1"/>
    <row r="5631" s="158" customFormat="1"/>
    <row r="5632" s="158" customFormat="1"/>
    <row r="5633" s="158" customFormat="1"/>
    <row r="5634" s="158" customFormat="1"/>
    <row r="5635" s="158" customFormat="1"/>
    <row r="5636" s="158" customFormat="1"/>
    <row r="5637" s="158" customFormat="1"/>
    <row r="5638" s="158" customFormat="1"/>
    <row r="5639" s="158" customFormat="1"/>
    <row r="5640" s="158" customFormat="1"/>
    <row r="5641" s="158" customFormat="1"/>
    <row r="5642" s="158" customFormat="1"/>
    <row r="5643" s="158" customFormat="1"/>
    <row r="5644" s="158" customFormat="1"/>
    <row r="5645" s="158" customFormat="1"/>
    <row r="5646" s="158" customFormat="1"/>
    <row r="5647" s="158" customFormat="1"/>
    <row r="5648" s="158" customFormat="1"/>
    <row r="5649" s="158" customFormat="1"/>
    <row r="5650" s="158" customFormat="1"/>
    <row r="5651" s="158" customFormat="1"/>
    <row r="5652" s="158" customFormat="1"/>
    <row r="5653" s="158" customFormat="1"/>
    <row r="5654" s="158" customFormat="1"/>
    <row r="5655" s="158" customFormat="1"/>
    <row r="5656" s="158" customFormat="1"/>
    <row r="5657" s="158" customFormat="1"/>
    <row r="5658" s="158" customFormat="1"/>
    <row r="5659" s="158" customFormat="1"/>
    <row r="5660" s="158" customFormat="1"/>
    <row r="5661" s="158" customFormat="1"/>
    <row r="5662" s="158" customFormat="1"/>
    <row r="5663" s="158" customFormat="1"/>
    <row r="5664" s="158" customFormat="1"/>
    <row r="5665" s="158" customFormat="1"/>
    <row r="5666" s="158" customFormat="1"/>
    <row r="5667" s="158" customFormat="1"/>
    <row r="5668" s="158" customFormat="1"/>
    <row r="5669" s="158" customFormat="1"/>
    <row r="5670" s="158" customFormat="1"/>
    <row r="5671" s="158" customFormat="1"/>
    <row r="5672" s="158" customFormat="1"/>
    <row r="5673" s="158" customFormat="1"/>
    <row r="5674" s="158" customFormat="1"/>
    <row r="5675" s="158" customFormat="1"/>
    <row r="5676" s="158" customFormat="1"/>
    <row r="5677" s="158" customFormat="1"/>
    <row r="5678" s="158" customFormat="1"/>
    <row r="5679" s="158" customFormat="1"/>
    <row r="5680" s="158" customFormat="1"/>
    <row r="5681" s="158" customFormat="1"/>
    <row r="5682" s="158" customFormat="1"/>
    <row r="5683" s="158" customFormat="1"/>
    <row r="5684" s="158" customFormat="1"/>
    <row r="5685" s="158" customFormat="1"/>
    <row r="5686" s="158" customFormat="1"/>
    <row r="5687" s="158" customFormat="1"/>
    <row r="5688" s="158" customFormat="1"/>
    <row r="5689" s="158" customFormat="1"/>
    <row r="5690" s="158" customFormat="1"/>
    <row r="5691" s="158" customFormat="1"/>
    <row r="5692" s="158" customFormat="1"/>
    <row r="5693" s="158" customFormat="1"/>
    <row r="5694" s="158" customFormat="1"/>
    <row r="5695" s="158" customFormat="1"/>
    <row r="5696" s="158" customFormat="1"/>
    <row r="5697" s="158" customFormat="1"/>
    <row r="5698" s="158" customFormat="1"/>
    <row r="5699" s="158" customFormat="1"/>
    <row r="5700" s="158" customFormat="1"/>
    <row r="5701" s="158" customFormat="1"/>
    <row r="5702" s="158" customFormat="1"/>
    <row r="5703" s="158" customFormat="1"/>
    <row r="5704" s="158" customFormat="1"/>
    <row r="5705" s="158" customFormat="1"/>
    <row r="5706" s="158" customFormat="1"/>
    <row r="5707" s="158" customFormat="1"/>
    <row r="5708" s="158" customFormat="1"/>
    <row r="5709" s="158" customFormat="1"/>
    <row r="5710" s="158" customFormat="1"/>
    <row r="5711" s="158" customFormat="1"/>
    <row r="5712" s="158" customFormat="1"/>
    <row r="5713" s="158" customFormat="1"/>
    <row r="5714" s="158" customFormat="1"/>
    <row r="5715" s="158" customFormat="1"/>
    <row r="5716" s="158" customFormat="1"/>
    <row r="5717" s="158" customFormat="1"/>
    <row r="5718" s="158" customFormat="1"/>
    <row r="5719" s="158" customFormat="1"/>
    <row r="5720" s="158" customFormat="1"/>
    <row r="5721" s="158" customFormat="1"/>
    <row r="5722" s="158" customFormat="1"/>
    <row r="5723" s="158" customFormat="1"/>
    <row r="5724" s="158" customFormat="1"/>
    <row r="5725" s="158" customFormat="1"/>
    <row r="5726" s="158" customFormat="1"/>
    <row r="5727" s="158" customFormat="1"/>
    <row r="5728" s="158" customFormat="1"/>
    <row r="5729" s="158" customFormat="1"/>
    <row r="5730" s="158" customFormat="1"/>
    <row r="5731" s="158" customFormat="1"/>
    <row r="5732" s="158" customFormat="1"/>
    <row r="5733" s="158" customFormat="1"/>
    <row r="5734" s="158" customFormat="1"/>
    <row r="5735" s="158" customFormat="1"/>
    <row r="5736" s="158" customFormat="1"/>
    <row r="5737" s="158" customFormat="1"/>
    <row r="5738" s="158" customFormat="1"/>
    <row r="5739" s="158" customFormat="1"/>
    <row r="5740" s="158" customFormat="1"/>
    <row r="5741" s="158" customFormat="1"/>
    <row r="5742" s="158" customFormat="1"/>
    <row r="5743" s="158" customFormat="1"/>
    <row r="5744" s="158" customFormat="1"/>
    <row r="5745" s="158" customFormat="1"/>
    <row r="5746" s="158" customFormat="1"/>
    <row r="5747" s="158" customFormat="1"/>
    <row r="5748" s="158" customFormat="1"/>
    <row r="5749" s="158" customFormat="1"/>
    <row r="5750" s="158" customFormat="1"/>
    <row r="5751" s="158" customFormat="1"/>
    <row r="5752" s="158" customFormat="1"/>
    <row r="5753" s="158" customFormat="1"/>
    <row r="5754" s="158" customFormat="1"/>
    <row r="5755" s="158" customFormat="1"/>
    <row r="5756" s="158" customFormat="1"/>
    <row r="5757" s="158" customFormat="1"/>
    <row r="5758" s="158" customFormat="1"/>
    <row r="5759" s="158" customFormat="1"/>
    <row r="5760" s="158" customFormat="1"/>
    <row r="5761" s="158" customFormat="1"/>
    <row r="5762" s="158" customFormat="1"/>
    <row r="5763" s="158" customFormat="1"/>
    <row r="5764" s="158" customFormat="1"/>
    <row r="5765" s="158" customFormat="1"/>
    <row r="5766" s="158" customFormat="1"/>
    <row r="5767" s="158" customFormat="1"/>
    <row r="5768" s="158" customFormat="1"/>
    <row r="5769" s="158" customFormat="1"/>
    <row r="5770" s="158" customFormat="1"/>
    <row r="5771" s="158" customFormat="1"/>
    <row r="5772" s="158" customFormat="1"/>
    <row r="5773" s="158" customFormat="1"/>
    <row r="5774" s="158" customFormat="1"/>
    <row r="5775" s="158" customFormat="1"/>
    <row r="5776" s="158" customFormat="1"/>
    <row r="5777" s="158" customFormat="1"/>
    <row r="5778" s="158" customFormat="1"/>
    <row r="5779" s="158" customFormat="1"/>
    <row r="5780" s="158" customFormat="1"/>
    <row r="5781" s="158" customFormat="1"/>
    <row r="5782" s="158" customFormat="1"/>
    <row r="5783" s="158" customFormat="1"/>
    <row r="5784" s="158" customFormat="1"/>
    <row r="5785" s="158" customFormat="1"/>
    <row r="5786" s="158" customFormat="1"/>
    <row r="5787" s="158" customFormat="1"/>
    <row r="5788" s="158" customFormat="1"/>
    <row r="5789" s="158" customFormat="1"/>
    <row r="5790" s="158" customFormat="1"/>
    <row r="5791" s="158" customFormat="1"/>
    <row r="5792" s="158" customFormat="1"/>
    <row r="5793" s="158" customFormat="1"/>
    <row r="5794" s="158" customFormat="1"/>
    <row r="5795" s="158" customFormat="1"/>
    <row r="5796" s="158" customFormat="1"/>
    <row r="5797" s="158" customFormat="1"/>
    <row r="5798" s="158" customFormat="1"/>
    <row r="5799" s="158" customFormat="1"/>
    <row r="5800" s="158" customFormat="1"/>
    <row r="5801" s="158" customFormat="1"/>
    <row r="5802" s="158" customFormat="1"/>
    <row r="5803" s="158" customFormat="1"/>
    <row r="5804" s="158" customFormat="1"/>
    <row r="5805" s="158" customFormat="1"/>
    <row r="5806" s="158" customFormat="1"/>
    <row r="5807" s="158" customFormat="1"/>
    <row r="5808" s="158" customFormat="1"/>
    <row r="5809" s="158" customFormat="1"/>
    <row r="5810" s="158" customFormat="1"/>
    <row r="5811" s="158" customFormat="1"/>
    <row r="5812" s="158" customFormat="1"/>
    <row r="5813" s="158" customFormat="1"/>
    <row r="5814" s="158" customFormat="1"/>
    <row r="5815" s="158" customFormat="1"/>
    <row r="5816" s="158" customFormat="1"/>
    <row r="5817" s="158" customFormat="1"/>
    <row r="5818" s="158" customFormat="1"/>
    <row r="5819" s="158" customFormat="1"/>
    <row r="5820" s="158" customFormat="1"/>
    <row r="5821" s="158" customFormat="1"/>
    <row r="5822" s="158" customFormat="1"/>
    <row r="5823" s="158" customFormat="1"/>
    <row r="5824" s="158" customFormat="1"/>
    <row r="5825" s="158" customFormat="1"/>
    <row r="5826" s="158" customFormat="1"/>
    <row r="5827" s="158" customFormat="1"/>
    <row r="5828" s="158" customFormat="1"/>
    <row r="5829" s="158" customFormat="1"/>
    <row r="5830" s="158" customFormat="1"/>
    <row r="5831" s="158" customFormat="1"/>
    <row r="5832" s="158" customFormat="1"/>
    <row r="5833" s="158" customFormat="1"/>
    <row r="5834" s="158" customFormat="1"/>
    <row r="5835" s="158" customFormat="1"/>
    <row r="5836" s="158" customFormat="1"/>
    <row r="5837" s="158" customFormat="1"/>
    <row r="5838" s="158" customFormat="1"/>
    <row r="5839" s="158" customFormat="1"/>
    <row r="5840" s="158" customFormat="1"/>
    <row r="5841" s="158" customFormat="1"/>
    <row r="5842" s="158" customFormat="1"/>
    <row r="5843" s="158" customFormat="1"/>
    <row r="5844" s="158" customFormat="1"/>
    <row r="5845" s="158" customFormat="1"/>
    <row r="5846" s="158" customFormat="1"/>
    <row r="5847" s="158" customFormat="1"/>
    <row r="5848" s="158" customFormat="1"/>
    <row r="5849" s="158" customFormat="1"/>
    <row r="5850" s="158" customFormat="1"/>
    <row r="5851" s="158" customFormat="1"/>
    <row r="5852" s="158" customFormat="1"/>
    <row r="5853" s="158" customFormat="1"/>
    <row r="5854" s="158" customFormat="1"/>
    <row r="5855" s="158" customFormat="1"/>
    <row r="5856" s="158" customFormat="1"/>
    <row r="5857" s="158" customFormat="1"/>
    <row r="5858" s="158" customFormat="1"/>
    <row r="5859" s="158" customFormat="1"/>
    <row r="5860" s="158" customFormat="1"/>
    <row r="5861" s="158" customFormat="1"/>
    <row r="5862" s="158" customFormat="1"/>
    <row r="5863" s="158" customFormat="1"/>
    <row r="5864" s="158" customFormat="1"/>
    <row r="5865" s="158" customFormat="1"/>
    <row r="5866" s="158" customFormat="1"/>
    <row r="5867" s="158" customFormat="1"/>
    <row r="5868" s="158" customFormat="1"/>
    <row r="5869" s="158" customFormat="1"/>
    <row r="5870" s="158" customFormat="1"/>
    <row r="5871" s="158" customFormat="1"/>
    <row r="5872" s="158" customFormat="1"/>
    <row r="5873" s="158" customFormat="1"/>
    <row r="5874" s="158" customFormat="1"/>
    <row r="5875" s="158" customFormat="1"/>
    <row r="5876" s="158" customFormat="1"/>
    <row r="5877" s="158" customFormat="1"/>
    <row r="5878" s="158" customFormat="1"/>
    <row r="5879" s="158" customFormat="1"/>
    <row r="5880" s="158" customFormat="1"/>
    <row r="5881" s="158" customFormat="1"/>
    <row r="5882" s="158" customFormat="1"/>
    <row r="5883" s="158" customFormat="1"/>
    <row r="5884" s="158" customFormat="1"/>
    <row r="5885" s="158" customFormat="1"/>
    <row r="5886" s="158" customFormat="1"/>
    <row r="5887" s="158" customFormat="1"/>
    <row r="5888" s="158" customFormat="1"/>
    <row r="5889" s="158" customFormat="1"/>
    <row r="5890" s="158" customFormat="1"/>
    <row r="5891" s="158" customFormat="1"/>
    <row r="5892" s="158" customFormat="1"/>
    <row r="5893" s="158" customFormat="1"/>
    <row r="5894" s="158" customFormat="1"/>
    <row r="5895" s="158" customFormat="1"/>
    <row r="5896" s="158" customFormat="1"/>
    <row r="5897" s="158" customFormat="1"/>
    <row r="5898" s="158" customFormat="1"/>
    <row r="5899" s="158" customFormat="1"/>
    <row r="5900" s="158" customFormat="1"/>
    <row r="5901" s="158" customFormat="1"/>
    <row r="5902" s="158" customFormat="1"/>
    <row r="5903" s="158" customFormat="1"/>
    <row r="5904" s="158" customFormat="1"/>
    <row r="5905" s="158" customFormat="1"/>
    <row r="5906" s="158" customFormat="1"/>
    <row r="5907" s="158" customFormat="1"/>
    <row r="5908" s="158" customFormat="1"/>
    <row r="5909" s="158" customFormat="1"/>
    <row r="5910" s="158" customFormat="1"/>
    <row r="5911" s="158" customFormat="1"/>
    <row r="5912" s="158" customFormat="1"/>
    <row r="5913" s="158" customFormat="1"/>
    <row r="5914" s="158" customFormat="1"/>
    <row r="5915" s="158" customFormat="1"/>
    <row r="5916" s="158" customFormat="1"/>
    <row r="5917" s="158" customFormat="1"/>
    <row r="5918" s="158" customFormat="1"/>
    <row r="5919" s="158" customFormat="1"/>
    <row r="5920" s="158" customFormat="1"/>
    <row r="5921" s="158" customFormat="1"/>
    <row r="5922" s="158" customFormat="1"/>
    <row r="5923" s="158" customFormat="1"/>
    <row r="5924" s="158" customFormat="1"/>
    <row r="5925" s="158" customFormat="1"/>
    <row r="5926" s="158" customFormat="1"/>
    <row r="5927" s="158" customFormat="1"/>
    <row r="5928" s="158" customFormat="1"/>
    <row r="5929" s="158" customFormat="1"/>
    <row r="5930" s="158" customFormat="1"/>
    <row r="5931" s="158" customFormat="1"/>
    <row r="5932" s="158" customFormat="1"/>
    <row r="5933" s="158" customFormat="1"/>
    <row r="5934" s="158" customFormat="1"/>
    <row r="5935" s="158" customFormat="1"/>
    <row r="5936" s="158" customFormat="1"/>
    <row r="5937" s="158" customFormat="1"/>
    <row r="5938" s="158" customFormat="1"/>
    <row r="5939" s="158" customFormat="1"/>
    <row r="5940" s="158" customFormat="1"/>
    <row r="5941" s="158" customFormat="1"/>
    <row r="5942" s="158" customFormat="1"/>
    <row r="5943" s="158" customFormat="1"/>
    <row r="5944" s="158" customFormat="1"/>
    <row r="5945" s="158" customFormat="1"/>
    <row r="5946" s="158" customFormat="1"/>
    <row r="5947" s="158" customFormat="1"/>
    <row r="5948" s="158" customFormat="1"/>
    <row r="5949" s="158" customFormat="1"/>
    <row r="5950" s="158" customFormat="1"/>
    <row r="5951" s="158" customFormat="1"/>
    <row r="5952" s="158" customFormat="1"/>
    <row r="5953" s="158" customFormat="1"/>
    <row r="5954" s="158" customFormat="1"/>
    <row r="5955" s="158" customFormat="1"/>
    <row r="5956" s="158" customFormat="1"/>
    <row r="5957" s="158" customFormat="1"/>
    <row r="5958" s="158" customFormat="1"/>
    <row r="5959" s="158" customFormat="1"/>
    <row r="5960" s="158" customFormat="1"/>
    <row r="5961" s="158" customFormat="1"/>
    <row r="5962" s="158" customFormat="1"/>
    <row r="5963" s="158" customFormat="1"/>
    <row r="5964" s="158" customFormat="1"/>
    <row r="5965" s="158" customFormat="1"/>
    <row r="5966" s="158" customFormat="1"/>
    <row r="5967" s="158" customFormat="1"/>
    <row r="5968" s="158" customFormat="1"/>
    <row r="5969" s="158" customFormat="1"/>
    <row r="5970" s="158" customFormat="1"/>
    <row r="5971" s="158" customFormat="1"/>
    <row r="5972" s="158" customFormat="1"/>
    <row r="5973" s="158" customFormat="1"/>
    <row r="5974" s="158" customFormat="1"/>
    <row r="5975" s="158" customFormat="1"/>
    <row r="5976" s="158" customFormat="1"/>
    <row r="5977" s="158" customFormat="1"/>
    <row r="5978" s="158" customFormat="1"/>
    <row r="5979" s="158" customFormat="1"/>
    <row r="5980" s="158" customFormat="1"/>
    <row r="5981" s="158" customFormat="1"/>
    <row r="5982" s="158" customFormat="1"/>
    <row r="5983" s="158" customFormat="1"/>
    <row r="5984" s="158" customFormat="1"/>
    <row r="5985" s="158" customFormat="1"/>
    <row r="5986" s="158" customFormat="1"/>
    <row r="5987" s="158" customFormat="1"/>
    <row r="5988" s="158" customFormat="1"/>
    <row r="5989" s="158" customFormat="1"/>
    <row r="5990" s="158" customFormat="1"/>
    <row r="5991" s="158" customFormat="1"/>
    <row r="5992" s="158" customFormat="1"/>
    <row r="5993" s="158" customFormat="1"/>
    <row r="5994" s="158" customFormat="1"/>
    <row r="5995" s="158" customFormat="1"/>
    <row r="5996" s="158" customFormat="1"/>
    <row r="5997" s="158" customFormat="1"/>
    <row r="5998" s="158" customFormat="1"/>
    <row r="5999" s="158" customFormat="1"/>
    <row r="6000" s="158" customFormat="1"/>
    <row r="6001" s="158" customFormat="1"/>
    <row r="6002" s="158" customFormat="1"/>
    <row r="6003" s="158" customFormat="1"/>
    <row r="6004" s="158" customFormat="1"/>
    <row r="6005" s="158" customFormat="1"/>
    <row r="6006" s="158" customFormat="1"/>
    <row r="6007" s="158" customFormat="1"/>
    <row r="6008" s="158" customFormat="1"/>
    <row r="6009" s="158" customFormat="1"/>
    <row r="6010" s="158" customFormat="1"/>
    <row r="6011" s="158" customFormat="1"/>
    <row r="6012" s="158" customFormat="1"/>
    <row r="6013" s="158" customFormat="1"/>
    <row r="6014" s="158" customFormat="1"/>
    <row r="6015" s="158" customFormat="1"/>
    <row r="6016" s="158" customFormat="1"/>
    <row r="6017" s="158" customFormat="1"/>
    <row r="6018" s="158" customFormat="1"/>
    <row r="6019" s="158" customFormat="1"/>
    <row r="6020" s="158" customFormat="1"/>
    <row r="6021" s="158" customFormat="1"/>
    <row r="6022" s="158" customFormat="1"/>
    <row r="6023" s="158" customFormat="1"/>
    <row r="6024" s="158" customFormat="1"/>
    <row r="6025" s="158" customFormat="1"/>
    <row r="6026" s="158" customFormat="1"/>
    <row r="6027" s="158" customFormat="1"/>
    <row r="6028" s="158" customFormat="1"/>
    <row r="6029" s="158" customFormat="1"/>
    <row r="6030" s="158" customFormat="1"/>
    <row r="6031" s="158" customFormat="1"/>
    <row r="6032" s="158" customFormat="1"/>
    <row r="6033" s="158" customFormat="1"/>
    <row r="6034" s="158" customFormat="1"/>
    <row r="6035" s="158" customFormat="1"/>
    <row r="6036" s="158" customFormat="1"/>
    <row r="6037" s="158" customFormat="1"/>
    <row r="6038" s="158" customFormat="1"/>
    <row r="6039" s="158" customFormat="1"/>
    <row r="6040" s="158" customFormat="1"/>
    <row r="6041" s="158" customFormat="1"/>
    <row r="6042" s="158" customFormat="1"/>
    <row r="6043" s="158" customFormat="1"/>
    <row r="6044" s="158" customFormat="1"/>
    <row r="6045" s="158" customFormat="1"/>
    <row r="6046" s="158" customFormat="1"/>
    <row r="6047" s="158" customFormat="1"/>
    <row r="6048" s="158" customFormat="1"/>
    <row r="6049" s="158" customFormat="1"/>
    <row r="6050" s="158" customFormat="1"/>
    <row r="6051" s="158" customFormat="1"/>
    <row r="6052" s="158" customFormat="1"/>
    <row r="6053" s="158" customFormat="1"/>
    <row r="6054" s="158" customFormat="1"/>
    <row r="6055" s="158" customFormat="1"/>
    <row r="6056" s="158" customFormat="1"/>
    <row r="6057" s="158" customFormat="1"/>
    <row r="6058" s="158" customFormat="1"/>
    <row r="6059" s="158" customFormat="1"/>
    <row r="6060" s="158" customFormat="1"/>
    <row r="6061" s="158" customFormat="1"/>
    <row r="6062" s="158" customFormat="1"/>
    <row r="6063" s="158" customFormat="1"/>
    <row r="6064" s="158" customFormat="1"/>
    <row r="6065" s="158" customFormat="1"/>
    <row r="6066" s="158" customFormat="1"/>
    <row r="6067" s="158" customFormat="1"/>
    <row r="6068" s="158" customFormat="1"/>
    <row r="6069" s="158" customFormat="1"/>
    <row r="6070" s="158" customFormat="1"/>
    <row r="6071" s="158" customFormat="1"/>
    <row r="6072" s="158" customFormat="1"/>
    <row r="6073" s="158" customFormat="1"/>
    <row r="6074" s="158" customFormat="1"/>
    <row r="6075" s="158" customFormat="1"/>
    <row r="6076" s="158" customFormat="1"/>
    <row r="6077" s="158" customFormat="1"/>
    <row r="6078" s="158" customFormat="1"/>
    <row r="6079" s="158" customFormat="1"/>
    <row r="6080" s="158" customFormat="1"/>
    <row r="6081" s="158" customFormat="1"/>
    <row r="6082" s="158" customFormat="1"/>
    <row r="6083" s="158" customFormat="1"/>
    <row r="6084" s="158" customFormat="1"/>
    <row r="6085" s="158" customFormat="1"/>
    <row r="6086" s="158" customFormat="1"/>
    <row r="6087" s="158" customFormat="1"/>
    <row r="6088" s="158" customFormat="1"/>
    <row r="6089" s="158" customFormat="1"/>
    <row r="6090" s="158" customFormat="1"/>
    <row r="6091" s="158" customFormat="1"/>
    <row r="6092" s="158" customFormat="1"/>
    <row r="6093" s="158" customFormat="1"/>
    <row r="6094" s="158" customFormat="1"/>
    <row r="6095" s="158" customFormat="1"/>
    <row r="6096" s="158" customFormat="1"/>
    <row r="6097" s="158" customFormat="1"/>
    <row r="6098" s="158" customFormat="1"/>
    <row r="6099" s="158" customFormat="1"/>
    <row r="6100" s="158" customFormat="1"/>
    <row r="6101" s="158" customFormat="1"/>
    <row r="6102" s="158" customFormat="1"/>
    <row r="6103" s="158" customFormat="1"/>
    <row r="6104" s="158" customFormat="1"/>
    <row r="6105" s="158" customFormat="1"/>
    <row r="6106" s="158" customFormat="1"/>
    <row r="6107" s="158" customFormat="1"/>
    <row r="6108" s="158" customFormat="1"/>
    <row r="6109" s="158" customFormat="1"/>
    <row r="6110" s="158" customFormat="1"/>
    <row r="6111" s="158" customFormat="1"/>
    <row r="6112" s="158" customFormat="1"/>
    <row r="6113" s="158" customFormat="1"/>
    <row r="6114" s="158" customFormat="1"/>
    <row r="6115" s="158" customFormat="1"/>
    <row r="6116" s="158" customFormat="1"/>
    <row r="6117" s="158" customFormat="1"/>
    <row r="6118" s="158" customFormat="1"/>
    <row r="6119" s="158" customFormat="1"/>
    <row r="6120" s="158" customFormat="1"/>
    <row r="6121" s="158" customFormat="1"/>
    <row r="6122" s="158" customFormat="1"/>
    <row r="6123" s="158" customFormat="1"/>
    <row r="6124" s="158" customFormat="1"/>
    <row r="6125" s="158" customFormat="1"/>
    <row r="6126" s="158" customFormat="1"/>
    <row r="6127" s="158" customFormat="1"/>
    <row r="6128" s="158" customFormat="1"/>
    <row r="6129" s="158" customFormat="1"/>
    <row r="6130" s="158" customFormat="1"/>
    <row r="6131" s="158" customFormat="1"/>
    <row r="6132" s="158" customFormat="1"/>
    <row r="6133" s="158" customFormat="1"/>
    <row r="6134" s="158" customFormat="1"/>
    <row r="6135" s="158" customFormat="1"/>
    <row r="6136" s="158" customFormat="1"/>
    <row r="6137" s="158" customFormat="1"/>
    <row r="6138" s="158" customFormat="1"/>
    <row r="6139" s="158" customFormat="1"/>
    <row r="6140" s="158" customFormat="1"/>
    <row r="6141" s="158" customFormat="1"/>
    <row r="6142" s="158" customFormat="1"/>
    <row r="6143" s="158" customFormat="1"/>
    <row r="6144" s="158" customFormat="1"/>
    <row r="6145" s="158" customFormat="1"/>
    <row r="6146" s="158" customFormat="1"/>
    <row r="6147" s="158" customFormat="1"/>
    <row r="6148" s="158" customFormat="1"/>
    <row r="6149" s="158" customFormat="1"/>
    <row r="6150" s="158" customFormat="1"/>
    <row r="6151" s="158" customFormat="1"/>
    <row r="6152" s="158" customFormat="1"/>
    <row r="6153" s="158" customFormat="1"/>
    <row r="6154" s="158" customFormat="1"/>
    <row r="6155" s="158" customFormat="1"/>
    <row r="6156" s="158" customFormat="1"/>
    <row r="6157" s="158" customFormat="1"/>
    <row r="6158" s="158" customFormat="1"/>
    <row r="6159" s="158" customFormat="1"/>
    <row r="6160" s="158" customFormat="1"/>
    <row r="6161" s="158" customFormat="1"/>
    <row r="6162" s="158" customFormat="1"/>
    <row r="6163" s="158" customFormat="1"/>
    <row r="6164" s="158" customFormat="1"/>
    <row r="6165" s="158" customFormat="1"/>
    <row r="6166" s="158" customFormat="1"/>
    <row r="6167" s="158" customFormat="1"/>
    <row r="6168" s="158" customFormat="1"/>
    <row r="6169" s="158" customFormat="1"/>
    <row r="6170" s="158" customFormat="1"/>
    <row r="6171" s="158" customFormat="1"/>
    <row r="6172" s="158" customFormat="1"/>
    <row r="6173" s="158" customFormat="1"/>
    <row r="6174" s="158" customFormat="1"/>
    <row r="6175" s="158" customFormat="1"/>
    <row r="6176" s="158" customFormat="1"/>
    <row r="6177" s="158" customFormat="1"/>
    <row r="6178" s="158" customFormat="1"/>
    <row r="6179" s="158" customFormat="1"/>
    <row r="6180" s="158" customFormat="1"/>
    <row r="6181" s="158" customFormat="1"/>
    <row r="6182" s="158" customFormat="1"/>
    <row r="6183" s="158" customFormat="1"/>
    <row r="6184" s="158" customFormat="1"/>
    <row r="6185" s="158" customFormat="1"/>
    <row r="6186" s="158" customFormat="1"/>
    <row r="6187" s="158" customFormat="1"/>
    <row r="6188" s="158" customFormat="1"/>
    <row r="6189" s="158" customFormat="1"/>
    <row r="6190" s="158" customFormat="1"/>
    <row r="6191" s="158" customFormat="1"/>
    <row r="6192" s="158" customFormat="1"/>
    <row r="6193" s="158" customFormat="1"/>
    <row r="6194" s="158" customFormat="1"/>
    <row r="6195" s="158" customFormat="1"/>
    <row r="6196" s="158" customFormat="1"/>
    <row r="6197" s="158" customFormat="1"/>
    <row r="6198" s="158" customFormat="1"/>
    <row r="6199" s="158" customFormat="1"/>
    <row r="6200" s="158" customFormat="1"/>
    <row r="6201" s="158" customFormat="1"/>
    <row r="6202" s="158" customFormat="1"/>
    <row r="6203" s="158" customFormat="1"/>
    <row r="6204" s="158" customFormat="1"/>
    <row r="6205" s="158" customFormat="1"/>
    <row r="6206" s="158" customFormat="1"/>
    <row r="6207" s="158" customFormat="1"/>
    <row r="6208" s="158" customFormat="1"/>
    <row r="6209" s="158" customFormat="1"/>
    <row r="6210" s="158" customFormat="1"/>
    <row r="6211" s="158" customFormat="1"/>
    <row r="6212" s="158" customFormat="1"/>
    <row r="6213" s="158" customFormat="1"/>
    <row r="6214" s="158" customFormat="1"/>
    <row r="6215" s="158" customFormat="1"/>
    <row r="6216" s="158" customFormat="1"/>
    <row r="6217" s="158" customFormat="1"/>
    <row r="6218" s="158" customFormat="1"/>
    <row r="6219" s="158" customFormat="1"/>
    <row r="6220" s="158" customFormat="1"/>
    <row r="6221" s="158" customFormat="1"/>
    <row r="6222" s="158" customFormat="1"/>
    <row r="6223" s="158" customFormat="1"/>
    <row r="6224" s="158" customFormat="1"/>
    <row r="6225" s="158" customFormat="1"/>
    <row r="6226" s="158" customFormat="1"/>
    <row r="6227" s="158" customFormat="1"/>
    <row r="6228" s="158" customFormat="1"/>
    <row r="6229" s="158" customFormat="1"/>
    <row r="6230" s="158" customFormat="1"/>
    <row r="6231" s="158" customFormat="1"/>
    <row r="6232" s="158" customFormat="1"/>
    <row r="6233" s="158" customFormat="1"/>
    <row r="6234" s="158" customFormat="1"/>
    <row r="6235" s="158" customFormat="1"/>
    <row r="6236" s="158" customFormat="1"/>
    <row r="6237" s="158" customFormat="1"/>
    <row r="6238" s="158" customFormat="1"/>
    <row r="6239" s="158" customFormat="1"/>
    <row r="6240" s="158" customFormat="1"/>
    <row r="6241" s="158" customFormat="1"/>
    <row r="6242" s="158" customFormat="1"/>
    <row r="6243" s="158" customFormat="1"/>
    <row r="6244" s="158" customFormat="1"/>
    <row r="6245" s="158" customFormat="1"/>
    <row r="6246" s="158" customFormat="1"/>
    <row r="6247" s="158" customFormat="1"/>
    <row r="6248" s="158" customFormat="1"/>
    <row r="6249" s="158" customFormat="1"/>
    <row r="6250" s="158" customFormat="1"/>
    <row r="6251" s="158" customFormat="1"/>
    <row r="6252" s="158" customFormat="1"/>
    <row r="6253" s="158" customFormat="1"/>
    <row r="6254" s="158" customFormat="1"/>
    <row r="6255" s="158" customFormat="1"/>
    <row r="6256" s="158" customFormat="1"/>
    <row r="6257" s="158" customFormat="1"/>
    <row r="6258" s="158" customFormat="1"/>
    <row r="6259" s="158" customFormat="1"/>
    <row r="6260" s="158" customFormat="1"/>
    <row r="6261" s="158" customFormat="1"/>
    <row r="6262" s="158" customFormat="1"/>
    <row r="6263" s="158" customFormat="1"/>
    <row r="6264" s="158" customFormat="1"/>
    <row r="6265" s="158" customFormat="1"/>
    <row r="6266" s="158" customFormat="1"/>
    <row r="6267" s="158" customFormat="1"/>
    <row r="6268" s="158" customFormat="1"/>
    <row r="6269" s="158" customFormat="1"/>
    <row r="6270" s="158" customFormat="1"/>
    <row r="6271" s="158" customFormat="1"/>
    <row r="6272" s="158" customFormat="1"/>
    <row r="6273" s="158" customFormat="1"/>
    <row r="6274" s="158" customFormat="1"/>
    <row r="6275" s="158" customFormat="1"/>
    <row r="6276" s="158" customFormat="1"/>
    <row r="6277" s="158" customFormat="1"/>
    <row r="6278" s="158" customFormat="1"/>
    <row r="6279" s="158" customFormat="1"/>
    <row r="6280" s="158" customFormat="1"/>
    <row r="6281" s="158" customFormat="1"/>
    <row r="6282" s="158" customFormat="1"/>
    <row r="6283" s="158" customFormat="1"/>
    <row r="6284" s="158" customFormat="1"/>
    <row r="6285" s="158" customFormat="1"/>
    <row r="6286" s="158" customFormat="1"/>
    <row r="6287" s="158" customFormat="1"/>
    <row r="6288" s="158" customFormat="1"/>
    <row r="6289" s="158" customFormat="1"/>
    <row r="6290" s="158" customFormat="1"/>
    <row r="6291" s="158" customFormat="1"/>
    <row r="6292" s="158" customFormat="1"/>
    <row r="6293" s="158" customFormat="1"/>
    <row r="6294" s="158" customFormat="1"/>
    <row r="6295" s="158" customFormat="1"/>
    <row r="6296" s="158" customFormat="1"/>
    <row r="6297" s="158" customFormat="1"/>
    <row r="6298" s="158" customFormat="1"/>
    <row r="6299" s="158" customFormat="1"/>
    <row r="6300" s="158" customFormat="1"/>
    <row r="6301" s="158" customFormat="1"/>
    <row r="6302" s="158" customFormat="1"/>
    <row r="6303" s="158" customFormat="1"/>
    <row r="6304" s="158" customFormat="1"/>
    <row r="6305" s="158" customFormat="1"/>
    <row r="6306" s="158" customFormat="1"/>
    <row r="6307" s="158" customFormat="1"/>
    <row r="6308" s="158" customFormat="1"/>
    <row r="6309" s="158" customFormat="1"/>
    <row r="6310" s="158" customFormat="1"/>
    <row r="6311" s="158" customFormat="1"/>
    <row r="6312" s="158" customFormat="1"/>
    <row r="6313" s="158" customFormat="1"/>
    <row r="6314" s="158" customFormat="1"/>
    <row r="6315" s="158" customFormat="1"/>
    <row r="6316" s="158" customFormat="1"/>
    <row r="6317" s="158" customFormat="1"/>
    <row r="6318" s="158" customFormat="1"/>
    <row r="6319" s="158" customFormat="1"/>
    <row r="6320" s="158" customFormat="1"/>
    <row r="6321" s="158" customFormat="1"/>
    <row r="6322" s="158" customFormat="1"/>
    <row r="6323" s="158" customFormat="1"/>
    <row r="6324" s="158" customFormat="1"/>
    <row r="6325" s="158" customFormat="1"/>
    <row r="6326" s="158" customFormat="1"/>
    <row r="6327" s="158" customFormat="1"/>
    <row r="6328" s="158" customFormat="1"/>
    <row r="6329" s="158" customFormat="1"/>
    <row r="6330" s="158" customFormat="1"/>
    <row r="6331" s="158" customFormat="1"/>
    <row r="6332" s="158" customFormat="1"/>
    <row r="6333" s="158" customFormat="1"/>
    <row r="6334" s="158" customFormat="1"/>
    <row r="6335" s="158" customFormat="1"/>
    <row r="6336" s="158" customFormat="1"/>
    <row r="6337" s="158" customFormat="1"/>
    <row r="6338" s="158" customFormat="1"/>
    <row r="6339" s="158" customFormat="1"/>
    <row r="6340" s="158" customFormat="1"/>
    <row r="6341" s="158" customFormat="1"/>
    <row r="6342" s="158" customFormat="1"/>
    <row r="6343" s="158" customFormat="1"/>
    <row r="6344" s="158" customFormat="1"/>
    <row r="6345" s="158" customFormat="1"/>
    <row r="6346" s="158" customFormat="1"/>
    <row r="6347" s="158" customFormat="1"/>
    <row r="6348" s="158" customFormat="1"/>
    <row r="6349" s="158" customFormat="1"/>
    <row r="6350" s="158" customFormat="1"/>
    <row r="6351" s="158" customFormat="1"/>
    <row r="6352" s="158" customFormat="1"/>
    <row r="6353" s="158" customFormat="1"/>
    <row r="6354" s="158" customFormat="1"/>
    <row r="6355" s="158" customFormat="1"/>
    <row r="6356" s="158" customFormat="1"/>
    <row r="6357" s="158" customFormat="1"/>
    <row r="6358" s="158" customFormat="1"/>
    <row r="6359" s="158" customFormat="1"/>
    <row r="6360" s="158" customFormat="1"/>
    <row r="6361" s="158" customFormat="1"/>
    <row r="6362" s="158" customFormat="1"/>
    <row r="6363" s="158" customFormat="1"/>
    <row r="6364" s="158" customFormat="1"/>
    <row r="6365" s="158" customFormat="1"/>
    <row r="6366" s="158" customFormat="1"/>
    <row r="6367" s="158" customFormat="1"/>
    <row r="6368" s="158" customFormat="1"/>
    <row r="6369" s="158" customFormat="1"/>
    <row r="6370" s="158" customFormat="1"/>
    <row r="6371" s="158" customFormat="1"/>
    <row r="6372" s="158" customFormat="1"/>
    <row r="6373" s="158" customFormat="1"/>
    <row r="6374" s="158" customFormat="1"/>
    <row r="6375" s="158" customFormat="1"/>
    <row r="6376" s="158" customFormat="1"/>
    <row r="6377" s="158" customFormat="1"/>
    <row r="6378" s="158" customFormat="1"/>
    <row r="6379" s="158" customFormat="1"/>
    <row r="6380" s="158" customFormat="1"/>
    <row r="6381" s="158" customFormat="1"/>
    <row r="6382" s="158" customFormat="1"/>
    <row r="6383" s="158" customFormat="1"/>
    <row r="6384" s="158" customFormat="1"/>
    <row r="6385" s="158" customFormat="1"/>
    <row r="6386" s="158" customFormat="1"/>
    <row r="6387" s="158" customFormat="1"/>
    <row r="6388" s="158" customFormat="1"/>
    <row r="6389" s="158" customFormat="1"/>
    <row r="6390" s="158" customFormat="1"/>
    <row r="6391" s="158" customFormat="1"/>
    <row r="6392" s="158" customFormat="1"/>
    <row r="6393" s="158" customFormat="1"/>
    <row r="6394" s="158" customFormat="1"/>
    <row r="6395" s="158" customFormat="1"/>
    <row r="6396" s="158" customFormat="1"/>
    <row r="6397" s="158" customFormat="1"/>
    <row r="6398" s="158" customFormat="1"/>
    <row r="6399" s="158" customFormat="1"/>
    <row r="6400" s="158" customFormat="1"/>
    <row r="6401" s="158" customFormat="1"/>
    <row r="6402" s="158" customFormat="1"/>
    <row r="6403" s="158" customFormat="1"/>
    <row r="6404" s="158" customFormat="1"/>
    <row r="6405" s="158" customFormat="1"/>
    <row r="6406" s="158" customFormat="1"/>
    <row r="6407" s="158" customFormat="1"/>
    <row r="6408" s="158" customFormat="1"/>
    <row r="6409" s="158" customFormat="1"/>
    <row r="6410" s="158" customFormat="1"/>
    <row r="6411" s="158" customFormat="1"/>
    <row r="6412" s="158" customFormat="1"/>
    <row r="6413" s="158" customFormat="1"/>
    <row r="6414" s="158" customFormat="1"/>
    <row r="6415" s="158" customFormat="1"/>
    <row r="6416" s="158" customFormat="1"/>
    <row r="6417" s="158" customFormat="1"/>
    <row r="6418" s="158" customFormat="1"/>
    <row r="6419" s="158" customFormat="1"/>
    <row r="6420" s="158" customFormat="1"/>
    <row r="6421" s="158" customFormat="1"/>
    <row r="6422" s="158" customFormat="1"/>
    <row r="6423" s="158" customFormat="1"/>
    <row r="6424" s="158" customFormat="1"/>
    <row r="6425" s="158" customFormat="1"/>
    <row r="6426" s="158" customFormat="1"/>
    <row r="6427" s="158" customFormat="1"/>
    <row r="6428" s="158" customFormat="1"/>
    <row r="6429" s="158" customFormat="1"/>
    <row r="6430" s="158" customFormat="1"/>
    <row r="6431" s="158" customFormat="1"/>
    <row r="6432" s="158" customFormat="1"/>
    <row r="6433" s="158" customFormat="1"/>
    <row r="6434" s="158" customFormat="1"/>
    <row r="6435" s="158" customFormat="1"/>
    <row r="6436" s="158" customFormat="1"/>
    <row r="6437" s="158" customFormat="1"/>
    <row r="6438" s="158" customFormat="1"/>
    <row r="6439" s="158" customFormat="1"/>
    <row r="6440" s="158" customFormat="1"/>
    <row r="6441" s="158" customFormat="1"/>
    <row r="6442" s="158" customFormat="1"/>
    <row r="6443" s="158" customFormat="1"/>
    <row r="6444" s="158" customFormat="1"/>
    <row r="6445" s="158" customFormat="1"/>
    <row r="6446" s="158" customFormat="1"/>
    <row r="6447" s="158" customFormat="1"/>
    <row r="6448" s="158" customFormat="1"/>
    <row r="6449" s="158" customFormat="1"/>
    <row r="6450" s="158" customFormat="1"/>
    <row r="6451" s="158" customFormat="1"/>
    <row r="6452" s="158" customFormat="1"/>
    <row r="6453" s="158" customFormat="1"/>
    <row r="6454" s="158" customFormat="1"/>
    <row r="6455" s="158" customFormat="1"/>
    <row r="6456" s="158" customFormat="1"/>
    <row r="6457" s="158" customFormat="1"/>
    <row r="6458" s="158" customFormat="1"/>
    <row r="6459" s="158" customFormat="1"/>
    <row r="6460" s="158" customFormat="1"/>
    <row r="6461" s="158" customFormat="1"/>
    <row r="6462" s="158" customFormat="1"/>
    <row r="6463" s="158" customFormat="1"/>
    <row r="6464" s="158" customFormat="1"/>
    <row r="6465" s="158" customFormat="1"/>
    <row r="6466" s="158" customFormat="1"/>
    <row r="6467" s="158" customFormat="1"/>
    <row r="6468" s="158" customFormat="1"/>
    <row r="6469" s="158" customFormat="1"/>
    <row r="6470" s="158" customFormat="1"/>
    <row r="6471" s="158" customFormat="1"/>
    <row r="6472" s="158" customFormat="1"/>
    <row r="6473" s="158" customFormat="1"/>
    <row r="6474" s="158" customFormat="1"/>
    <row r="6475" s="158" customFormat="1"/>
    <row r="6476" s="158" customFormat="1"/>
    <row r="6477" s="158" customFormat="1"/>
    <row r="6478" s="158" customFormat="1"/>
    <row r="6479" s="158" customFormat="1"/>
    <row r="6480" s="158" customFormat="1"/>
    <row r="6481" s="158" customFormat="1"/>
    <row r="6482" s="158" customFormat="1"/>
    <row r="6483" s="158" customFormat="1"/>
    <row r="6484" s="158" customFormat="1"/>
    <row r="6485" s="158" customFormat="1"/>
    <row r="6486" s="158" customFormat="1"/>
    <row r="6487" s="158" customFormat="1"/>
    <row r="6488" s="158" customFormat="1"/>
    <row r="6489" s="158" customFormat="1"/>
    <row r="6490" s="158" customFormat="1"/>
    <row r="6491" s="158" customFormat="1"/>
    <row r="6492" s="158" customFormat="1"/>
    <row r="6493" s="158" customFormat="1"/>
    <row r="6494" s="158" customFormat="1"/>
    <row r="6495" s="158" customFormat="1"/>
    <row r="6496" s="158" customFormat="1"/>
    <row r="6497" s="158" customFormat="1"/>
    <row r="6498" s="158" customFormat="1"/>
    <row r="6499" s="158" customFormat="1"/>
    <row r="6500" s="158" customFormat="1"/>
    <row r="6501" s="158" customFormat="1"/>
    <row r="6502" s="158" customFormat="1"/>
    <row r="6503" s="158" customFormat="1"/>
    <row r="6504" s="158" customFormat="1"/>
    <row r="6505" s="158" customFormat="1"/>
    <row r="6506" s="158" customFormat="1"/>
    <row r="6507" s="158" customFormat="1"/>
    <row r="6508" s="158" customFormat="1"/>
    <row r="6509" s="158" customFormat="1"/>
    <row r="6510" s="158" customFormat="1"/>
    <row r="6511" s="158" customFormat="1"/>
    <row r="6512" s="158" customFormat="1"/>
    <row r="6513" s="158" customFormat="1"/>
    <row r="6514" s="158" customFormat="1"/>
    <row r="6515" s="158" customFormat="1"/>
    <row r="6516" s="158" customFormat="1"/>
    <row r="6517" s="158" customFormat="1"/>
    <row r="6518" s="158" customFormat="1"/>
    <row r="6519" s="158" customFormat="1"/>
    <row r="6520" s="158" customFormat="1"/>
    <row r="6521" s="158" customFormat="1"/>
    <row r="6522" s="158" customFormat="1"/>
    <row r="6523" s="158" customFormat="1"/>
    <row r="6524" s="158" customFormat="1"/>
    <row r="6525" s="158" customFormat="1"/>
    <row r="6526" s="158" customFormat="1"/>
    <row r="6527" s="158" customFormat="1"/>
    <row r="6528" s="158" customFormat="1"/>
    <row r="6529" s="158" customFormat="1"/>
    <row r="6530" s="158" customFormat="1"/>
    <row r="6531" s="158" customFormat="1"/>
    <row r="6532" s="158" customFormat="1"/>
    <row r="6533" s="158" customFormat="1"/>
    <row r="6534" s="158" customFormat="1"/>
    <row r="6535" s="158" customFormat="1"/>
    <row r="6536" s="158" customFormat="1"/>
    <row r="6537" s="158" customFormat="1"/>
    <row r="6538" s="158" customFormat="1"/>
    <row r="6539" s="158" customFormat="1"/>
    <row r="6540" s="158" customFormat="1"/>
    <row r="6541" s="158" customFormat="1"/>
    <row r="6542" s="158" customFormat="1"/>
    <row r="6543" s="158" customFormat="1"/>
    <row r="6544" s="158" customFormat="1"/>
    <row r="6545" s="158" customFormat="1"/>
    <row r="6546" s="158" customFormat="1"/>
    <row r="6547" s="158" customFormat="1"/>
    <row r="6548" s="158" customFormat="1"/>
    <row r="6549" s="158" customFormat="1"/>
    <row r="6550" s="158" customFormat="1"/>
    <row r="6551" s="158" customFormat="1"/>
    <row r="6552" s="158" customFormat="1"/>
    <row r="6553" s="158" customFormat="1"/>
    <row r="6554" s="158" customFormat="1"/>
    <row r="6555" s="158" customFormat="1"/>
    <row r="6556" s="158" customFormat="1"/>
    <row r="6557" s="158" customFormat="1"/>
    <row r="6558" s="158" customFormat="1"/>
    <row r="6559" s="158" customFormat="1"/>
    <row r="6560" s="158" customFormat="1"/>
    <row r="6561" s="158" customFormat="1"/>
    <row r="6562" s="158" customFormat="1"/>
    <row r="6563" s="158" customFormat="1"/>
    <row r="6564" s="158" customFormat="1"/>
    <row r="6565" s="158" customFormat="1"/>
    <row r="6566" s="158" customFormat="1"/>
    <row r="6567" s="158" customFormat="1"/>
    <row r="6568" s="158" customFormat="1"/>
    <row r="6569" s="158" customFormat="1"/>
    <row r="6570" s="158" customFormat="1"/>
    <row r="6571" s="158" customFormat="1"/>
    <row r="6572" s="158" customFormat="1"/>
    <row r="6573" s="158" customFormat="1"/>
    <row r="6574" s="158" customFormat="1"/>
    <row r="6575" s="158" customFormat="1"/>
    <row r="6576" s="158" customFormat="1"/>
    <row r="6577" s="158" customFormat="1"/>
    <row r="6578" s="158" customFormat="1"/>
    <row r="6579" s="158" customFormat="1"/>
    <row r="6580" s="158" customFormat="1"/>
    <row r="6581" s="158" customFormat="1"/>
    <row r="6582" s="158" customFormat="1"/>
    <row r="6583" s="158" customFormat="1"/>
    <row r="6584" s="158" customFormat="1"/>
    <row r="6585" s="158" customFormat="1"/>
    <row r="6586" s="158" customFormat="1"/>
    <row r="6587" s="158" customFormat="1"/>
    <row r="6588" s="158" customFormat="1"/>
    <row r="6589" s="158" customFormat="1"/>
    <row r="6590" s="158" customFormat="1"/>
    <row r="6591" s="158" customFormat="1"/>
    <row r="6592" s="158" customFormat="1"/>
    <row r="6593" s="158" customFormat="1"/>
    <row r="6594" s="158" customFormat="1"/>
    <row r="6595" s="158" customFormat="1"/>
    <row r="6596" s="158" customFormat="1"/>
    <row r="6597" s="158" customFormat="1"/>
    <row r="6598" s="158" customFormat="1"/>
    <row r="6599" s="158" customFormat="1"/>
    <row r="6600" s="158" customFormat="1"/>
    <row r="6601" s="158" customFormat="1"/>
    <row r="6602" s="158" customFormat="1"/>
    <row r="6603" s="158" customFormat="1"/>
    <row r="6604" s="158" customFormat="1"/>
    <row r="6605" s="158" customFormat="1"/>
    <row r="6606" s="158" customFormat="1"/>
    <row r="6607" s="158" customFormat="1"/>
    <row r="6608" s="158" customFormat="1"/>
    <row r="6609" s="158" customFormat="1"/>
    <row r="6610" s="158" customFormat="1"/>
    <row r="6611" s="158" customFormat="1"/>
    <row r="6612" s="158" customFormat="1"/>
    <row r="6613" s="158" customFormat="1"/>
    <row r="6614" s="158" customFormat="1"/>
    <row r="6615" s="158" customFormat="1"/>
    <row r="6616" s="158" customFormat="1"/>
    <row r="6617" s="158" customFormat="1"/>
    <row r="6618" s="158" customFormat="1"/>
    <row r="6619" s="158" customFormat="1"/>
    <row r="6620" s="158" customFormat="1"/>
    <row r="6621" s="158" customFormat="1"/>
    <row r="6622" s="158" customFormat="1"/>
    <row r="6623" s="158" customFormat="1"/>
    <row r="6624" s="158" customFormat="1"/>
    <row r="6625" s="158" customFormat="1"/>
    <row r="6626" s="158" customFormat="1"/>
    <row r="6627" s="158" customFormat="1"/>
    <row r="6628" s="158" customFormat="1"/>
    <row r="6629" s="158" customFormat="1"/>
    <row r="6630" s="158" customFormat="1"/>
    <row r="6631" s="158" customFormat="1"/>
    <row r="6632" s="158" customFormat="1"/>
    <row r="6633" s="158" customFormat="1"/>
    <row r="6634" s="158" customFormat="1"/>
    <row r="6635" s="158" customFormat="1"/>
    <row r="6636" s="158" customFormat="1"/>
    <row r="6637" s="158" customFormat="1"/>
    <row r="6638" s="158" customFormat="1"/>
    <row r="6639" s="158" customFormat="1"/>
    <row r="6640" s="158" customFormat="1"/>
    <row r="6641" s="158" customFormat="1"/>
    <row r="6642" s="158" customFormat="1"/>
    <row r="6643" s="158" customFormat="1"/>
    <row r="6644" s="158" customFormat="1"/>
    <row r="6645" s="158" customFormat="1"/>
    <row r="6646" s="158" customFormat="1"/>
    <row r="6647" s="158" customFormat="1"/>
    <row r="6648" s="158" customFormat="1"/>
    <row r="6649" s="158" customFormat="1"/>
    <row r="6650" s="158" customFormat="1"/>
    <row r="6651" s="158" customFormat="1"/>
    <row r="6652" s="158" customFormat="1"/>
    <row r="6653" s="158" customFormat="1"/>
    <row r="6654" s="158" customFormat="1"/>
    <row r="6655" s="158" customFormat="1"/>
    <row r="6656" s="158" customFormat="1"/>
    <row r="6657" s="158" customFormat="1"/>
    <row r="6658" s="158" customFormat="1"/>
    <row r="6659" s="158" customFormat="1"/>
    <row r="6660" s="158" customFormat="1"/>
    <row r="6661" s="158" customFormat="1"/>
    <row r="6662" s="158" customFormat="1"/>
    <row r="6663" s="158" customFormat="1"/>
    <row r="6664" s="158" customFormat="1"/>
    <row r="6665" s="158" customFormat="1"/>
    <row r="6666" s="158" customFormat="1"/>
    <row r="6667" s="158" customFormat="1"/>
    <row r="6668" s="158" customFormat="1"/>
    <row r="6669" s="158" customFormat="1"/>
    <row r="6670" s="158" customFormat="1"/>
    <row r="6671" s="158" customFormat="1"/>
    <row r="6672" s="158" customFormat="1"/>
    <row r="6673" s="158" customFormat="1"/>
    <row r="6674" s="158" customFormat="1"/>
    <row r="6675" s="158" customFormat="1"/>
    <row r="6676" s="158" customFormat="1"/>
    <row r="6677" s="158" customFormat="1"/>
    <row r="6678" s="158" customFormat="1"/>
    <row r="6679" s="158" customFormat="1"/>
    <row r="6680" s="158" customFormat="1"/>
    <row r="6681" s="158" customFormat="1"/>
    <row r="6682" s="158" customFormat="1"/>
    <row r="6683" s="158" customFormat="1"/>
    <row r="6684" s="158" customFormat="1"/>
    <row r="6685" s="158" customFormat="1"/>
    <row r="6686" s="158" customFormat="1"/>
    <row r="6687" s="158" customFormat="1"/>
    <row r="6688" s="158" customFormat="1"/>
    <row r="6689" s="158" customFormat="1"/>
    <row r="6690" s="158" customFormat="1"/>
    <row r="6691" s="158" customFormat="1"/>
    <row r="6692" s="158" customFormat="1"/>
    <row r="6693" s="158" customFormat="1"/>
    <row r="6694" s="158" customFormat="1"/>
    <row r="6695" s="158" customFormat="1"/>
    <row r="6696" s="158" customFormat="1"/>
    <row r="6697" s="158" customFormat="1"/>
    <row r="6698" s="158" customFormat="1"/>
    <row r="6699" s="158" customFormat="1"/>
    <row r="6700" s="158" customFormat="1"/>
    <row r="6701" s="158" customFormat="1"/>
    <row r="6702" s="158" customFormat="1"/>
    <row r="6703" s="158" customFormat="1"/>
    <row r="6704" s="158" customFormat="1"/>
    <row r="6705" s="158" customFormat="1"/>
    <row r="6706" s="158" customFormat="1"/>
    <row r="6707" s="158" customFormat="1"/>
    <row r="6708" s="158" customFormat="1"/>
    <row r="6709" s="158" customFormat="1"/>
    <row r="6710" s="158" customFormat="1"/>
    <row r="6711" s="158" customFormat="1"/>
    <row r="6712" s="158" customFormat="1"/>
    <row r="6713" s="158" customFormat="1"/>
    <row r="6714" s="158" customFormat="1"/>
    <row r="6715" s="158" customFormat="1"/>
    <row r="6716" s="158" customFormat="1"/>
    <row r="6717" s="158" customFormat="1"/>
    <row r="6718" s="158" customFormat="1"/>
    <row r="6719" s="158" customFormat="1"/>
    <row r="6720" s="158" customFormat="1"/>
    <row r="6721" s="158" customFormat="1"/>
    <row r="6722" s="158" customFormat="1"/>
    <row r="6723" s="158" customFormat="1"/>
    <row r="6724" s="158" customFormat="1"/>
    <row r="6725" s="158" customFormat="1"/>
    <row r="6726" s="158" customFormat="1"/>
    <row r="6727" s="158" customFormat="1"/>
    <row r="6728" s="158" customFormat="1"/>
    <row r="6729" s="158" customFormat="1"/>
    <row r="6730" s="158" customFormat="1"/>
    <row r="6731" s="158" customFormat="1"/>
    <row r="6732" s="158" customFormat="1"/>
    <row r="6733" s="158" customFormat="1"/>
    <row r="6734" s="158" customFormat="1"/>
    <row r="6735" s="158" customFormat="1"/>
    <row r="6736" s="158" customFormat="1"/>
    <row r="6737" s="158" customFormat="1"/>
    <row r="6738" s="158" customFormat="1"/>
    <row r="6739" s="158" customFormat="1"/>
    <row r="6740" s="158" customFormat="1"/>
    <row r="6741" s="158" customFormat="1"/>
    <row r="6742" s="158" customFormat="1"/>
    <row r="6743" s="158" customFormat="1"/>
    <row r="6744" s="158" customFormat="1"/>
    <row r="6745" s="158" customFormat="1"/>
    <row r="6746" s="158" customFormat="1"/>
    <row r="6747" s="158" customFormat="1"/>
    <row r="6748" s="158" customFormat="1"/>
    <row r="6749" s="158" customFormat="1"/>
    <row r="6750" s="158" customFormat="1"/>
    <row r="6751" s="158" customFormat="1"/>
    <row r="6752" s="158" customFormat="1"/>
    <row r="6753" s="158" customFormat="1"/>
    <row r="6754" s="158" customFormat="1"/>
    <row r="6755" s="158" customFormat="1"/>
    <row r="6756" s="158" customFormat="1"/>
    <row r="6757" s="158" customFormat="1"/>
    <row r="6758" s="158" customFormat="1"/>
    <row r="6759" s="158" customFormat="1"/>
    <row r="6760" s="158" customFormat="1"/>
    <row r="6761" s="158" customFormat="1"/>
    <row r="6762" s="158" customFormat="1"/>
    <row r="6763" s="158" customFormat="1"/>
    <row r="6764" s="158" customFormat="1"/>
    <row r="6765" s="158" customFormat="1"/>
    <row r="6766" s="158" customFormat="1"/>
    <row r="6767" s="158" customFormat="1"/>
    <row r="6768" s="158" customFormat="1"/>
    <row r="6769" s="158" customFormat="1"/>
    <row r="6770" s="158" customFormat="1"/>
    <row r="6771" s="158" customFormat="1"/>
    <row r="6772" s="158" customFormat="1"/>
    <row r="6773" s="158" customFormat="1"/>
    <row r="6774" s="158" customFormat="1"/>
    <row r="6775" s="158" customFormat="1"/>
    <row r="6776" s="158" customFormat="1"/>
    <row r="6777" s="158" customFormat="1"/>
    <row r="6778" s="158" customFormat="1"/>
    <row r="6779" s="158" customFormat="1"/>
    <row r="6780" s="158" customFormat="1"/>
    <row r="6781" s="158" customFormat="1"/>
    <row r="6782" s="158" customFormat="1"/>
    <row r="6783" s="158" customFormat="1"/>
    <row r="6784" s="158" customFormat="1"/>
    <row r="6785" s="158" customFormat="1"/>
    <row r="6786" s="158" customFormat="1"/>
    <row r="6787" s="158" customFormat="1"/>
    <row r="6788" s="158" customFormat="1"/>
    <row r="6789" s="158" customFormat="1"/>
    <row r="6790" s="158" customFormat="1"/>
    <row r="6791" s="158" customFormat="1"/>
    <row r="6792" s="158" customFormat="1"/>
    <row r="6793" s="158" customFormat="1"/>
    <row r="6794" s="158" customFormat="1"/>
    <row r="6795" s="158" customFormat="1"/>
    <row r="6796" s="158" customFormat="1"/>
    <row r="6797" s="158" customFormat="1"/>
    <row r="6798" s="158" customFormat="1"/>
    <row r="6799" s="158" customFormat="1"/>
    <row r="6800" s="158" customFormat="1"/>
    <row r="6801" s="158" customFormat="1"/>
    <row r="6802" s="158" customFormat="1"/>
    <row r="6803" s="158" customFormat="1"/>
    <row r="6804" s="158" customFormat="1"/>
    <row r="6805" s="158" customFormat="1"/>
    <row r="6806" s="158" customFormat="1"/>
    <row r="6807" s="158" customFormat="1"/>
    <row r="6808" s="158" customFormat="1"/>
    <row r="6809" s="158" customFormat="1"/>
    <row r="6810" s="158" customFormat="1"/>
    <row r="6811" s="158" customFormat="1"/>
    <row r="6812" s="158" customFormat="1"/>
    <row r="6813" s="158" customFormat="1"/>
    <row r="6814" s="158" customFormat="1"/>
    <row r="6815" s="158" customFormat="1"/>
    <row r="6816" s="158" customFormat="1"/>
    <row r="6817" s="158" customFormat="1"/>
    <row r="6818" s="158" customFormat="1"/>
    <row r="6819" s="158" customFormat="1"/>
    <row r="6820" s="158" customFormat="1"/>
    <row r="6821" s="158" customFormat="1"/>
    <row r="6822" s="158" customFormat="1"/>
    <row r="6823" s="158" customFormat="1"/>
    <row r="6824" s="158" customFormat="1"/>
    <row r="6825" s="158" customFormat="1"/>
    <row r="6826" s="158" customFormat="1"/>
    <row r="6827" s="158" customFormat="1"/>
    <row r="6828" s="158" customFormat="1"/>
    <row r="6829" s="158" customFormat="1"/>
    <row r="6830" s="158" customFormat="1"/>
    <row r="6831" s="158" customFormat="1"/>
    <row r="6832" s="158" customFormat="1"/>
    <row r="6833" s="158" customFormat="1"/>
    <row r="6834" s="158" customFormat="1"/>
    <row r="6835" s="158" customFormat="1"/>
    <row r="6836" s="158" customFormat="1"/>
    <row r="6837" s="158" customFormat="1"/>
    <row r="6838" s="158" customFormat="1"/>
    <row r="6839" s="158" customFormat="1"/>
    <row r="6840" s="158" customFormat="1"/>
    <row r="6841" s="158" customFormat="1"/>
    <row r="6842" s="158" customFormat="1"/>
    <row r="6843" s="158" customFormat="1"/>
    <row r="6844" s="158" customFormat="1"/>
    <row r="6845" s="158" customFormat="1"/>
    <row r="6846" s="158" customFormat="1"/>
    <row r="6847" s="158" customFormat="1"/>
    <row r="6848" s="158" customFormat="1"/>
    <row r="6849" s="158" customFormat="1"/>
    <row r="6850" s="158" customFormat="1"/>
    <row r="6851" s="158" customFormat="1"/>
    <row r="6852" s="158" customFormat="1"/>
    <row r="6853" s="158" customFormat="1"/>
    <row r="6854" s="158" customFormat="1"/>
    <row r="6855" s="158" customFormat="1"/>
    <row r="6856" s="158" customFormat="1"/>
    <row r="6857" s="158" customFormat="1"/>
    <row r="6858" s="158" customFormat="1"/>
    <row r="6859" s="158" customFormat="1"/>
    <row r="6860" s="158" customFormat="1"/>
    <row r="6861" s="158" customFormat="1"/>
    <row r="6862" s="158" customFormat="1"/>
    <row r="6863" s="158" customFormat="1"/>
    <row r="6864" s="158" customFormat="1"/>
    <row r="6865" s="158" customFormat="1"/>
    <row r="6866" s="158" customFormat="1"/>
    <row r="6867" s="158" customFormat="1"/>
    <row r="6868" s="158" customFormat="1"/>
    <row r="6869" s="158" customFormat="1"/>
    <row r="6870" s="158" customFormat="1"/>
    <row r="6871" s="158" customFormat="1"/>
    <row r="6872" s="158" customFormat="1"/>
    <row r="6873" s="158" customFormat="1"/>
    <row r="6874" s="158" customFormat="1"/>
    <row r="6875" s="158" customFormat="1"/>
    <row r="6876" s="158" customFormat="1"/>
    <row r="6877" s="158" customFormat="1"/>
    <row r="6878" s="158" customFormat="1"/>
    <row r="6879" s="158" customFormat="1"/>
    <row r="6880" s="158" customFormat="1"/>
    <row r="6881" s="158" customFormat="1"/>
    <row r="6882" s="158" customFormat="1"/>
    <row r="6883" s="158" customFormat="1"/>
    <row r="6884" s="158" customFormat="1"/>
    <row r="6885" s="158" customFormat="1"/>
    <row r="6886" s="158" customFormat="1"/>
    <row r="6887" s="158" customFormat="1"/>
    <row r="6888" s="158" customFormat="1"/>
    <row r="6889" s="158" customFormat="1"/>
    <row r="6890" s="158" customFormat="1"/>
    <row r="6891" s="158" customFormat="1"/>
    <row r="6892" s="158" customFormat="1"/>
    <row r="6893" s="158" customFormat="1"/>
    <row r="6894" s="158" customFormat="1"/>
    <row r="6895" s="158" customFormat="1"/>
    <row r="6896" s="158" customFormat="1"/>
    <row r="6897" s="158" customFormat="1"/>
    <row r="6898" s="158" customFormat="1"/>
    <row r="6899" s="158" customFormat="1"/>
    <row r="6900" s="158" customFormat="1"/>
    <row r="6901" s="158" customFormat="1"/>
    <row r="6902" s="158" customFormat="1"/>
    <row r="6903" s="158" customFormat="1"/>
    <row r="6904" s="158" customFormat="1"/>
    <row r="6905" s="158" customFormat="1"/>
    <row r="6906" s="158" customFormat="1"/>
    <row r="6907" s="158" customFormat="1"/>
    <row r="6908" s="158" customFormat="1"/>
    <row r="6909" s="158" customFormat="1"/>
    <row r="6910" s="158" customFormat="1"/>
    <row r="6911" s="158" customFormat="1"/>
    <row r="6912" s="158" customFormat="1"/>
    <row r="6913" s="158" customFormat="1"/>
    <row r="6914" s="158" customFormat="1"/>
    <row r="6915" s="158" customFormat="1"/>
    <row r="6916" s="158" customFormat="1"/>
    <row r="6917" s="158" customFormat="1"/>
    <row r="6918" s="158" customFormat="1"/>
    <row r="6919" s="158" customFormat="1"/>
    <row r="6920" s="158" customFormat="1"/>
    <row r="6921" s="158" customFormat="1"/>
    <row r="6922" s="158" customFormat="1"/>
    <row r="6923" s="158" customFormat="1"/>
    <row r="6924" s="158" customFormat="1"/>
    <row r="6925" s="158" customFormat="1"/>
    <row r="6926" s="158" customFormat="1"/>
    <row r="6927" s="158" customFormat="1"/>
    <row r="6928" s="158" customFormat="1"/>
    <row r="6929" s="158" customFormat="1"/>
    <row r="6930" s="158" customFormat="1"/>
    <row r="6931" s="158" customFormat="1"/>
    <row r="6932" s="158" customFormat="1"/>
    <row r="6933" s="158" customFormat="1"/>
    <row r="6934" s="158" customFormat="1"/>
    <row r="6935" s="158" customFormat="1"/>
    <row r="6936" s="158" customFormat="1"/>
    <row r="6937" s="158" customFormat="1"/>
    <row r="6938" s="158" customFormat="1"/>
    <row r="6939" s="158" customFormat="1"/>
    <row r="6940" s="158" customFormat="1"/>
    <row r="6941" s="158" customFormat="1"/>
    <row r="6942" s="158" customFormat="1"/>
    <row r="6943" s="158" customFormat="1"/>
    <row r="6944" s="158" customFormat="1"/>
    <row r="6945" s="158" customFormat="1"/>
    <row r="6946" s="158" customFormat="1"/>
    <row r="6947" s="158" customFormat="1"/>
    <row r="6948" s="158" customFormat="1"/>
    <row r="6949" s="158" customFormat="1"/>
    <row r="6950" s="158" customFormat="1"/>
    <row r="6951" s="158" customFormat="1"/>
    <row r="6952" s="158" customFormat="1"/>
    <row r="6953" s="158" customFormat="1"/>
    <row r="6954" s="158" customFormat="1"/>
    <row r="6955" s="158" customFormat="1"/>
    <row r="6956" s="158" customFormat="1"/>
    <row r="6957" s="158" customFormat="1"/>
    <row r="6958" s="158" customFormat="1"/>
    <row r="6959" s="158" customFormat="1"/>
    <row r="6960" s="158" customFormat="1"/>
    <row r="6961" s="158" customFormat="1"/>
    <row r="6962" s="158" customFormat="1"/>
    <row r="6963" s="158" customFormat="1"/>
    <row r="6964" s="158" customFormat="1"/>
    <row r="6965" s="158" customFormat="1"/>
    <row r="6966" s="158" customFormat="1"/>
    <row r="6967" s="158" customFormat="1"/>
    <row r="6968" s="158" customFormat="1"/>
    <row r="6969" s="158" customFormat="1"/>
    <row r="6970" s="158" customFormat="1"/>
    <row r="6971" s="158" customFormat="1"/>
    <row r="6972" s="158" customFormat="1"/>
    <row r="6973" s="158" customFormat="1"/>
    <row r="6974" s="158" customFormat="1"/>
    <row r="6975" s="158" customFormat="1"/>
    <row r="6976" s="158" customFormat="1"/>
    <row r="6977" s="158" customFormat="1"/>
    <row r="6978" s="158" customFormat="1"/>
    <row r="6979" s="158" customFormat="1"/>
    <row r="6980" s="158" customFormat="1"/>
    <row r="6981" s="158" customFormat="1"/>
    <row r="6982" s="158" customFormat="1"/>
    <row r="6983" s="158" customFormat="1"/>
    <row r="6984" s="158" customFormat="1"/>
    <row r="6985" s="158" customFormat="1"/>
    <row r="6986" s="158" customFormat="1"/>
    <row r="6987" s="158" customFormat="1"/>
    <row r="6988" s="158" customFormat="1"/>
    <row r="6989" s="158" customFormat="1"/>
    <row r="6990" s="158" customFormat="1"/>
    <row r="6991" s="158" customFormat="1"/>
    <row r="6992" s="158" customFormat="1"/>
    <row r="6993" s="158" customFormat="1"/>
    <row r="6994" s="158" customFormat="1"/>
    <row r="6995" s="158" customFormat="1"/>
    <row r="6996" s="158" customFormat="1"/>
    <row r="6997" s="158" customFormat="1"/>
    <row r="6998" s="158" customFormat="1"/>
    <row r="6999" s="158" customFormat="1"/>
    <row r="7000" s="158" customFormat="1"/>
    <row r="7001" s="158" customFormat="1"/>
    <row r="7002" s="158" customFormat="1"/>
    <row r="7003" s="158" customFormat="1"/>
    <row r="7004" s="158" customFormat="1"/>
    <row r="7005" s="158" customFormat="1"/>
    <row r="7006" s="158" customFormat="1"/>
    <row r="7007" s="158" customFormat="1"/>
    <row r="7008" s="158" customFormat="1"/>
    <row r="7009" s="158" customFormat="1"/>
    <row r="7010" s="158" customFormat="1"/>
    <row r="7011" s="158" customFormat="1"/>
    <row r="7012" s="158" customFormat="1"/>
    <row r="7013" s="158" customFormat="1"/>
    <row r="7014" s="158" customFormat="1"/>
    <row r="7015" s="158" customFormat="1"/>
    <row r="7016" s="158" customFormat="1"/>
    <row r="7017" s="158" customFormat="1"/>
    <row r="7018" s="158" customFormat="1"/>
    <row r="7019" s="158" customFormat="1"/>
    <row r="7020" s="158" customFormat="1"/>
    <row r="7021" s="158" customFormat="1"/>
    <row r="7022" s="158" customFormat="1"/>
    <row r="7023" s="158" customFormat="1"/>
    <row r="7024" s="158" customFormat="1"/>
    <row r="7025" s="158" customFormat="1"/>
    <row r="7026" s="158" customFormat="1"/>
    <row r="7027" s="158" customFormat="1"/>
    <row r="7028" s="158" customFormat="1"/>
    <row r="7029" s="158" customFormat="1"/>
    <row r="7030" s="158" customFormat="1"/>
    <row r="7031" s="158" customFormat="1"/>
    <row r="7032" s="158" customFormat="1"/>
    <row r="7033" s="158" customFormat="1"/>
    <row r="7034" s="158" customFormat="1"/>
    <row r="7035" s="158" customFormat="1"/>
    <row r="7036" s="158" customFormat="1"/>
    <row r="7037" s="158" customFormat="1"/>
    <row r="7038" s="158" customFormat="1"/>
    <row r="7039" s="158" customFormat="1"/>
    <row r="7040" s="158" customFormat="1"/>
    <row r="7041" s="158" customFormat="1"/>
    <row r="7042" s="158" customFormat="1"/>
    <row r="7043" s="158" customFormat="1"/>
    <row r="7044" s="158" customFormat="1"/>
    <row r="7045" s="158" customFormat="1"/>
    <row r="7046" s="158" customFormat="1"/>
    <row r="7047" s="158" customFormat="1"/>
    <row r="7048" s="158" customFormat="1"/>
    <row r="7049" s="158" customFormat="1"/>
    <row r="7050" s="158" customFormat="1"/>
    <row r="7051" s="158" customFormat="1"/>
    <row r="7052" s="158" customFormat="1"/>
    <row r="7053" s="158" customFormat="1"/>
    <row r="7054" s="158" customFormat="1"/>
    <row r="7055" s="158" customFormat="1"/>
    <row r="7056" s="158" customFormat="1"/>
    <row r="7057" s="158" customFormat="1"/>
    <row r="7058" s="158" customFormat="1"/>
    <row r="7059" s="158" customFormat="1"/>
    <row r="7060" s="158" customFormat="1"/>
    <row r="7061" s="158" customFormat="1"/>
    <row r="7062" s="158" customFormat="1"/>
    <row r="7063" s="158" customFormat="1"/>
    <row r="7064" s="158" customFormat="1"/>
    <row r="7065" s="158" customFormat="1"/>
    <row r="7066" s="158" customFormat="1"/>
    <row r="7067" s="158" customFormat="1"/>
    <row r="7068" s="158" customFormat="1"/>
    <row r="7069" s="158" customFormat="1"/>
    <row r="7070" s="158" customFormat="1"/>
    <row r="7071" s="158" customFormat="1"/>
    <row r="7072" s="158" customFormat="1"/>
    <row r="7073" s="158" customFormat="1"/>
    <row r="7074" s="158" customFormat="1"/>
    <row r="7075" s="158" customFormat="1"/>
    <row r="7076" s="158" customFormat="1"/>
    <row r="7077" s="158" customFormat="1"/>
    <row r="7078" s="158" customFormat="1"/>
    <row r="7079" s="158" customFormat="1"/>
    <row r="7080" s="158" customFormat="1"/>
    <row r="7081" s="158" customFormat="1"/>
    <row r="7082" s="158" customFormat="1"/>
    <row r="7083" s="158" customFormat="1"/>
    <row r="7084" s="158" customFormat="1"/>
    <row r="7085" s="158" customFormat="1"/>
    <row r="7086" s="158" customFormat="1"/>
    <row r="7087" s="158" customFormat="1"/>
    <row r="7088" s="158" customFormat="1"/>
    <row r="7089" s="158" customFormat="1"/>
    <row r="7090" s="158" customFormat="1"/>
    <row r="7091" s="158" customFormat="1"/>
    <row r="7092" s="158" customFormat="1"/>
    <row r="7093" s="158" customFormat="1"/>
    <row r="7094" s="158" customFormat="1"/>
    <row r="7095" s="158" customFormat="1"/>
    <row r="7096" s="158" customFormat="1"/>
    <row r="7097" s="158" customFormat="1"/>
    <row r="7098" s="158" customFormat="1"/>
    <row r="7099" s="158" customFormat="1"/>
    <row r="7100" s="158" customFormat="1"/>
    <row r="7101" s="158" customFormat="1"/>
    <row r="7102" s="158" customFormat="1"/>
    <row r="7103" s="158" customFormat="1"/>
    <row r="7104" s="158" customFormat="1"/>
    <row r="7105" s="158" customFormat="1"/>
    <row r="7106" s="158" customFormat="1"/>
    <row r="7107" s="158" customFormat="1"/>
    <row r="7108" s="158" customFormat="1"/>
    <row r="7109" s="158" customFormat="1"/>
    <row r="7110" s="158" customFormat="1"/>
    <row r="7111" s="158" customFormat="1"/>
    <row r="7112" s="158" customFormat="1"/>
    <row r="7113" s="158" customFormat="1"/>
    <row r="7114" s="158" customFormat="1"/>
    <row r="7115" s="158" customFormat="1"/>
    <row r="7116" s="158" customFormat="1"/>
    <row r="7117" s="158" customFormat="1"/>
    <row r="7118" s="158" customFormat="1"/>
    <row r="7119" s="158" customFormat="1"/>
    <row r="7120" s="158" customFormat="1"/>
    <row r="7121" s="158" customFormat="1"/>
    <row r="7122" s="158" customFormat="1"/>
    <row r="7123" s="158" customFormat="1"/>
    <row r="7124" s="158" customFormat="1"/>
    <row r="7125" s="158" customFormat="1"/>
    <row r="7126" s="158" customFormat="1"/>
    <row r="7127" s="158" customFormat="1"/>
    <row r="7128" s="158" customFormat="1"/>
    <row r="7129" s="158" customFormat="1"/>
    <row r="7130" s="158" customFormat="1"/>
    <row r="7131" s="158" customFormat="1"/>
    <row r="7132" s="158" customFormat="1"/>
    <row r="7133" s="158" customFormat="1"/>
    <row r="7134" s="158" customFormat="1"/>
    <row r="7135" s="158" customFormat="1"/>
    <row r="7136" s="158" customFormat="1"/>
    <row r="7137" s="158" customFormat="1"/>
    <row r="7138" s="158" customFormat="1"/>
    <row r="7139" s="158" customFormat="1"/>
    <row r="7140" s="158" customFormat="1"/>
    <row r="7141" s="158" customFormat="1"/>
    <row r="7142" s="158" customFormat="1"/>
    <row r="7143" s="158" customFormat="1"/>
    <row r="7144" s="158" customFormat="1"/>
    <row r="7145" s="158" customFormat="1"/>
    <row r="7146" s="158" customFormat="1"/>
    <row r="7147" s="158" customFormat="1"/>
    <row r="7148" s="158" customFormat="1"/>
    <row r="7149" s="158" customFormat="1"/>
    <row r="7150" s="158" customFormat="1"/>
    <row r="7151" s="158" customFormat="1"/>
    <row r="7152" s="158" customFormat="1"/>
    <row r="7153" s="158" customFormat="1"/>
    <row r="7154" s="158" customFormat="1"/>
    <row r="7155" s="158" customFormat="1"/>
    <row r="7156" s="158" customFormat="1"/>
    <row r="7157" s="158" customFormat="1"/>
    <row r="7158" s="158" customFormat="1"/>
    <row r="7159" s="158" customFormat="1"/>
    <row r="7160" s="158" customFormat="1"/>
    <row r="7161" s="158" customFormat="1"/>
    <row r="7162" s="158" customFormat="1"/>
    <row r="7163" s="158" customFormat="1"/>
    <row r="7164" s="158" customFormat="1"/>
    <row r="7165" s="158" customFormat="1"/>
    <row r="7166" s="158" customFormat="1"/>
    <row r="7167" s="158" customFormat="1"/>
    <row r="7168" s="158" customFormat="1"/>
    <row r="7169" s="158" customFormat="1"/>
    <row r="7170" s="158" customFormat="1"/>
    <row r="7171" s="158" customFormat="1"/>
    <row r="7172" s="158" customFormat="1"/>
    <row r="7173" s="158" customFormat="1"/>
    <row r="7174" s="158" customFormat="1"/>
    <row r="7175" s="158" customFormat="1"/>
    <row r="7176" s="158" customFormat="1"/>
    <row r="7177" s="158" customFormat="1"/>
    <row r="7178" s="158" customFormat="1"/>
    <row r="7179" s="158" customFormat="1"/>
    <row r="7180" s="158" customFormat="1"/>
    <row r="7181" s="158" customFormat="1"/>
    <row r="7182" s="158" customFormat="1"/>
    <row r="7183" s="158" customFormat="1"/>
    <row r="7184" s="158" customFormat="1"/>
    <row r="7185" s="158" customFormat="1"/>
    <row r="7186" s="158" customFormat="1"/>
    <row r="7187" s="158" customFormat="1"/>
    <row r="7188" s="158" customFormat="1"/>
    <row r="7189" s="158" customFormat="1"/>
    <row r="7190" s="158" customFormat="1"/>
    <row r="7191" s="158" customFormat="1"/>
    <row r="7192" s="158" customFormat="1"/>
    <row r="7193" s="158" customFormat="1"/>
    <row r="7194" s="158" customFormat="1"/>
    <row r="7195" s="158" customFormat="1"/>
    <row r="7196" s="158" customFormat="1"/>
    <row r="7197" s="158" customFormat="1"/>
    <row r="7198" s="158" customFormat="1"/>
    <row r="7199" s="158" customFormat="1"/>
    <row r="7200" s="158" customFormat="1"/>
    <row r="7201" s="158" customFormat="1"/>
    <row r="7202" s="158" customFormat="1"/>
    <row r="7203" s="158" customFormat="1"/>
    <row r="7204" s="158" customFormat="1"/>
    <row r="7205" s="158" customFormat="1"/>
    <row r="7206" s="158" customFormat="1"/>
    <row r="7207" s="158" customFormat="1"/>
    <row r="7208" s="158" customFormat="1"/>
    <row r="7209" s="158" customFormat="1"/>
    <row r="7210" s="158" customFormat="1"/>
    <row r="7211" s="158" customFormat="1"/>
    <row r="7212" s="158" customFormat="1"/>
    <row r="7213" s="158" customFormat="1"/>
    <row r="7214" s="158" customFormat="1"/>
    <row r="7215" s="158" customFormat="1"/>
    <row r="7216" s="158" customFormat="1"/>
    <row r="7217" s="158" customFormat="1"/>
    <row r="7218" s="158" customFormat="1"/>
    <row r="7219" s="158" customFormat="1"/>
    <row r="7220" s="158" customFormat="1"/>
    <row r="7221" s="158" customFormat="1"/>
    <row r="7222" s="158" customFormat="1"/>
    <row r="7223" s="158" customFormat="1"/>
    <row r="7224" s="158" customFormat="1"/>
    <row r="7225" s="158" customFormat="1"/>
    <row r="7226" s="158" customFormat="1"/>
    <row r="7227" s="158" customFormat="1"/>
    <row r="7228" s="158" customFormat="1"/>
    <row r="7229" s="158" customFormat="1"/>
    <row r="7230" s="158" customFormat="1"/>
    <row r="7231" s="158" customFormat="1"/>
    <row r="7232" s="158" customFormat="1"/>
    <row r="7233" s="158" customFormat="1"/>
    <row r="7234" s="158" customFormat="1"/>
    <row r="7235" s="158" customFormat="1"/>
    <row r="7236" s="158" customFormat="1"/>
    <row r="7237" s="158" customFormat="1"/>
    <row r="7238" s="158" customFormat="1"/>
    <row r="7239" s="158" customFormat="1"/>
    <row r="7240" s="158" customFormat="1"/>
    <row r="7241" s="158" customFormat="1"/>
    <row r="7242" s="158" customFormat="1"/>
    <row r="7243" s="158" customFormat="1"/>
    <row r="7244" s="158" customFormat="1"/>
    <row r="7245" s="158" customFormat="1"/>
    <row r="7246" s="158" customFormat="1"/>
    <row r="7247" s="158" customFormat="1"/>
    <row r="7248" s="158" customFormat="1"/>
    <row r="7249" s="158" customFormat="1"/>
    <row r="7250" s="158" customFormat="1"/>
    <row r="7251" s="158" customFormat="1"/>
    <row r="7252" s="158" customFormat="1"/>
    <row r="7253" s="158" customFormat="1"/>
    <row r="7254" s="158" customFormat="1"/>
    <row r="7255" s="158" customFormat="1"/>
    <row r="7256" s="158" customFormat="1"/>
    <row r="7257" s="158" customFormat="1"/>
    <row r="7258" s="158" customFormat="1"/>
    <row r="7259" s="158" customFormat="1"/>
    <row r="7260" s="158" customFormat="1"/>
    <row r="7261" s="158" customFormat="1"/>
    <row r="7262" s="158" customFormat="1"/>
    <row r="7263" s="158" customFormat="1"/>
    <row r="7264" s="158" customFormat="1"/>
    <row r="7265" s="158" customFormat="1"/>
    <row r="7266" s="158" customFormat="1"/>
    <row r="7267" s="158" customFormat="1"/>
    <row r="7268" s="158" customFormat="1"/>
    <row r="7269" s="158" customFormat="1"/>
    <row r="7270" s="158" customFormat="1"/>
    <row r="7271" s="158" customFormat="1"/>
    <row r="7272" s="158" customFormat="1"/>
    <row r="7273" s="158" customFormat="1"/>
    <row r="7274" s="158" customFormat="1"/>
    <row r="7275" s="158" customFormat="1"/>
    <row r="7276" s="158" customFormat="1"/>
    <row r="7277" s="158" customFormat="1"/>
    <row r="7278" s="158" customFormat="1"/>
    <row r="7279" s="158" customFormat="1"/>
    <row r="7280" s="158" customFormat="1"/>
    <row r="7281" s="158" customFormat="1"/>
    <row r="7282" s="158" customFormat="1"/>
    <row r="7283" s="158" customFormat="1"/>
    <row r="7284" s="158" customFormat="1"/>
    <row r="7285" s="158" customFormat="1"/>
    <row r="7286" s="158" customFormat="1"/>
    <row r="7287" s="158" customFormat="1"/>
    <row r="7288" s="158" customFormat="1"/>
    <row r="7289" s="158" customFormat="1"/>
    <row r="7290" s="158" customFormat="1"/>
    <row r="7291" s="158" customFormat="1"/>
    <row r="7292" s="158" customFormat="1"/>
    <row r="7293" s="158" customFormat="1"/>
    <row r="7294" s="158" customFormat="1"/>
    <row r="7295" s="158" customFormat="1"/>
    <row r="7296" s="158" customFormat="1"/>
    <row r="7297" s="158" customFormat="1"/>
    <row r="7298" s="158" customFormat="1"/>
    <row r="7299" s="158" customFormat="1"/>
    <row r="7300" s="158" customFormat="1"/>
    <row r="7301" s="158" customFormat="1"/>
    <row r="7302" s="158" customFormat="1"/>
    <row r="7303" s="158" customFormat="1"/>
    <row r="7304" s="158" customFormat="1"/>
    <row r="7305" s="158" customFormat="1"/>
    <row r="7306" s="158" customFormat="1"/>
    <row r="7307" s="158" customFormat="1"/>
    <row r="7308" s="158" customFormat="1"/>
    <row r="7309" s="158" customFormat="1"/>
    <row r="7310" s="158" customFormat="1"/>
    <row r="7311" s="158" customFormat="1"/>
    <row r="7312" s="158" customFormat="1"/>
    <row r="7313" s="158" customFormat="1"/>
    <row r="7314" s="158" customFormat="1"/>
    <row r="7315" s="158" customFormat="1"/>
    <row r="7316" s="158" customFormat="1"/>
    <row r="7317" s="158" customFormat="1"/>
    <row r="7318" s="158" customFormat="1"/>
    <row r="7319" s="158" customFormat="1"/>
    <row r="7320" s="158" customFormat="1"/>
    <row r="7321" s="158" customFormat="1"/>
    <row r="7322" s="158" customFormat="1"/>
    <row r="7323" s="158" customFormat="1"/>
    <row r="7324" s="158" customFormat="1"/>
    <row r="7325" s="158" customFormat="1"/>
    <row r="7326" s="158" customFormat="1"/>
    <row r="7327" s="158" customFormat="1"/>
    <row r="7328" s="158" customFormat="1"/>
    <row r="7329" s="158" customFormat="1"/>
    <row r="7330" s="158" customFormat="1"/>
    <row r="7331" s="158" customFormat="1"/>
    <row r="7332" s="158" customFormat="1"/>
    <row r="7333" s="158" customFormat="1"/>
    <row r="7334" s="158" customFormat="1"/>
    <row r="7335" s="158" customFormat="1"/>
    <row r="7336" s="158" customFormat="1"/>
    <row r="7337" s="158" customFormat="1"/>
    <row r="7338" s="158" customFormat="1"/>
    <row r="7339" s="158" customFormat="1"/>
    <row r="7340" s="158" customFormat="1"/>
    <row r="7341" s="158" customFormat="1"/>
    <row r="7342" s="158" customFormat="1"/>
    <row r="7343" s="158" customFormat="1"/>
    <row r="7344" s="158" customFormat="1"/>
    <row r="7345" s="158" customFormat="1"/>
    <row r="7346" s="158" customFormat="1"/>
    <row r="7347" s="158" customFormat="1"/>
    <row r="7348" s="158" customFormat="1"/>
    <row r="7349" s="158" customFormat="1"/>
    <row r="7350" s="158" customFormat="1"/>
    <row r="7351" s="158" customFormat="1"/>
    <row r="7352" s="158" customFormat="1"/>
    <row r="7353" s="158" customFormat="1"/>
    <row r="7354" s="158" customFormat="1"/>
    <row r="7355" s="158" customFormat="1"/>
    <row r="7356" s="158" customFormat="1"/>
    <row r="7357" s="158" customFormat="1"/>
    <row r="7358" s="158" customFormat="1"/>
    <row r="7359" s="158" customFormat="1"/>
    <row r="7360" s="158" customFormat="1"/>
    <row r="7361" s="158" customFormat="1"/>
    <row r="7362" s="158" customFormat="1"/>
    <row r="7363" s="158" customFormat="1"/>
    <row r="7364" s="158" customFormat="1"/>
    <row r="7365" s="158" customFormat="1"/>
    <row r="7366" s="158" customFormat="1"/>
    <row r="7367" s="158" customFormat="1"/>
    <row r="7368" s="158" customFormat="1"/>
    <row r="7369" s="158" customFormat="1"/>
    <row r="7370" s="158" customFormat="1"/>
    <row r="7371" s="158" customFormat="1"/>
    <row r="7372" s="158" customFormat="1"/>
    <row r="7373" s="158" customFormat="1"/>
    <row r="7374" s="158" customFormat="1"/>
    <row r="7375" s="158" customFormat="1"/>
    <row r="7376" s="158" customFormat="1"/>
    <row r="7377" s="158" customFormat="1"/>
    <row r="7378" s="158" customFormat="1"/>
    <row r="7379" s="158" customFormat="1"/>
    <row r="7380" s="158" customFormat="1"/>
    <row r="7381" s="158" customFormat="1"/>
    <row r="7382" s="158" customFormat="1"/>
    <row r="7383" s="158" customFormat="1"/>
    <row r="7384" s="158" customFormat="1"/>
    <row r="7385" s="158" customFormat="1"/>
    <row r="7386" s="158" customFormat="1"/>
    <row r="7387" s="158" customFormat="1"/>
    <row r="7388" s="158" customFormat="1"/>
    <row r="7389" s="158" customFormat="1"/>
    <row r="7390" s="158" customFormat="1"/>
    <row r="7391" s="158" customFormat="1"/>
    <row r="7392" s="158" customFormat="1"/>
    <row r="7393" s="158" customFormat="1"/>
    <row r="7394" s="158" customFormat="1"/>
    <row r="7395" s="158" customFormat="1"/>
    <row r="7396" s="158" customFormat="1"/>
    <row r="7397" s="158" customFormat="1"/>
    <row r="7398" s="158" customFormat="1"/>
    <row r="7399" s="158" customFormat="1"/>
    <row r="7400" s="158" customFormat="1"/>
    <row r="7401" s="158" customFormat="1"/>
    <row r="7402" s="158" customFormat="1"/>
    <row r="7403" s="158" customFormat="1"/>
    <row r="7404" s="158" customFormat="1"/>
    <row r="7405" s="158" customFormat="1"/>
    <row r="7406" s="158" customFormat="1"/>
    <row r="7407" s="158" customFormat="1"/>
    <row r="7408" s="158" customFormat="1"/>
    <row r="7409" s="158" customFormat="1"/>
    <row r="7410" s="158" customFormat="1"/>
    <row r="7411" s="158" customFormat="1"/>
    <row r="7412" s="158" customFormat="1"/>
    <row r="7413" s="158" customFormat="1"/>
    <row r="7414" s="158" customFormat="1"/>
    <row r="7415" s="158" customFormat="1"/>
    <row r="7416" s="158" customFormat="1"/>
    <row r="7417" s="158" customFormat="1"/>
    <row r="7418" s="158" customFormat="1"/>
    <row r="7419" s="158" customFormat="1"/>
    <row r="7420" s="158" customFormat="1"/>
    <row r="7421" s="158" customFormat="1"/>
    <row r="7422" s="158" customFormat="1"/>
    <row r="7423" s="158" customFormat="1"/>
    <row r="7424" s="158" customFormat="1"/>
    <row r="7425" s="158" customFormat="1"/>
    <row r="7426" s="158" customFormat="1"/>
    <row r="7427" s="158" customFormat="1"/>
    <row r="7428" s="158" customFormat="1"/>
    <row r="7429" s="158" customFormat="1"/>
    <row r="7430" s="158" customFormat="1"/>
    <row r="7431" s="158" customFormat="1"/>
    <row r="7432" s="158" customFormat="1"/>
    <row r="7433" s="158" customFormat="1"/>
    <row r="7434" s="158" customFormat="1"/>
    <row r="7435" s="158" customFormat="1"/>
    <row r="7436" s="158" customFormat="1"/>
    <row r="7437" s="158" customFormat="1"/>
    <row r="7438" s="158" customFormat="1"/>
    <row r="7439" s="158" customFormat="1"/>
    <row r="7440" s="158" customFormat="1"/>
    <row r="7441" s="158" customFormat="1"/>
    <row r="7442" s="158" customFormat="1"/>
    <row r="7443" s="158" customFormat="1"/>
    <row r="7444" s="158" customFormat="1"/>
    <row r="7445" s="158" customFormat="1"/>
    <row r="7446" s="158" customFormat="1"/>
    <row r="7447" s="158" customFormat="1"/>
    <row r="7448" s="158" customFormat="1"/>
    <row r="7449" s="158" customFormat="1"/>
    <row r="7450" s="158" customFormat="1"/>
    <row r="7451" s="158" customFormat="1"/>
    <row r="7452" s="158" customFormat="1"/>
    <row r="7453" s="158" customFormat="1"/>
    <row r="7454" s="158" customFormat="1"/>
    <row r="7455" s="158" customFormat="1"/>
    <row r="7456" s="158" customFormat="1"/>
    <row r="7457" s="158" customFormat="1"/>
    <row r="7458" s="158" customFormat="1"/>
    <row r="7459" s="158" customFormat="1"/>
    <row r="7460" s="158" customFormat="1"/>
    <row r="7461" s="158" customFormat="1"/>
    <row r="7462" s="158" customFormat="1"/>
    <row r="7463" s="158" customFormat="1"/>
    <row r="7464" s="158" customFormat="1"/>
    <row r="7465" s="158" customFormat="1"/>
    <row r="7466" s="158" customFormat="1"/>
    <row r="7467" s="158" customFormat="1"/>
    <row r="7468" s="158" customFormat="1"/>
    <row r="7469" s="158" customFormat="1"/>
    <row r="7470" s="158" customFormat="1"/>
    <row r="7471" s="158" customFormat="1"/>
    <row r="7472" s="158" customFormat="1"/>
    <row r="7473" s="158" customFormat="1"/>
    <row r="7474" s="158" customFormat="1"/>
    <row r="7475" s="158" customFormat="1"/>
    <row r="7476" s="158" customFormat="1"/>
    <row r="7477" s="158" customFormat="1"/>
    <row r="7478" s="158" customFormat="1"/>
    <row r="7479" s="158" customFormat="1"/>
    <row r="7480" s="158" customFormat="1"/>
    <row r="7481" s="158" customFormat="1"/>
    <row r="7482" s="158" customFormat="1"/>
    <row r="7483" s="158" customFormat="1"/>
    <row r="7484" s="158" customFormat="1"/>
    <row r="7485" s="158" customFormat="1"/>
    <row r="7486" s="158" customFormat="1"/>
    <row r="7487" s="158" customFormat="1"/>
    <row r="7488" s="158" customFormat="1"/>
    <row r="7489" s="158" customFormat="1"/>
    <row r="7490" s="158" customFormat="1"/>
    <row r="7491" s="158" customFormat="1"/>
    <row r="7492" s="158" customFormat="1"/>
    <row r="7493" s="158" customFormat="1"/>
    <row r="7494" s="158" customFormat="1"/>
    <row r="7495" s="158" customFormat="1"/>
    <row r="7496" s="158" customFormat="1"/>
    <row r="7497" s="158" customFormat="1"/>
    <row r="7498" s="158" customFormat="1"/>
    <row r="7499" s="158" customFormat="1"/>
    <row r="7500" s="158" customFormat="1"/>
    <row r="7501" s="158" customFormat="1"/>
    <row r="7502" s="158" customFormat="1"/>
    <row r="7503" s="158" customFormat="1"/>
    <row r="7504" s="158" customFormat="1"/>
    <row r="7505" s="158" customFormat="1"/>
    <row r="7506" s="158" customFormat="1"/>
    <row r="7507" s="158" customFormat="1"/>
    <row r="7508" s="158" customFormat="1"/>
    <row r="7509" s="158" customFormat="1"/>
    <row r="7510" s="158" customFormat="1"/>
    <row r="7511" s="158" customFormat="1"/>
    <row r="7512" s="158" customFormat="1"/>
    <row r="7513" s="158" customFormat="1"/>
    <row r="7514" s="158" customFormat="1"/>
    <row r="7515" s="158" customFormat="1"/>
    <row r="7516" s="158" customFormat="1"/>
    <row r="7517" s="158" customFormat="1"/>
    <row r="7518" s="158" customFormat="1"/>
    <row r="7519" s="158" customFormat="1"/>
    <row r="7520" s="158" customFormat="1"/>
    <row r="7521" s="158" customFormat="1"/>
    <row r="7522" s="158" customFormat="1"/>
    <row r="7523" s="158" customFormat="1"/>
    <row r="7524" s="158" customFormat="1"/>
    <row r="7525" s="158" customFormat="1"/>
    <row r="7526" s="158" customFormat="1"/>
    <row r="7527" s="158" customFormat="1"/>
    <row r="7528" s="158" customFormat="1"/>
    <row r="7529" s="158" customFormat="1"/>
    <row r="7530" s="158" customFormat="1"/>
    <row r="7531" s="158" customFormat="1"/>
    <row r="7532" s="158" customFormat="1"/>
    <row r="7533" s="158" customFormat="1"/>
    <row r="7534" s="158" customFormat="1"/>
    <row r="7535" s="158" customFormat="1"/>
    <row r="7536" s="158" customFormat="1"/>
    <row r="7537" s="158" customFormat="1"/>
    <row r="7538" s="158" customFormat="1"/>
    <row r="7539" s="158" customFormat="1"/>
    <row r="7540" s="158" customFormat="1"/>
    <row r="7541" s="158" customFormat="1"/>
    <row r="7542" s="158" customFormat="1"/>
    <row r="7543" s="158" customFormat="1"/>
    <row r="7544" s="158" customFormat="1"/>
    <row r="7545" s="158" customFormat="1"/>
    <row r="7546" s="158" customFormat="1"/>
    <row r="7547" s="158" customFormat="1"/>
    <row r="7548" s="158" customFormat="1"/>
    <row r="7549" s="158" customFormat="1"/>
    <row r="7550" s="158" customFormat="1"/>
    <row r="7551" s="158" customFormat="1"/>
    <row r="7552" s="158" customFormat="1"/>
    <row r="7553" s="158" customFormat="1"/>
    <row r="7554" s="158" customFormat="1"/>
    <row r="7555" s="158" customFormat="1"/>
    <row r="7556" s="158" customFormat="1"/>
    <row r="7557" s="158" customFormat="1"/>
    <row r="7558" s="158" customFormat="1"/>
    <row r="7559" s="158" customFormat="1"/>
    <row r="7560" s="158" customFormat="1"/>
    <row r="7561" s="158" customFormat="1"/>
    <row r="7562" s="158" customFormat="1"/>
    <row r="7563" s="158" customFormat="1"/>
    <row r="7564" s="158" customFormat="1"/>
    <row r="7565" s="158" customFormat="1"/>
    <row r="7566" s="158" customFormat="1"/>
    <row r="7567" s="158" customFormat="1"/>
    <row r="7568" s="158" customFormat="1"/>
    <row r="7569" s="158" customFormat="1"/>
    <row r="7570" s="158" customFormat="1"/>
    <row r="7571" s="158" customFormat="1"/>
    <row r="7572" s="158" customFormat="1"/>
    <row r="7573" s="158" customFormat="1"/>
    <row r="7574" s="158" customFormat="1"/>
    <row r="7575" s="158" customFormat="1"/>
    <row r="7576" s="158" customFormat="1"/>
    <row r="7577" s="158" customFormat="1"/>
    <row r="7578" s="158" customFormat="1"/>
    <row r="7579" s="158" customFormat="1"/>
    <row r="7580" s="158" customFormat="1"/>
    <row r="7581" s="158" customFormat="1"/>
    <row r="7582" s="158" customFormat="1"/>
    <row r="7583" s="158" customFormat="1"/>
    <row r="7584" s="158" customFormat="1"/>
    <row r="7585" s="158" customFormat="1"/>
    <row r="7586" s="158" customFormat="1"/>
    <row r="7587" s="158" customFormat="1"/>
    <row r="7588" s="158" customFormat="1"/>
    <row r="7589" s="158" customFormat="1"/>
    <row r="7590" s="158" customFormat="1"/>
    <row r="7591" s="158" customFormat="1"/>
    <row r="7592" s="158" customFormat="1"/>
    <row r="7593" s="158" customFormat="1"/>
    <row r="7594" s="158" customFormat="1"/>
    <row r="7595" s="158" customFormat="1"/>
    <row r="7596" s="158" customFormat="1"/>
    <row r="7597" s="158" customFormat="1"/>
    <row r="7598" s="158" customFormat="1"/>
    <row r="7599" s="158" customFormat="1"/>
    <row r="7600" s="158" customFormat="1"/>
    <row r="7601" s="158" customFormat="1"/>
    <row r="7602" s="158" customFormat="1"/>
    <row r="7603" s="158" customFormat="1"/>
    <row r="7604" s="158" customFormat="1"/>
    <row r="7605" s="158" customFormat="1"/>
    <row r="7606" s="158" customFormat="1"/>
    <row r="7607" s="158" customFormat="1"/>
    <row r="7608" s="158" customFormat="1"/>
    <row r="7609" s="158" customFormat="1"/>
    <row r="7610" s="158" customFormat="1"/>
    <row r="7611" s="158" customFormat="1"/>
    <row r="7612" s="158" customFormat="1"/>
    <row r="7613" s="158" customFormat="1"/>
    <row r="7614" s="158" customFormat="1"/>
    <row r="7615" s="158" customFormat="1"/>
    <row r="7616" s="158" customFormat="1"/>
    <row r="7617" s="158" customFormat="1"/>
    <row r="7618" s="158" customFormat="1"/>
    <row r="7619" s="158" customFormat="1"/>
    <row r="7620" s="158" customFormat="1"/>
    <row r="7621" s="158" customFormat="1"/>
    <row r="7622" s="158" customFormat="1"/>
    <row r="7623" s="158" customFormat="1"/>
    <row r="7624" s="158" customFormat="1"/>
    <row r="7625" s="158" customFormat="1"/>
    <row r="7626" s="158" customFormat="1"/>
    <row r="7627" s="158" customFormat="1"/>
    <row r="7628" s="158" customFormat="1"/>
    <row r="7629" s="158" customFormat="1"/>
    <row r="7630" s="158" customFormat="1"/>
    <row r="7631" s="158" customFormat="1"/>
    <row r="7632" s="158" customFormat="1"/>
    <row r="7633" s="158" customFormat="1"/>
    <row r="7634" s="158" customFormat="1"/>
    <row r="7635" s="158" customFormat="1"/>
    <row r="7636" s="158" customFormat="1"/>
    <row r="7637" s="158" customFormat="1"/>
    <row r="7638" s="158" customFormat="1"/>
    <row r="7639" s="158" customFormat="1"/>
    <row r="7640" s="158" customFormat="1"/>
    <row r="7641" s="158" customFormat="1"/>
    <row r="7642" s="158" customFormat="1"/>
    <row r="7643" s="158" customFormat="1"/>
    <row r="7644" s="158" customFormat="1"/>
    <row r="7645" s="158" customFormat="1"/>
    <row r="7646" s="158" customFormat="1"/>
    <row r="7647" s="158" customFormat="1"/>
    <row r="7648" s="158" customFormat="1"/>
    <row r="7649" s="158" customFormat="1"/>
    <row r="7650" s="158" customFormat="1"/>
    <row r="7651" s="158" customFormat="1"/>
    <row r="7652" s="158" customFormat="1"/>
    <row r="7653" s="158" customFormat="1"/>
    <row r="7654" s="158" customFormat="1"/>
    <row r="7655" s="158" customFormat="1"/>
    <row r="7656" s="158" customFormat="1"/>
    <row r="7657" s="158" customFormat="1"/>
    <row r="7658" s="158" customFormat="1"/>
    <row r="7659" s="158" customFormat="1"/>
    <row r="7660" s="158" customFormat="1"/>
    <row r="7661" s="158" customFormat="1"/>
    <row r="7662" s="158" customFormat="1"/>
    <row r="7663" s="158" customFormat="1"/>
    <row r="7664" s="158" customFormat="1"/>
    <row r="7665" s="158" customFormat="1"/>
    <row r="7666" s="158" customFormat="1"/>
    <row r="7667" s="158" customFormat="1"/>
    <row r="7668" s="158" customFormat="1"/>
    <row r="7669" s="158" customFormat="1"/>
    <row r="7670" s="158" customFormat="1"/>
    <row r="7671" s="158" customFormat="1"/>
    <row r="7672" s="158" customFormat="1"/>
    <row r="7673" s="158" customFormat="1"/>
    <row r="7674" s="158" customFormat="1"/>
    <row r="7675" s="158" customFormat="1"/>
    <row r="7676" s="158" customFormat="1"/>
    <row r="7677" s="158" customFormat="1"/>
    <row r="7678" s="158" customFormat="1"/>
    <row r="7679" s="158" customFormat="1"/>
    <row r="7680" s="158" customFormat="1"/>
    <row r="7681" s="158" customFormat="1"/>
    <row r="7682" s="158" customFormat="1"/>
    <row r="7683" s="158" customFormat="1"/>
    <row r="7684" s="158" customFormat="1"/>
    <row r="7685" s="158" customFormat="1"/>
    <row r="7686" s="158" customFormat="1"/>
    <row r="7687" s="158" customFormat="1"/>
    <row r="7688" s="158" customFormat="1"/>
    <row r="7689" s="158" customFormat="1"/>
    <row r="7690" s="158" customFormat="1"/>
    <row r="7691" s="158" customFormat="1"/>
    <row r="7692" s="158" customFormat="1"/>
    <row r="7693" s="158" customFormat="1"/>
    <row r="7694" s="158" customFormat="1"/>
    <row r="7695" s="158" customFormat="1"/>
    <row r="7696" s="158" customFormat="1"/>
    <row r="7697" s="158" customFormat="1"/>
    <row r="7698" s="158" customFormat="1"/>
    <row r="7699" s="158" customFormat="1"/>
    <row r="7700" s="158" customFormat="1"/>
    <row r="7701" s="158" customFormat="1"/>
    <row r="7702" s="158" customFormat="1"/>
    <row r="7703" s="158" customFormat="1"/>
    <row r="7704" s="158" customFormat="1"/>
    <row r="7705" s="158" customFormat="1"/>
    <row r="7706" s="158" customFormat="1"/>
    <row r="7707" s="158" customFormat="1"/>
    <row r="7708" s="158" customFormat="1"/>
    <row r="7709" s="158" customFormat="1"/>
    <row r="7710" s="158" customFormat="1"/>
    <row r="7711" s="158" customFormat="1"/>
    <row r="7712" s="158" customFormat="1"/>
    <row r="7713" s="158" customFormat="1"/>
    <row r="7714" s="158" customFormat="1"/>
    <row r="7715" s="158" customFormat="1"/>
    <row r="7716" s="158" customFormat="1"/>
    <row r="7717" s="158" customFormat="1"/>
    <row r="7718" s="158" customFormat="1"/>
    <row r="7719" s="158" customFormat="1"/>
    <row r="7720" s="158" customFormat="1"/>
    <row r="7721" s="158" customFormat="1"/>
    <row r="7722" s="158" customFormat="1"/>
    <row r="7723" s="158" customFormat="1"/>
    <row r="7724" s="158" customFormat="1"/>
    <row r="7725" s="158" customFormat="1"/>
    <row r="7726" s="158" customFormat="1"/>
    <row r="7727" s="158" customFormat="1"/>
    <row r="7728" s="158" customFormat="1"/>
    <row r="7729" s="158" customFormat="1"/>
    <row r="7730" s="158" customFormat="1"/>
    <row r="7731" s="158" customFormat="1"/>
    <row r="7732" s="158" customFormat="1"/>
    <row r="7733" s="158" customFormat="1"/>
    <row r="7734" s="158" customFormat="1"/>
    <row r="7735" s="158" customFormat="1"/>
    <row r="7736" s="158" customFormat="1"/>
    <row r="7737" s="158" customFormat="1"/>
    <row r="7738" s="158" customFormat="1"/>
    <row r="7739" s="158" customFormat="1"/>
    <row r="7740" s="158" customFormat="1"/>
    <row r="7741" s="158" customFormat="1"/>
    <row r="7742" s="158" customFormat="1"/>
    <row r="7743" s="158" customFormat="1"/>
    <row r="7744" s="158" customFormat="1"/>
    <row r="7745" s="158" customFormat="1"/>
    <row r="7746" s="158" customFormat="1"/>
    <row r="7747" s="158" customFormat="1"/>
    <row r="7748" s="158" customFormat="1"/>
    <row r="7749" s="158" customFormat="1"/>
    <row r="7750" s="158" customFormat="1"/>
    <row r="7751" s="158" customFormat="1"/>
    <row r="7752" s="158" customFormat="1"/>
    <row r="7753" s="158" customFormat="1"/>
    <row r="7754" s="158" customFormat="1"/>
    <row r="7755" s="158" customFormat="1"/>
    <row r="7756" s="158" customFormat="1"/>
    <row r="7757" s="158" customFormat="1"/>
    <row r="7758" s="158" customFormat="1"/>
    <row r="7759" s="158" customFormat="1"/>
    <row r="7760" s="158" customFormat="1"/>
    <row r="7761" s="158" customFormat="1"/>
    <row r="7762" s="158" customFormat="1"/>
    <row r="7763" s="158" customFormat="1"/>
    <row r="7764" s="158" customFormat="1"/>
    <row r="7765" s="158" customFormat="1"/>
    <row r="7766" s="158" customFormat="1"/>
    <row r="7767" s="158" customFormat="1"/>
    <row r="7768" s="158" customFormat="1"/>
    <row r="7769" s="158" customFormat="1"/>
    <row r="7770" s="158" customFormat="1"/>
    <row r="7771" s="158" customFormat="1"/>
    <row r="7772" s="158" customFormat="1"/>
    <row r="7773" s="158" customFormat="1"/>
    <row r="7774" s="158" customFormat="1"/>
    <row r="7775" s="158" customFormat="1"/>
    <row r="7776" s="158" customFormat="1"/>
    <row r="7777" s="158" customFormat="1"/>
    <row r="7778" s="158" customFormat="1"/>
    <row r="7779" s="158" customFormat="1"/>
    <row r="7780" s="158" customFormat="1"/>
    <row r="7781" s="158" customFormat="1"/>
    <row r="7782" s="158" customFormat="1"/>
    <row r="7783" s="158" customFormat="1"/>
    <row r="7784" s="158" customFormat="1"/>
    <row r="7785" s="158" customFormat="1"/>
    <row r="7786" s="158" customFormat="1"/>
    <row r="7787" s="158" customFormat="1"/>
    <row r="7788" s="158" customFormat="1"/>
    <row r="7789" s="158" customFormat="1"/>
    <row r="7790" s="158" customFormat="1"/>
    <row r="7791" s="158" customFormat="1"/>
    <row r="7792" s="158" customFormat="1"/>
    <row r="7793" s="158" customFormat="1"/>
    <row r="7794" s="158" customFormat="1"/>
    <row r="7795" s="158" customFormat="1"/>
    <row r="7796" s="158" customFormat="1"/>
    <row r="7797" s="158" customFormat="1"/>
    <row r="7798" s="158" customFormat="1"/>
    <row r="7799" s="158" customFormat="1"/>
    <row r="7800" s="158" customFormat="1"/>
    <row r="7801" s="158" customFormat="1"/>
    <row r="7802" s="158" customFormat="1"/>
    <row r="7803" s="158" customFormat="1"/>
    <row r="7804" s="158" customFormat="1"/>
    <row r="7805" s="158" customFormat="1"/>
    <row r="7806" s="158" customFormat="1"/>
    <row r="7807" s="158" customFormat="1"/>
    <row r="7808" s="158" customFormat="1"/>
    <row r="7809" s="158" customFormat="1"/>
    <row r="7810" s="158" customFormat="1"/>
    <row r="7811" s="158" customFormat="1"/>
    <row r="7812" s="158" customFormat="1"/>
    <row r="7813" s="158" customFormat="1"/>
    <row r="7814" s="158" customFormat="1"/>
    <row r="7815" s="158" customFormat="1"/>
    <row r="7816" s="158" customFormat="1"/>
    <row r="7817" s="158" customFormat="1"/>
    <row r="7818" s="158" customFormat="1"/>
    <row r="7819" s="158" customFormat="1"/>
    <row r="7820" s="158" customFormat="1"/>
    <row r="7821" s="158" customFormat="1"/>
    <row r="7822" s="158" customFormat="1"/>
    <row r="7823" s="158" customFormat="1"/>
    <row r="7824" s="158" customFormat="1"/>
    <row r="7825" s="158" customFormat="1"/>
    <row r="7826" s="158" customFormat="1"/>
    <row r="7827" s="158" customFormat="1"/>
    <row r="7828" s="158" customFormat="1"/>
    <row r="7829" s="158" customFormat="1"/>
    <row r="7830" s="158" customFormat="1"/>
    <row r="7831" s="158" customFormat="1"/>
    <row r="7832" s="158" customFormat="1"/>
    <row r="7833" s="158" customFormat="1"/>
    <row r="7834" s="158" customFormat="1"/>
    <row r="7835" s="158" customFormat="1"/>
    <row r="7836" s="158" customFormat="1"/>
    <row r="7837" s="158" customFormat="1"/>
    <row r="7838" s="158" customFormat="1"/>
    <row r="7839" s="158" customFormat="1"/>
    <row r="7840" s="158" customFormat="1"/>
    <row r="7841" s="158" customFormat="1"/>
    <row r="7842" s="158" customFormat="1"/>
    <row r="7843" s="158" customFormat="1"/>
    <row r="7844" s="158" customFormat="1"/>
    <row r="7845" s="158" customFormat="1"/>
    <row r="7846" s="158" customFormat="1"/>
    <row r="7847" s="158" customFormat="1"/>
    <row r="7848" s="158" customFormat="1"/>
    <row r="7849" s="158" customFormat="1"/>
    <row r="7850" s="158" customFormat="1"/>
    <row r="7851" s="158" customFormat="1"/>
    <row r="7852" s="158" customFormat="1"/>
    <row r="7853" s="158" customFormat="1"/>
    <row r="7854" s="158" customFormat="1"/>
    <row r="7855" s="158" customFormat="1"/>
    <row r="7856" s="158" customFormat="1"/>
    <row r="7857" s="158" customFormat="1"/>
    <row r="7858" s="158" customFormat="1"/>
    <row r="7859" s="158" customFormat="1"/>
    <row r="7860" s="158" customFormat="1"/>
    <row r="7861" s="158" customFormat="1"/>
    <row r="7862" s="158" customFormat="1"/>
    <row r="7863" s="158" customFormat="1"/>
    <row r="7864" s="158" customFormat="1"/>
    <row r="7865" s="158" customFormat="1"/>
    <row r="7866" s="158" customFormat="1"/>
    <row r="7867" s="158" customFormat="1"/>
    <row r="7868" s="158" customFormat="1"/>
    <row r="7869" s="158" customFormat="1"/>
    <row r="7870" s="158" customFormat="1"/>
    <row r="7871" s="158" customFormat="1"/>
    <row r="7872" s="158" customFormat="1"/>
    <row r="7873" s="158" customFormat="1"/>
    <row r="7874" s="158" customFormat="1"/>
    <row r="7875" s="158" customFormat="1"/>
    <row r="7876" s="158" customFormat="1"/>
    <row r="7877" s="158" customFormat="1"/>
    <row r="7878" s="158" customFormat="1"/>
    <row r="7879" s="158" customFormat="1"/>
    <row r="7880" s="158" customFormat="1"/>
    <row r="7881" s="158" customFormat="1"/>
    <row r="7882" s="158" customFormat="1"/>
    <row r="7883" s="158" customFormat="1"/>
    <row r="7884" s="158" customFormat="1"/>
    <row r="7885" s="158" customFormat="1"/>
    <row r="7886" s="158" customFormat="1"/>
    <row r="7887" s="158" customFormat="1"/>
    <row r="7888" s="158" customFormat="1"/>
    <row r="7889" s="158" customFormat="1"/>
    <row r="7890" s="158" customFormat="1"/>
    <row r="7891" s="158" customFormat="1"/>
    <row r="7892" s="158" customFormat="1"/>
    <row r="7893" s="158" customFormat="1"/>
    <row r="7894" s="158" customFormat="1"/>
    <row r="7895" s="158" customFormat="1"/>
    <row r="7896" s="158" customFormat="1"/>
    <row r="7897" s="158" customFormat="1"/>
    <row r="7898" s="158" customFormat="1"/>
    <row r="7899" s="158" customFormat="1"/>
    <row r="7900" s="158" customFormat="1"/>
    <row r="7901" s="158" customFormat="1"/>
    <row r="7902" s="158" customFormat="1"/>
    <row r="7903" s="158" customFormat="1"/>
    <row r="7904" s="158" customFormat="1"/>
    <row r="7905" s="158" customFormat="1"/>
    <row r="7906" s="158" customFormat="1"/>
    <row r="7907" s="158" customFormat="1"/>
    <row r="7908" s="158" customFormat="1"/>
    <row r="7909" s="158" customFormat="1"/>
    <row r="7910" s="158" customFormat="1"/>
    <row r="7911" s="158" customFormat="1"/>
    <row r="7912" s="158" customFormat="1"/>
    <row r="7913" s="158" customFormat="1"/>
    <row r="7914" s="158" customFormat="1"/>
    <row r="7915" s="158" customFormat="1"/>
    <row r="7916" s="158" customFormat="1"/>
    <row r="7917" s="158" customFormat="1"/>
    <row r="7918" s="158" customFormat="1"/>
    <row r="7919" s="158" customFormat="1"/>
    <row r="7920" s="158" customFormat="1"/>
    <row r="7921" s="158" customFormat="1"/>
    <row r="7922" s="158" customFormat="1"/>
    <row r="7923" s="158" customFormat="1"/>
    <row r="7924" s="158" customFormat="1"/>
    <row r="7925" s="158" customFormat="1"/>
    <row r="7926" s="158" customFormat="1"/>
    <row r="7927" s="158" customFormat="1"/>
    <row r="7928" s="158" customFormat="1"/>
    <row r="7929" s="158" customFormat="1"/>
    <row r="7930" s="158" customFormat="1"/>
    <row r="7931" s="158" customFormat="1"/>
    <row r="7932" s="158" customFormat="1"/>
    <row r="7933" s="158" customFormat="1"/>
    <row r="7934" s="158" customFormat="1"/>
    <row r="7935" s="158" customFormat="1"/>
    <row r="7936" s="158" customFormat="1"/>
    <row r="7937" s="158" customFormat="1"/>
    <row r="7938" s="158" customFormat="1"/>
    <row r="7939" s="158" customFormat="1"/>
    <row r="7940" s="158" customFormat="1"/>
    <row r="7941" s="158" customFormat="1"/>
    <row r="7942" s="158" customFormat="1"/>
    <row r="7943" s="158" customFormat="1"/>
    <row r="7944" s="158" customFormat="1"/>
    <row r="7945" s="158" customFormat="1"/>
    <row r="7946" s="158" customFormat="1"/>
    <row r="7947" s="158" customFormat="1"/>
    <row r="7948" s="158" customFormat="1"/>
    <row r="7949" s="158" customFormat="1"/>
    <row r="7950" s="158" customFormat="1"/>
    <row r="7951" s="158" customFormat="1"/>
    <row r="7952" s="158" customFormat="1"/>
    <row r="7953" s="158" customFormat="1"/>
    <row r="7954" s="158" customFormat="1"/>
    <row r="7955" s="158" customFormat="1"/>
    <row r="7956" s="158" customFormat="1"/>
    <row r="7957" s="158" customFormat="1"/>
    <row r="7958" s="158" customFormat="1"/>
    <row r="7959" s="158" customFormat="1"/>
    <row r="7960" s="158" customFormat="1"/>
    <row r="7961" s="158" customFormat="1"/>
    <row r="7962" s="158" customFormat="1"/>
    <row r="7963" s="158" customFormat="1"/>
    <row r="7964" s="158" customFormat="1"/>
    <row r="7965" s="158" customFormat="1"/>
    <row r="7966" s="158" customFormat="1"/>
    <row r="7967" s="158" customFormat="1"/>
    <row r="7968" s="158" customFormat="1"/>
    <row r="7969" s="158" customFormat="1"/>
    <row r="7970" s="158" customFormat="1"/>
    <row r="7971" s="158" customFormat="1"/>
    <row r="7972" s="158" customFormat="1"/>
    <row r="7973" s="158" customFormat="1"/>
    <row r="7974" s="158" customFormat="1"/>
    <row r="7975" s="158" customFormat="1"/>
    <row r="7976" s="158" customFormat="1"/>
    <row r="7977" s="158" customFormat="1"/>
    <row r="7978" s="158" customFormat="1"/>
    <row r="7979" s="158" customFormat="1"/>
    <row r="7980" s="158" customFormat="1"/>
    <row r="7981" s="158" customFormat="1"/>
    <row r="7982" s="158" customFormat="1"/>
    <row r="7983" s="158" customFormat="1"/>
    <row r="7984" s="158" customFormat="1"/>
    <row r="7985" s="158" customFormat="1"/>
    <row r="7986" s="158" customFormat="1"/>
    <row r="7987" s="158" customFormat="1"/>
    <row r="7988" s="158" customFormat="1"/>
    <row r="7989" s="158" customFormat="1"/>
    <row r="7990" s="158" customFormat="1"/>
    <row r="7991" s="158" customFormat="1"/>
    <row r="7992" s="158" customFormat="1"/>
    <row r="7993" s="158" customFormat="1"/>
    <row r="7994" s="158" customFormat="1"/>
    <row r="7995" s="158" customFormat="1"/>
    <row r="7996" s="158" customFormat="1"/>
    <row r="7997" s="158" customFormat="1"/>
    <row r="7998" s="158" customFormat="1"/>
    <row r="7999" s="158" customFormat="1"/>
    <row r="8000" s="158" customFormat="1"/>
    <row r="8001" s="158" customFormat="1"/>
    <row r="8002" s="158" customFormat="1"/>
    <row r="8003" s="158" customFormat="1"/>
    <row r="8004" s="158" customFormat="1"/>
    <row r="8005" s="158" customFormat="1"/>
    <row r="8006" s="158" customFormat="1"/>
    <row r="8007" s="158" customFormat="1"/>
    <row r="8008" s="158" customFormat="1"/>
    <row r="8009" s="158" customFormat="1"/>
    <row r="8010" s="158" customFormat="1"/>
    <row r="8011" s="158" customFormat="1"/>
    <row r="8012" s="158" customFormat="1"/>
    <row r="8013" s="158" customFormat="1"/>
    <row r="8014" s="158" customFormat="1"/>
    <row r="8015" s="158" customFormat="1"/>
    <row r="8016" s="158" customFormat="1"/>
    <row r="8017" s="158" customFormat="1"/>
    <row r="8018" s="158" customFormat="1"/>
    <row r="8019" s="158" customFormat="1"/>
    <row r="8020" s="158" customFormat="1"/>
    <row r="8021" s="158" customFormat="1"/>
    <row r="8022" s="158" customFormat="1"/>
    <row r="8023" s="158" customFormat="1"/>
    <row r="8024" s="158" customFormat="1"/>
    <row r="8025" s="158" customFormat="1"/>
    <row r="8026" s="158" customFormat="1"/>
    <row r="8027" s="158" customFormat="1"/>
    <row r="8028" s="158" customFormat="1"/>
    <row r="8029" s="158" customFormat="1"/>
    <row r="8030" s="158" customFormat="1"/>
    <row r="8031" s="158" customFormat="1"/>
    <row r="8032" s="158" customFormat="1"/>
    <row r="8033" s="158" customFormat="1"/>
    <row r="8034" s="158" customFormat="1"/>
    <row r="8035" s="158" customFormat="1"/>
    <row r="8036" s="158" customFormat="1"/>
    <row r="8037" s="158" customFormat="1"/>
    <row r="8038" s="158" customFormat="1"/>
    <row r="8039" s="158" customFormat="1"/>
    <row r="8040" s="158" customFormat="1"/>
    <row r="8041" s="158" customFormat="1"/>
    <row r="8042" s="158" customFormat="1"/>
    <row r="8043" s="158" customFormat="1"/>
    <row r="8044" s="158" customFormat="1"/>
    <row r="8045" s="158" customFormat="1"/>
    <row r="8046" s="158" customFormat="1"/>
    <row r="8047" s="158" customFormat="1"/>
    <row r="8048" s="158" customFormat="1"/>
    <row r="8049" s="158" customFormat="1"/>
    <row r="8050" s="158" customFormat="1"/>
    <row r="8051" s="158" customFormat="1"/>
    <row r="8052" s="158" customFormat="1"/>
    <row r="8053" s="158" customFormat="1"/>
    <row r="8054" s="158" customFormat="1"/>
    <row r="8055" s="158" customFormat="1"/>
    <row r="8056" s="158" customFormat="1"/>
    <row r="8057" s="158" customFormat="1"/>
    <row r="8058" s="158" customFormat="1"/>
    <row r="8059" s="158" customFormat="1"/>
    <row r="8060" s="158" customFormat="1"/>
    <row r="8061" s="158" customFormat="1"/>
    <row r="8062" s="158" customFormat="1"/>
    <row r="8063" s="158" customFormat="1"/>
    <row r="8064" s="158" customFormat="1"/>
    <row r="8065" s="158" customFormat="1"/>
    <row r="8066" s="158" customFormat="1"/>
    <row r="8067" s="158" customFormat="1"/>
    <row r="8068" s="158" customFormat="1"/>
    <row r="8069" s="158" customFormat="1"/>
    <row r="8070" s="158" customFormat="1"/>
    <row r="8071" s="158" customFormat="1"/>
    <row r="8072" s="158" customFormat="1"/>
    <row r="8073" s="158" customFormat="1"/>
    <row r="8074" s="158" customFormat="1"/>
    <row r="8075" s="158" customFormat="1"/>
    <row r="8076" s="158" customFormat="1"/>
    <row r="8077" s="158" customFormat="1"/>
    <row r="8078" s="158" customFormat="1"/>
    <row r="8079" s="158" customFormat="1"/>
    <row r="8080" s="158" customFormat="1"/>
    <row r="8081" s="158" customFormat="1"/>
    <row r="8082" s="158" customFormat="1"/>
    <row r="8083" s="158" customFormat="1"/>
    <row r="8084" s="158" customFormat="1"/>
    <row r="8085" s="158" customFormat="1"/>
    <row r="8086" s="158" customFormat="1"/>
    <row r="8087" s="158" customFormat="1"/>
    <row r="8088" s="158" customFormat="1"/>
    <row r="8089" s="158" customFormat="1"/>
    <row r="8090" s="158" customFormat="1"/>
    <row r="8091" s="158" customFormat="1"/>
    <row r="8092" s="158" customFormat="1"/>
    <row r="8093" s="158" customFormat="1"/>
    <row r="8094" s="158" customFormat="1"/>
    <row r="8095" s="158" customFormat="1"/>
    <row r="8096" s="158" customFormat="1"/>
    <row r="8097" s="158" customFormat="1"/>
    <row r="8098" s="158" customFormat="1"/>
    <row r="8099" s="158" customFormat="1"/>
    <row r="8100" s="158" customFormat="1"/>
    <row r="8101" s="158" customFormat="1"/>
    <row r="8102" s="158" customFormat="1"/>
    <row r="8103" s="158" customFormat="1"/>
    <row r="8104" s="158" customFormat="1"/>
    <row r="8105" s="158" customFormat="1"/>
    <row r="8106" s="158" customFormat="1"/>
    <row r="8107" s="158" customFormat="1"/>
    <row r="8108" s="158" customFormat="1"/>
    <row r="8109" s="158" customFormat="1"/>
    <row r="8110" s="158" customFormat="1"/>
    <row r="8111" s="158" customFormat="1"/>
    <row r="8112" s="158" customFormat="1"/>
    <row r="8113" s="158" customFormat="1"/>
    <row r="8114" s="158" customFormat="1"/>
    <row r="8115" s="158" customFormat="1"/>
    <row r="8116" s="158" customFormat="1"/>
    <row r="8117" s="158" customFormat="1"/>
    <row r="8118" s="158" customFormat="1"/>
    <row r="8119" s="158" customFormat="1"/>
    <row r="8120" s="158" customFormat="1"/>
    <row r="8121" s="158" customFormat="1"/>
    <row r="8122" s="158" customFormat="1"/>
    <row r="8123" s="158" customFormat="1"/>
    <row r="8124" s="158" customFormat="1"/>
    <row r="8125" s="158" customFormat="1"/>
    <row r="8126" s="158" customFormat="1"/>
    <row r="8127" s="158" customFormat="1"/>
    <row r="8128" s="158" customFormat="1"/>
    <row r="8129" s="158" customFormat="1"/>
    <row r="8130" s="158" customFormat="1"/>
    <row r="8131" s="158" customFormat="1"/>
    <row r="8132" s="158" customFormat="1"/>
    <row r="8133" s="158" customFormat="1"/>
    <row r="8134" s="158" customFormat="1"/>
    <row r="8135" s="158" customFormat="1"/>
    <row r="8136" s="158" customFormat="1"/>
    <row r="8137" s="158" customFormat="1"/>
    <row r="8138" s="158" customFormat="1"/>
    <row r="8139" s="158" customFormat="1"/>
    <row r="8140" s="158" customFormat="1"/>
    <row r="8141" s="158" customFormat="1"/>
    <row r="8142" s="158" customFormat="1"/>
    <row r="8143" s="158" customFormat="1"/>
    <row r="8144" s="158" customFormat="1"/>
    <row r="8145" s="158" customFormat="1"/>
    <row r="8146" s="158" customFormat="1"/>
    <row r="8147" s="158" customFormat="1"/>
    <row r="8148" s="158" customFormat="1"/>
    <row r="8149" s="158" customFormat="1"/>
    <row r="8150" s="158" customFormat="1"/>
    <row r="8151" s="158" customFormat="1"/>
    <row r="8152" s="158" customFormat="1"/>
    <row r="8153" s="158" customFormat="1"/>
    <row r="8154" s="158" customFormat="1"/>
    <row r="8155" s="158" customFormat="1"/>
    <row r="8156" s="158" customFormat="1"/>
    <row r="8157" s="158" customFormat="1"/>
    <row r="8158" s="158" customFormat="1"/>
    <row r="8159" s="158" customFormat="1"/>
    <row r="8160" s="158" customFormat="1"/>
    <row r="8161" s="158" customFormat="1"/>
    <row r="8162" s="158" customFormat="1"/>
    <row r="8163" s="158" customFormat="1"/>
    <row r="8164" s="158" customFormat="1"/>
    <row r="8165" s="158" customFormat="1"/>
    <row r="8166" s="158" customFormat="1"/>
    <row r="8167" s="158" customFormat="1"/>
    <row r="8168" s="158" customFormat="1"/>
    <row r="8169" s="158" customFormat="1"/>
    <row r="8170" s="158" customFormat="1"/>
    <row r="8171" s="158" customFormat="1"/>
    <row r="8172" s="158" customFormat="1"/>
    <row r="8173" s="158" customFormat="1"/>
    <row r="8174" s="158" customFormat="1"/>
    <row r="8175" s="158" customFormat="1"/>
    <row r="8176" s="158" customFormat="1"/>
    <row r="8177" s="158" customFormat="1"/>
    <row r="8178" s="158" customFormat="1"/>
    <row r="8179" s="158" customFormat="1"/>
    <row r="8180" s="158" customFormat="1"/>
    <row r="8181" s="158" customFormat="1"/>
    <row r="8182" s="158" customFormat="1"/>
    <row r="8183" s="158" customFormat="1"/>
    <row r="8184" s="158" customFormat="1"/>
    <row r="8185" s="158" customFormat="1"/>
    <row r="8186" s="158" customFormat="1"/>
    <row r="8187" s="158" customFormat="1"/>
    <row r="8188" s="158" customFormat="1"/>
    <row r="8189" s="158" customFormat="1"/>
    <row r="8190" s="158" customFormat="1"/>
    <row r="8191" s="158" customFormat="1"/>
    <row r="8192" s="158" customFormat="1"/>
    <row r="8193" s="158" customFormat="1"/>
    <row r="8194" s="158" customFormat="1"/>
    <row r="8195" s="158" customFormat="1"/>
    <row r="8196" s="158" customFormat="1"/>
    <row r="8197" s="158" customFormat="1"/>
    <row r="8198" s="158" customFormat="1"/>
    <row r="8199" s="158" customFormat="1"/>
    <row r="8200" s="158" customFormat="1"/>
    <row r="8201" s="158" customFormat="1"/>
    <row r="8202" s="158" customFormat="1"/>
    <row r="8203" s="158" customFormat="1"/>
    <row r="8204" s="158" customFormat="1"/>
    <row r="8205" s="158" customFormat="1"/>
    <row r="8206" s="158" customFormat="1"/>
    <row r="8207" s="158" customFormat="1"/>
    <row r="8208" s="158" customFormat="1"/>
    <row r="8209" s="158" customFormat="1"/>
    <row r="8210" s="158" customFormat="1"/>
    <row r="8211" s="158" customFormat="1"/>
    <row r="8212" s="158" customFormat="1"/>
    <row r="8213" s="158" customFormat="1"/>
    <row r="8214" s="158" customFormat="1"/>
    <row r="8215" s="158" customFormat="1"/>
    <row r="8216" s="158" customFormat="1"/>
    <row r="8217" s="158" customFormat="1"/>
    <row r="8218" s="158" customFormat="1"/>
    <row r="8219" s="158" customFormat="1"/>
    <row r="8220" s="158" customFormat="1"/>
    <row r="8221" s="158" customFormat="1"/>
    <row r="8222" s="158" customFormat="1"/>
    <row r="8223" s="158" customFormat="1"/>
    <row r="8224" s="158" customFormat="1"/>
    <row r="8225" s="158" customFormat="1"/>
    <row r="8226" s="158" customFormat="1"/>
    <row r="8227" s="158" customFormat="1"/>
    <row r="8228" s="158" customFormat="1"/>
    <row r="8229" s="158" customFormat="1"/>
    <row r="8230" s="158" customFormat="1"/>
    <row r="8231" s="158" customFormat="1"/>
    <row r="8232" s="158" customFormat="1"/>
    <row r="8233" s="158" customFormat="1"/>
    <row r="8234" s="158" customFormat="1"/>
    <row r="8235" s="158" customFormat="1"/>
    <row r="8236" s="158" customFormat="1"/>
    <row r="8237" s="158" customFormat="1"/>
    <row r="8238" s="158" customFormat="1"/>
    <row r="8239" s="158" customFormat="1"/>
    <row r="8240" s="158" customFormat="1"/>
    <row r="8241" s="158" customFormat="1"/>
    <row r="8242" s="158" customFormat="1"/>
    <row r="8243" s="158" customFormat="1"/>
    <row r="8244" s="158" customFormat="1"/>
    <row r="8245" s="158" customFormat="1"/>
    <row r="8246" s="158" customFormat="1"/>
    <row r="8247" s="158" customFormat="1"/>
    <row r="8248" s="158" customFormat="1"/>
    <row r="8249" s="158" customFormat="1"/>
    <row r="8250" s="158" customFormat="1"/>
    <row r="8251" s="158" customFormat="1"/>
    <row r="8252" s="158" customFormat="1"/>
    <row r="8253" s="158" customFormat="1"/>
    <row r="8254" s="158" customFormat="1"/>
    <row r="8255" s="158" customFormat="1"/>
    <row r="8256" s="158" customFormat="1"/>
    <row r="8257" s="158" customFormat="1"/>
    <row r="8258" s="158" customFormat="1"/>
    <row r="8259" s="158" customFormat="1"/>
    <row r="8260" s="158" customFormat="1"/>
    <row r="8261" s="158" customFormat="1"/>
    <row r="8262" s="158" customFormat="1"/>
    <row r="8263" s="158" customFormat="1"/>
    <row r="8264" s="158" customFormat="1"/>
    <row r="8265" s="158" customFormat="1"/>
    <row r="8266" s="158" customFormat="1"/>
    <row r="8267" s="158" customFormat="1"/>
    <row r="8268" s="158" customFormat="1"/>
    <row r="8269" s="158" customFormat="1"/>
    <row r="8270" s="158" customFormat="1"/>
    <row r="8271" s="158" customFormat="1"/>
    <row r="8272" s="158" customFormat="1"/>
    <row r="8273" s="158" customFormat="1"/>
    <row r="8274" s="158" customFormat="1"/>
    <row r="8275" s="158" customFormat="1"/>
    <row r="8276" s="158" customFormat="1"/>
    <row r="8277" s="158" customFormat="1"/>
    <row r="8278" s="158" customFormat="1"/>
    <row r="8279" s="158" customFormat="1"/>
    <row r="8280" s="158" customFormat="1"/>
    <row r="8281" s="158" customFormat="1"/>
    <row r="8282" s="158" customFormat="1"/>
    <row r="8283" s="158" customFormat="1"/>
    <row r="8284" s="158" customFormat="1"/>
    <row r="8285" s="158" customFormat="1"/>
    <row r="8286" s="158" customFormat="1"/>
    <row r="8287" s="158" customFormat="1"/>
    <row r="8288" s="158" customFormat="1"/>
    <row r="8289" s="158" customFormat="1"/>
    <row r="8290" s="158" customFormat="1"/>
    <row r="8291" s="158" customFormat="1"/>
    <row r="8292" s="158" customFormat="1"/>
    <row r="8293" s="158" customFormat="1"/>
    <row r="8294" s="158" customFormat="1"/>
    <row r="8295" s="158" customFormat="1"/>
    <row r="8296" s="158" customFormat="1"/>
    <row r="8297" s="158" customFormat="1"/>
    <row r="8298" s="158" customFormat="1"/>
    <row r="8299" s="158" customFormat="1"/>
    <row r="8300" s="158" customFormat="1"/>
    <row r="8301" s="158" customFormat="1"/>
    <row r="8302" s="158" customFormat="1"/>
    <row r="8303" s="158" customFormat="1"/>
    <row r="8304" s="158" customFormat="1"/>
    <row r="8305" s="158" customFormat="1"/>
    <row r="8306" s="158" customFormat="1"/>
    <row r="8307" s="158" customFormat="1"/>
    <row r="8308" s="158" customFormat="1"/>
    <row r="8309" s="158" customFormat="1"/>
    <row r="8310" s="158" customFormat="1"/>
    <row r="8311" s="158" customFormat="1"/>
    <row r="8312" s="158" customFormat="1"/>
    <row r="8313" s="158" customFormat="1"/>
    <row r="8314" s="158" customFormat="1"/>
    <row r="8315" s="158" customFormat="1"/>
    <row r="8316" s="158" customFormat="1"/>
    <row r="8317" s="158" customFormat="1"/>
    <row r="8318" s="158" customFormat="1"/>
    <row r="8319" s="158" customFormat="1"/>
    <row r="8320" s="158" customFormat="1"/>
    <row r="8321" s="158" customFormat="1"/>
    <row r="8322" s="158" customFormat="1"/>
    <row r="8323" s="158" customFormat="1"/>
    <row r="8324" s="158" customFormat="1"/>
    <row r="8325" s="158" customFormat="1"/>
    <row r="8326" s="158" customFormat="1"/>
    <row r="8327" s="158" customFormat="1"/>
    <row r="8328" s="158" customFormat="1"/>
    <row r="8329" s="158" customFormat="1"/>
    <row r="8330" s="158" customFormat="1"/>
    <row r="8331" s="158" customFormat="1"/>
    <row r="8332" s="158" customFormat="1"/>
    <row r="8333" s="158" customFormat="1"/>
    <row r="8334" s="158" customFormat="1"/>
    <row r="8335" s="158" customFormat="1"/>
    <row r="8336" s="158" customFormat="1"/>
    <row r="8337" s="158" customFormat="1"/>
    <row r="8338" s="158" customFormat="1"/>
    <row r="8339" s="158" customFormat="1"/>
    <row r="8340" s="158" customFormat="1"/>
    <row r="8341" s="158" customFormat="1"/>
    <row r="8342" s="158" customFormat="1"/>
    <row r="8343" s="158" customFormat="1"/>
    <row r="8344" s="158" customFormat="1"/>
    <row r="8345" s="158" customFormat="1"/>
    <row r="8346" s="158" customFormat="1"/>
    <row r="8347" s="158" customFormat="1"/>
    <row r="8348" s="158" customFormat="1"/>
    <row r="8349" s="158" customFormat="1"/>
    <row r="8350" s="158" customFormat="1"/>
    <row r="8351" s="158" customFormat="1"/>
    <row r="8352" s="158" customFormat="1"/>
    <row r="8353" s="158" customFormat="1"/>
    <row r="8354" s="158" customFormat="1"/>
    <row r="8355" s="158" customFormat="1"/>
    <row r="8356" s="158" customFormat="1"/>
    <row r="8357" s="158" customFormat="1"/>
    <row r="8358" s="158" customFormat="1"/>
    <row r="8359" s="158" customFormat="1"/>
    <row r="8360" s="158" customFormat="1"/>
    <row r="8361" s="158" customFormat="1"/>
    <row r="8362" s="158" customFormat="1"/>
    <row r="8363" s="158" customFormat="1"/>
    <row r="8364" s="158" customFormat="1"/>
    <row r="8365" s="158" customFormat="1"/>
    <row r="8366" s="158" customFormat="1"/>
    <row r="8367" s="158" customFormat="1"/>
    <row r="8368" s="158" customFormat="1"/>
    <row r="8369" s="158" customFormat="1"/>
    <row r="8370" s="158" customFormat="1"/>
    <row r="8371" s="158" customFormat="1"/>
    <row r="8372" s="158" customFormat="1"/>
    <row r="8373" s="158" customFormat="1"/>
    <row r="8374" s="158" customFormat="1"/>
    <row r="8375" s="158" customFormat="1"/>
    <row r="8376" s="158" customFormat="1"/>
    <row r="8377" s="158" customFormat="1"/>
    <row r="8378" s="158" customFormat="1"/>
    <row r="8379" s="158" customFormat="1"/>
    <row r="8380" s="158" customFormat="1"/>
    <row r="8381" s="158" customFormat="1"/>
    <row r="8382" s="158" customFormat="1"/>
    <row r="8383" s="158" customFormat="1"/>
    <row r="8384" s="158" customFormat="1"/>
    <row r="8385" s="158" customFormat="1"/>
    <row r="8386" s="158" customFormat="1"/>
    <row r="8387" s="158" customFormat="1"/>
    <row r="8388" s="158" customFormat="1"/>
    <row r="8389" s="158" customFormat="1"/>
    <row r="8390" s="158" customFormat="1"/>
    <row r="8391" s="158" customFormat="1"/>
    <row r="8392" s="158" customFormat="1"/>
    <row r="8393" s="158" customFormat="1"/>
    <row r="8394" s="158" customFormat="1"/>
    <row r="8395" s="158" customFormat="1"/>
    <row r="8396" s="158" customFormat="1"/>
    <row r="8397" s="158" customFormat="1"/>
    <row r="8398" s="158" customFormat="1"/>
    <row r="8399" s="158" customFormat="1"/>
    <row r="8400" s="158" customFormat="1"/>
    <row r="8401" s="158" customFormat="1"/>
    <row r="8402" s="158" customFormat="1"/>
    <row r="8403" s="158" customFormat="1"/>
    <row r="8404" s="158" customFormat="1"/>
    <row r="8405" s="158" customFormat="1"/>
    <row r="8406" s="158" customFormat="1"/>
    <row r="8407" s="158" customFormat="1"/>
    <row r="8408" s="158" customFormat="1"/>
    <row r="8409" s="158" customFormat="1"/>
    <row r="8410" s="158" customFormat="1"/>
    <row r="8411" s="158" customFormat="1"/>
    <row r="8412" s="158" customFormat="1"/>
    <row r="8413" s="158" customFormat="1"/>
    <row r="8414" s="158" customFormat="1"/>
    <row r="8415" s="158" customFormat="1"/>
    <row r="8416" s="158" customFormat="1"/>
    <row r="8417" s="158" customFormat="1"/>
    <row r="8418" s="158" customFormat="1"/>
    <row r="8419" s="158" customFormat="1"/>
    <row r="8420" s="158" customFormat="1"/>
    <row r="8421" s="158" customFormat="1"/>
    <row r="8422" s="158" customFormat="1"/>
    <row r="8423" s="158" customFormat="1"/>
    <row r="8424" s="158" customFormat="1"/>
    <row r="8425" s="158" customFormat="1"/>
    <row r="8426" s="158" customFormat="1"/>
    <row r="8427" s="158" customFormat="1"/>
    <row r="8428" s="158" customFormat="1"/>
    <row r="8429" s="158" customFormat="1"/>
    <row r="8430" s="158" customFormat="1"/>
    <row r="8431" s="158" customFormat="1"/>
    <row r="8432" s="158" customFormat="1"/>
    <row r="8433" s="158" customFormat="1"/>
    <row r="8434" s="158" customFormat="1"/>
    <row r="8435" s="158" customFormat="1"/>
    <row r="8436" s="158" customFormat="1"/>
    <row r="8437" s="158" customFormat="1"/>
    <row r="8438" s="158" customFormat="1"/>
    <row r="8439" s="158" customFormat="1"/>
    <row r="8440" s="158" customFormat="1"/>
    <row r="8441" s="158" customFormat="1"/>
    <row r="8442" s="158" customFormat="1"/>
    <row r="8443" s="158" customFormat="1"/>
    <row r="8444" s="158" customFormat="1"/>
    <row r="8445" s="158" customFormat="1"/>
    <row r="8446" s="158" customFormat="1"/>
    <row r="8447" s="158" customFormat="1"/>
    <row r="8448" s="158" customFormat="1"/>
    <row r="8449" s="158" customFormat="1"/>
    <row r="8450" s="158" customFormat="1"/>
    <row r="8451" s="158" customFormat="1"/>
    <row r="8452" s="158" customFormat="1"/>
    <row r="8453" s="158" customFormat="1"/>
    <row r="8454" s="158" customFormat="1"/>
    <row r="8455" s="158" customFormat="1"/>
    <row r="8456" s="158" customFormat="1"/>
    <row r="8457" s="158" customFormat="1"/>
    <row r="8458" s="158" customFormat="1"/>
    <row r="8459" s="158" customFormat="1"/>
    <row r="8460" s="158" customFormat="1"/>
    <row r="8461" s="158" customFormat="1"/>
    <row r="8462" s="158" customFormat="1"/>
    <row r="8463" s="158" customFormat="1"/>
    <row r="8464" s="158" customFormat="1"/>
    <row r="8465" s="158" customFormat="1"/>
    <row r="8466" s="158" customFormat="1"/>
    <row r="8467" s="158" customFormat="1"/>
    <row r="8468" s="158" customFormat="1"/>
    <row r="8469" s="158" customFormat="1"/>
    <row r="8470" s="158" customFormat="1"/>
    <row r="8471" s="158" customFormat="1"/>
    <row r="8472" s="158" customFormat="1"/>
    <row r="8473" s="158" customFormat="1"/>
    <row r="8474" s="158" customFormat="1"/>
    <row r="8475" s="158" customFormat="1"/>
    <row r="8476" s="158" customFormat="1"/>
    <row r="8477" s="158" customFormat="1"/>
    <row r="8478" s="158" customFormat="1"/>
    <row r="8479" s="158" customFormat="1"/>
    <row r="8480" s="158" customFormat="1"/>
    <row r="8481" s="158" customFormat="1"/>
    <row r="8482" s="158" customFormat="1"/>
    <row r="8483" s="158" customFormat="1"/>
    <row r="8484" s="158" customFormat="1"/>
    <row r="8485" s="158" customFormat="1"/>
    <row r="8486" s="158" customFormat="1"/>
    <row r="8487" s="158" customFormat="1"/>
    <row r="8488" s="158" customFormat="1"/>
    <row r="8489" s="158" customFormat="1"/>
    <row r="8490" s="158" customFormat="1"/>
    <row r="8491" s="158" customFormat="1"/>
    <row r="8492" s="158" customFormat="1"/>
    <row r="8493" s="158" customFormat="1"/>
    <row r="8494" s="158" customFormat="1"/>
    <row r="8495" s="158" customFormat="1"/>
    <row r="8496" s="158" customFormat="1"/>
    <row r="8497" s="158" customFormat="1"/>
    <row r="8498" s="158" customFormat="1"/>
    <row r="8499" s="158" customFormat="1"/>
    <row r="8500" s="158" customFormat="1"/>
    <row r="8501" s="158" customFormat="1"/>
    <row r="8502" s="158" customFormat="1"/>
    <row r="8503" s="158" customFormat="1"/>
    <row r="8504" s="158" customFormat="1"/>
    <row r="8505" s="158" customFormat="1"/>
    <row r="8506" s="158" customFormat="1"/>
    <row r="8507" s="158" customFormat="1"/>
    <row r="8508" s="158" customFormat="1"/>
    <row r="8509" s="158" customFormat="1"/>
    <row r="8510" s="158" customFormat="1"/>
    <row r="8511" s="158" customFormat="1"/>
    <row r="8512" s="158" customFormat="1"/>
    <row r="8513" s="158" customFormat="1"/>
    <row r="8514" s="158" customFormat="1"/>
    <row r="8515" s="158" customFormat="1"/>
    <row r="8516" s="158" customFormat="1"/>
    <row r="8517" s="158" customFormat="1"/>
    <row r="8518" s="158" customFormat="1"/>
    <row r="8519" s="158" customFormat="1"/>
    <row r="8520" s="158" customFormat="1"/>
    <row r="8521" s="158" customFormat="1"/>
    <row r="8522" s="158" customFormat="1"/>
    <row r="8523" s="158" customFormat="1"/>
    <row r="8524" s="158" customFormat="1"/>
    <row r="8525" s="158" customFormat="1"/>
    <row r="8526" s="158" customFormat="1"/>
    <row r="8527" s="158" customFormat="1"/>
    <row r="8528" s="158" customFormat="1"/>
    <row r="8529" s="158" customFormat="1"/>
    <row r="8530" s="158" customFormat="1"/>
    <row r="8531" s="158" customFormat="1"/>
    <row r="8532" s="158" customFormat="1"/>
    <row r="8533" s="158" customFormat="1"/>
    <row r="8534" s="158" customFormat="1"/>
    <row r="8535" s="158" customFormat="1"/>
    <row r="8536" s="158" customFormat="1"/>
    <row r="8537" s="158" customFormat="1"/>
    <row r="8538" s="158" customFormat="1"/>
    <row r="8539" s="158" customFormat="1"/>
    <row r="8540" s="158" customFormat="1"/>
    <row r="8541" s="158" customFormat="1"/>
    <row r="8542" s="158" customFormat="1"/>
    <row r="8543" s="158" customFormat="1"/>
    <row r="8544" s="158" customFormat="1"/>
    <row r="8545" s="158" customFormat="1"/>
    <row r="8546" s="158" customFormat="1"/>
    <row r="8547" s="158" customFormat="1"/>
    <row r="8548" s="158" customFormat="1"/>
    <row r="8549" s="158" customFormat="1"/>
    <row r="8550" s="158" customFormat="1"/>
    <row r="8551" s="158" customFormat="1"/>
    <row r="8552" s="158" customFormat="1"/>
    <row r="8553" s="158" customFormat="1"/>
    <row r="8554" s="158" customFormat="1"/>
    <row r="8555" s="158" customFormat="1"/>
    <row r="8556" s="158" customFormat="1"/>
    <row r="8557" s="158" customFormat="1"/>
    <row r="8558" s="158" customFormat="1"/>
    <row r="8559" s="158" customFormat="1"/>
    <row r="8560" s="158" customFormat="1"/>
    <row r="8561" s="158" customFormat="1"/>
    <row r="8562" s="158" customFormat="1"/>
    <row r="8563" s="158" customFormat="1"/>
    <row r="8564" s="158" customFormat="1"/>
    <row r="8565" s="158" customFormat="1"/>
    <row r="8566" s="158" customFormat="1"/>
    <row r="8567" s="158" customFormat="1"/>
    <row r="8568" s="158" customFormat="1"/>
    <row r="8569" s="158" customFormat="1"/>
    <row r="8570" s="158" customFormat="1"/>
    <row r="8571" s="158" customFormat="1"/>
    <row r="8572" s="158" customFormat="1"/>
    <row r="8573" s="158" customFormat="1"/>
    <row r="8574" s="158" customFormat="1"/>
    <row r="8575" s="158" customFormat="1"/>
    <row r="8576" s="158" customFormat="1"/>
    <row r="8577" s="158" customFormat="1"/>
    <row r="8578" s="158" customFormat="1"/>
    <row r="8579" s="158" customFormat="1"/>
    <row r="8580" s="158" customFormat="1"/>
    <row r="8581" s="158" customFormat="1"/>
    <row r="8582" s="158" customFormat="1"/>
    <row r="8583" s="158" customFormat="1"/>
    <row r="8584" s="158" customFormat="1"/>
    <row r="8585" s="158" customFormat="1"/>
    <row r="8586" s="158" customFormat="1"/>
    <row r="8587" s="158" customFormat="1"/>
    <row r="8588" s="158" customFormat="1"/>
    <row r="8589" s="158" customFormat="1"/>
    <row r="8590" s="158" customFormat="1"/>
    <row r="8591" s="158" customFormat="1"/>
    <row r="8592" s="158" customFormat="1"/>
    <row r="8593" s="158" customFormat="1"/>
    <row r="8594" s="158" customFormat="1"/>
    <row r="8595" s="158" customFormat="1"/>
    <row r="8596" s="158" customFormat="1"/>
    <row r="8597" s="158" customFormat="1"/>
    <row r="8598" s="158" customFormat="1"/>
    <row r="8599" s="158" customFormat="1"/>
    <row r="8600" s="158" customFormat="1"/>
    <row r="8601" s="158" customFormat="1"/>
    <row r="8602" s="158" customFormat="1"/>
    <row r="8603" s="158" customFormat="1"/>
    <row r="8604" s="158" customFormat="1"/>
    <row r="8605" s="158" customFormat="1"/>
    <row r="8606" s="158" customFormat="1"/>
    <row r="8607" s="158" customFormat="1"/>
    <row r="8608" s="158" customFormat="1"/>
    <row r="8609" s="158" customFormat="1"/>
    <row r="8610" s="158" customFormat="1"/>
    <row r="8611" s="158" customFormat="1"/>
    <row r="8612" s="158" customFormat="1"/>
    <row r="8613" s="158" customFormat="1"/>
    <row r="8614" s="158" customFormat="1"/>
    <row r="8615" s="158" customFormat="1"/>
    <row r="8616" s="158" customFormat="1"/>
    <row r="8617" s="158" customFormat="1"/>
    <row r="8618" s="158" customFormat="1"/>
    <row r="8619" s="158" customFormat="1"/>
    <row r="8620" s="158" customFormat="1"/>
    <row r="8621" s="158" customFormat="1"/>
    <row r="8622" s="158" customFormat="1"/>
    <row r="8623" s="158" customFormat="1"/>
    <row r="8624" s="158" customFormat="1"/>
    <row r="8625" s="158" customFormat="1"/>
    <row r="8626" s="158" customFormat="1"/>
    <row r="8627" s="158" customFormat="1"/>
    <row r="8628" s="158" customFormat="1"/>
    <row r="8629" s="158" customFormat="1"/>
    <row r="8630" s="158" customFormat="1"/>
    <row r="8631" s="158" customFormat="1"/>
    <row r="8632" s="158" customFormat="1"/>
    <row r="8633" s="158" customFormat="1"/>
    <row r="8634" s="158" customFormat="1"/>
    <row r="8635" s="158" customFormat="1"/>
    <row r="8636" s="158" customFormat="1"/>
    <row r="8637" s="158" customFormat="1"/>
    <row r="8638" s="158" customFormat="1"/>
    <row r="8639" s="158" customFormat="1"/>
    <row r="8640" s="158" customFormat="1"/>
    <row r="8641" s="158" customFormat="1"/>
    <row r="8642" s="158" customFormat="1"/>
    <row r="8643" s="158" customFormat="1"/>
    <row r="8644" s="158" customFormat="1"/>
    <row r="8645" s="158" customFormat="1"/>
    <row r="8646" s="158" customFormat="1"/>
    <row r="8647" s="158" customFormat="1"/>
    <row r="8648" s="158" customFormat="1"/>
    <row r="8649" s="158" customFormat="1"/>
    <row r="8650" s="158" customFormat="1"/>
    <row r="8651" s="158" customFormat="1"/>
    <row r="8652" s="158" customFormat="1"/>
    <row r="8653" s="158" customFormat="1"/>
    <row r="8654" s="158" customFormat="1"/>
    <row r="8655" s="158" customFormat="1"/>
    <row r="8656" s="158" customFormat="1"/>
    <row r="8657" s="158" customFormat="1"/>
    <row r="8658" s="158" customFormat="1"/>
    <row r="8659" s="158" customFormat="1"/>
    <row r="8660" s="158" customFormat="1"/>
    <row r="8661" s="158" customFormat="1"/>
    <row r="8662" s="158" customFormat="1"/>
    <row r="8663" s="158" customFormat="1"/>
    <row r="8664" s="158" customFormat="1"/>
    <row r="8665" s="158" customFormat="1"/>
    <row r="8666" s="158" customFormat="1"/>
    <row r="8667" s="158" customFormat="1"/>
    <row r="8668" s="158" customFormat="1"/>
    <row r="8669" s="158" customFormat="1"/>
    <row r="8670" s="158" customFormat="1"/>
    <row r="8671" s="158" customFormat="1"/>
    <row r="8672" s="158" customFormat="1"/>
    <row r="8673" s="158" customFormat="1"/>
    <row r="8674" s="158" customFormat="1"/>
    <row r="8675" s="158" customFormat="1"/>
    <row r="8676" s="158" customFormat="1"/>
    <row r="8677" s="158" customFormat="1"/>
    <row r="8678" s="158" customFormat="1"/>
    <row r="8679" s="158" customFormat="1"/>
    <row r="8680" s="158" customFormat="1"/>
    <row r="8681" s="158" customFormat="1"/>
    <row r="8682" s="158" customFormat="1"/>
    <row r="8683" s="158" customFormat="1"/>
    <row r="8684" s="158" customFormat="1"/>
    <row r="8685" s="158" customFormat="1"/>
    <row r="8686" s="158" customFormat="1"/>
    <row r="8687" s="158" customFormat="1"/>
    <row r="8688" s="158" customFormat="1"/>
    <row r="8689" s="158" customFormat="1"/>
    <row r="8690" s="158" customFormat="1"/>
    <row r="8691" s="158" customFormat="1"/>
    <row r="8692" s="158" customFormat="1"/>
    <row r="8693" s="158" customFormat="1"/>
    <row r="8694" s="158" customFormat="1"/>
    <row r="8695" s="158" customFormat="1"/>
    <row r="8696" s="158" customFormat="1"/>
    <row r="8697" s="158" customFormat="1"/>
    <row r="8698" s="158" customFormat="1"/>
    <row r="8699" s="158" customFormat="1"/>
    <row r="8700" s="158" customFormat="1"/>
    <row r="8701" s="158" customFormat="1"/>
    <row r="8702" s="158" customFormat="1"/>
    <row r="8703" s="158" customFormat="1"/>
    <row r="8704" s="158" customFormat="1"/>
    <row r="8705" s="158" customFormat="1"/>
    <row r="8706" s="158" customFormat="1"/>
    <row r="8707" s="158" customFormat="1"/>
    <row r="8708" s="158" customFormat="1"/>
    <row r="8709" s="158" customFormat="1"/>
    <row r="8710" s="158" customFormat="1"/>
    <row r="8711" s="158" customFormat="1"/>
    <row r="8712" s="158" customFormat="1"/>
    <row r="8713" s="158" customFormat="1"/>
    <row r="8714" s="158" customFormat="1"/>
    <row r="8715" s="158" customFormat="1"/>
    <row r="8716" s="158" customFormat="1"/>
    <row r="8717" s="158" customFormat="1"/>
    <row r="8718" s="158" customFormat="1"/>
    <row r="8719" s="158" customFormat="1"/>
    <row r="8720" s="158" customFormat="1"/>
    <row r="8721" s="158" customFormat="1"/>
    <row r="8722" s="158" customFormat="1"/>
    <row r="8723" s="158" customFormat="1"/>
    <row r="8724" s="158" customFormat="1"/>
    <row r="8725" s="158" customFormat="1"/>
    <row r="8726" s="158" customFormat="1"/>
    <row r="8727" s="158" customFormat="1"/>
    <row r="8728" s="158" customFormat="1"/>
    <row r="8729" s="158" customFormat="1"/>
    <row r="8730" s="158" customFormat="1"/>
    <row r="8731" s="158" customFormat="1"/>
    <row r="8732" s="158" customFormat="1"/>
    <row r="8733" s="158" customFormat="1"/>
    <row r="8734" s="158" customFormat="1"/>
    <row r="8735" s="158" customFormat="1"/>
    <row r="8736" s="158" customFormat="1"/>
    <row r="8737" s="158" customFormat="1"/>
    <row r="8738" s="158" customFormat="1"/>
    <row r="8739" s="158" customFormat="1"/>
    <row r="8740" s="158" customFormat="1"/>
    <row r="8741" s="158" customFormat="1"/>
    <row r="8742" s="158" customFormat="1"/>
    <row r="8743" s="158" customFormat="1"/>
    <row r="8744" s="158" customFormat="1"/>
    <row r="8745" s="158" customFormat="1"/>
    <row r="8746" s="158" customFormat="1"/>
    <row r="8747" s="158" customFormat="1"/>
    <row r="8748" s="158" customFormat="1"/>
    <row r="8749" s="158" customFormat="1"/>
    <row r="8750" s="158" customFormat="1"/>
    <row r="8751" s="158" customFormat="1"/>
    <row r="8752" s="158" customFormat="1"/>
    <row r="8753" s="158" customFormat="1"/>
    <row r="8754" s="158" customFormat="1"/>
    <row r="8755" s="158" customFormat="1"/>
    <row r="8756" s="158" customFormat="1"/>
    <row r="8757" s="158" customFormat="1"/>
    <row r="8758" s="158" customFormat="1"/>
    <row r="8759" s="158" customFormat="1"/>
    <row r="8760" s="158" customFormat="1"/>
    <row r="8761" s="158" customFormat="1"/>
    <row r="8762" s="158" customFormat="1"/>
    <row r="8763" s="158" customFormat="1"/>
    <row r="8764" s="158" customFormat="1"/>
    <row r="8765" s="158" customFormat="1"/>
    <row r="8766" s="158" customFormat="1"/>
    <row r="8767" s="158" customFormat="1"/>
    <row r="8768" s="158" customFormat="1"/>
    <row r="8769" s="158" customFormat="1"/>
    <row r="8770" s="158" customFormat="1"/>
    <row r="8771" s="158" customFormat="1"/>
    <row r="8772" s="158" customFormat="1"/>
    <row r="8773" s="158" customFormat="1"/>
    <row r="8774" s="158" customFormat="1"/>
    <row r="8775" s="158" customFormat="1"/>
    <row r="8776" s="158" customFormat="1"/>
    <row r="8777" s="158" customFormat="1"/>
    <row r="8778" s="158" customFormat="1"/>
    <row r="8779" s="158" customFormat="1"/>
    <row r="8780" s="158" customFormat="1"/>
    <row r="8781" s="158" customFormat="1"/>
    <row r="8782" s="158" customFormat="1"/>
    <row r="8783" s="158" customFormat="1"/>
    <row r="8784" s="158" customFormat="1"/>
    <row r="8785" s="158" customFormat="1"/>
    <row r="8786" s="158" customFormat="1"/>
    <row r="8787" s="158" customFormat="1"/>
    <row r="8788" s="158" customFormat="1"/>
    <row r="8789" s="158" customFormat="1"/>
    <row r="8790" s="158" customFormat="1"/>
    <row r="8791" s="158" customFormat="1"/>
    <row r="8792" s="158" customFormat="1"/>
    <row r="8793" s="158" customFormat="1"/>
    <row r="8794" s="158" customFormat="1"/>
    <row r="8795" s="158" customFormat="1"/>
    <row r="8796" s="158" customFormat="1"/>
    <row r="8797" s="158" customFormat="1"/>
    <row r="8798" s="158" customFormat="1"/>
    <row r="8799" s="158" customFormat="1"/>
    <row r="8800" s="158" customFormat="1"/>
    <row r="8801" s="158" customFormat="1"/>
    <row r="8802" s="158" customFormat="1"/>
    <row r="8803" s="158" customFormat="1"/>
    <row r="8804" s="158" customFormat="1"/>
    <row r="8805" s="158" customFormat="1"/>
    <row r="8806" s="158" customFormat="1"/>
    <row r="8807" s="158" customFormat="1"/>
    <row r="8808" s="158" customFormat="1"/>
    <row r="8809" s="158" customFormat="1"/>
    <row r="8810" s="158" customFormat="1"/>
    <row r="8811" s="158" customFormat="1"/>
    <row r="8812" s="158" customFormat="1"/>
    <row r="8813" s="158" customFormat="1"/>
    <row r="8814" s="158" customFormat="1"/>
    <row r="8815" s="158" customFormat="1"/>
    <row r="8816" s="158" customFormat="1"/>
    <row r="8817" s="158" customFormat="1"/>
    <row r="8818" s="158" customFormat="1"/>
    <row r="8819" s="158" customFormat="1"/>
    <row r="8820" s="158" customFormat="1"/>
    <row r="8821" s="158" customFormat="1"/>
    <row r="8822" s="158" customFormat="1"/>
    <row r="8823" s="158" customFormat="1"/>
    <row r="8824" s="158" customFormat="1"/>
    <row r="8825" s="158" customFormat="1"/>
    <row r="8826" s="158" customFormat="1"/>
    <row r="8827" s="158" customFormat="1"/>
    <row r="8828" s="158" customFormat="1"/>
    <row r="8829" s="158" customFormat="1"/>
    <row r="8830" s="158" customFormat="1"/>
    <row r="8831" s="158" customFormat="1"/>
    <row r="8832" s="158" customFormat="1"/>
    <row r="8833" s="158" customFormat="1"/>
    <row r="8834" s="158" customFormat="1"/>
    <row r="8835" s="158" customFormat="1"/>
    <row r="8836" s="158" customFormat="1"/>
    <row r="8837" s="158" customFormat="1"/>
    <row r="8838" s="158" customFormat="1"/>
    <row r="8839" s="158" customFormat="1"/>
    <row r="8840" s="158" customFormat="1"/>
    <row r="8841" s="158" customFormat="1"/>
    <row r="8842" s="158" customFormat="1"/>
    <row r="8843" s="158" customFormat="1"/>
    <row r="8844" s="158" customFormat="1"/>
    <row r="8845" s="158" customFormat="1"/>
    <row r="8846" s="158" customFormat="1"/>
    <row r="8847" s="158" customFormat="1"/>
    <row r="8848" s="158" customFormat="1"/>
    <row r="8849" s="158" customFormat="1"/>
    <row r="8850" s="158" customFormat="1"/>
    <row r="8851" s="158" customFormat="1"/>
    <row r="8852" s="158" customFormat="1"/>
    <row r="8853" s="158" customFormat="1"/>
    <row r="8854" s="158" customFormat="1"/>
    <row r="8855" s="158" customFormat="1"/>
    <row r="8856" s="158" customFormat="1"/>
    <row r="8857" s="158" customFormat="1"/>
    <row r="8858" s="158" customFormat="1"/>
    <row r="8859" s="158" customFormat="1"/>
    <row r="8860" s="158" customFormat="1"/>
    <row r="8861" s="158" customFormat="1"/>
    <row r="8862" s="158" customFormat="1"/>
    <row r="8863" s="158" customFormat="1"/>
    <row r="8864" s="158" customFormat="1"/>
    <row r="8865" s="158" customFormat="1"/>
    <row r="8866" s="158" customFormat="1"/>
    <row r="8867" s="158" customFormat="1"/>
    <row r="8868" s="158" customFormat="1"/>
    <row r="8869" s="158" customFormat="1"/>
    <row r="8870" s="158" customFormat="1"/>
    <row r="8871" s="158" customFormat="1"/>
    <row r="8872" s="158" customFormat="1"/>
    <row r="8873" s="158" customFormat="1"/>
    <row r="8874" s="158" customFormat="1"/>
    <row r="8875" s="158" customFormat="1"/>
    <row r="8876" s="158" customFormat="1"/>
    <row r="8877" s="158" customFormat="1"/>
    <row r="8878" s="158" customFormat="1"/>
    <row r="8879" s="158" customFormat="1"/>
    <row r="8880" s="158" customFormat="1"/>
    <row r="8881" s="158" customFormat="1"/>
    <row r="8882" s="158" customFormat="1"/>
    <row r="8883" s="158" customFormat="1"/>
    <row r="8884" s="158" customFormat="1"/>
    <row r="8885" s="158" customFormat="1"/>
    <row r="8886" s="158" customFormat="1"/>
    <row r="8887" s="158" customFormat="1"/>
    <row r="8888" s="158" customFormat="1"/>
    <row r="8889" s="158" customFormat="1"/>
    <row r="8890" s="158" customFormat="1"/>
    <row r="8891" s="158" customFormat="1"/>
    <row r="8892" s="158" customFormat="1"/>
    <row r="8893" s="158" customFormat="1"/>
    <row r="8894" s="158" customFormat="1"/>
    <row r="8895" s="158" customFormat="1"/>
    <row r="8896" s="158" customFormat="1"/>
    <row r="8897" s="158" customFormat="1"/>
    <row r="8898" s="158" customFormat="1"/>
    <row r="8899" s="158" customFormat="1"/>
    <row r="8900" s="158" customFormat="1"/>
    <row r="8901" s="158" customFormat="1"/>
    <row r="8902" s="158" customFormat="1"/>
    <row r="8903" s="158" customFormat="1"/>
    <row r="8904" s="158" customFormat="1"/>
    <row r="8905" s="158" customFormat="1"/>
    <row r="8906" s="158" customFormat="1"/>
    <row r="8907" s="158" customFormat="1"/>
    <row r="8908" s="158" customFormat="1"/>
    <row r="8909" s="158" customFormat="1"/>
    <row r="8910" s="158" customFormat="1"/>
    <row r="8911" s="158" customFormat="1"/>
    <row r="8912" s="158" customFormat="1"/>
    <row r="8913" s="158" customFormat="1"/>
    <row r="8914" s="158" customFormat="1"/>
    <row r="8915" s="158" customFormat="1"/>
    <row r="8916" s="158" customFormat="1"/>
    <row r="8917" s="158" customFormat="1"/>
    <row r="8918" s="158" customFormat="1"/>
    <row r="8919" s="158" customFormat="1"/>
    <row r="8920" s="158" customFormat="1"/>
    <row r="8921" s="158" customFormat="1"/>
    <row r="8922" s="158" customFormat="1"/>
    <row r="8923" s="158" customFormat="1"/>
    <row r="8924" s="158" customFormat="1"/>
    <row r="8925" s="158" customFormat="1"/>
    <row r="8926" s="158" customFormat="1"/>
    <row r="8927" s="158" customFormat="1"/>
    <row r="8928" s="158" customFormat="1"/>
    <row r="8929" s="158" customFormat="1"/>
    <row r="8930" s="158" customFormat="1"/>
    <row r="8931" s="158" customFormat="1"/>
    <row r="8932" s="158" customFormat="1"/>
    <row r="8933" s="158" customFormat="1"/>
    <row r="8934" s="158" customFormat="1"/>
    <row r="8935" s="158" customFormat="1"/>
    <row r="8936" s="158" customFormat="1"/>
    <row r="8937" s="158" customFormat="1"/>
    <row r="8938" s="158" customFormat="1"/>
    <row r="8939" s="158" customFormat="1"/>
    <row r="8940" s="158" customFormat="1"/>
    <row r="8941" s="158" customFormat="1"/>
    <row r="8942" s="158" customFormat="1"/>
    <row r="8943" s="158" customFormat="1"/>
    <row r="8944" s="158" customFormat="1"/>
    <row r="8945" s="158" customFormat="1"/>
    <row r="8946" s="158" customFormat="1"/>
    <row r="8947" s="158" customFormat="1"/>
    <row r="8948" s="158" customFormat="1"/>
    <row r="8949" s="158" customFormat="1"/>
    <row r="8950" s="158" customFormat="1"/>
    <row r="8951" s="158" customFormat="1"/>
    <row r="8952" s="158" customFormat="1"/>
    <row r="8953" s="158" customFormat="1"/>
    <row r="8954" s="158" customFormat="1"/>
    <row r="8955" s="158" customFormat="1"/>
    <row r="8956" s="158" customFormat="1"/>
    <row r="8957" s="158" customFormat="1"/>
    <row r="8958" s="158" customFormat="1"/>
    <row r="8959" s="158" customFormat="1"/>
    <row r="8960" s="158" customFormat="1"/>
    <row r="8961" s="158" customFormat="1"/>
    <row r="8962" s="158" customFormat="1"/>
    <row r="8963" s="158" customFormat="1"/>
    <row r="8964" s="158" customFormat="1"/>
    <row r="8965" s="158" customFormat="1"/>
    <row r="8966" s="158" customFormat="1"/>
    <row r="8967" s="158" customFormat="1"/>
    <row r="8968" s="158" customFormat="1"/>
    <row r="8969" s="158" customFormat="1"/>
    <row r="8970" s="158" customFormat="1"/>
    <row r="8971" s="158" customFormat="1"/>
    <row r="8972" s="158" customFormat="1"/>
    <row r="8973" s="158" customFormat="1"/>
    <row r="8974" s="158" customFormat="1"/>
    <row r="8975" s="158" customFormat="1"/>
    <row r="8976" s="158" customFormat="1"/>
    <row r="8977" s="158" customFormat="1"/>
    <row r="8978" s="158" customFormat="1"/>
    <row r="8979" s="158" customFormat="1"/>
    <row r="8980" s="158" customFormat="1"/>
    <row r="8981" s="158" customFormat="1"/>
    <row r="8982" s="158" customFormat="1"/>
    <row r="8983" s="158" customFormat="1"/>
    <row r="8984" s="158" customFormat="1"/>
    <row r="8985" s="158" customFormat="1"/>
    <row r="8986" s="158" customFormat="1"/>
    <row r="8987" s="158" customFormat="1"/>
    <row r="8988" s="158" customFormat="1"/>
    <row r="8989" s="158" customFormat="1"/>
    <row r="8990" s="158" customFormat="1"/>
    <row r="8991" s="158" customFormat="1"/>
    <row r="8992" s="158" customFormat="1"/>
    <row r="8993" s="158" customFormat="1"/>
    <row r="8994" s="158" customFormat="1"/>
    <row r="8995" s="158" customFormat="1"/>
    <row r="8996" s="158" customFormat="1"/>
    <row r="8997" s="158" customFormat="1"/>
    <row r="8998" s="158" customFormat="1"/>
    <row r="8999" s="158" customFormat="1"/>
    <row r="9000" s="158" customFormat="1"/>
    <row r="9001" s="158" customFormat="1"/>
    <row r="9002" s="158" customFormat="1"/>
    <row r="9003" s="158" customFormat="1"/>
    <row r="9004" s="158" customFormat="1"/>
    <row r="9005" s="158" customFormat="1"/>
    <row r="9006" s="158" customFormat="1"/>
    <row r="9007" s="158" customFormat="1"/>
    <row r="9008" s="158" customFormat="1"/>
    <row r="9009" s="158" customFormat="1"/>
    <row r="9010" s="158" customFormat="1"/>
    <row r="9011" s="158" customFormat="1"/>
    <row r="9012" s="158" customFormat="1"/>
    <row r="9013" s="158" customFormat="1"/>
    <row r="9014" s="158" customFormat="1"/>
    <row r="9015" s="158" customFormat="1"/>
    <row r="9016" s="158" customFormat="1"/>
    <row r="9017" s="158" customFormat="1"/>
    <row r="9018" s="158" customFormat="1"/>
    <row r="9019" s="158" customFormat="1"/>
    <row r="9020" s="158" customFormat="1"/>
    <row r="9021" s="158" customFormat="1"/>
    <row r="9022" s="158" customFormat="1"/>
    <row r="9023" s="158" customFormat="1"/>
    <row r="9024" s="158" customFormat="1"/>
    <row r="9025" s="158" customFormat="1"/>
    <row r="9026" s="158" customFormat="1"/>
    <row r="9027" s="158" customFormat="1"/>
    <row r="9028" s="158" customFormat="1"/>
    <row r="9029" s="158" customFormat="1"/>
    <row r="9030" s="158" customFormat="1"/>
    <row r="9031" s="158" customFormat="1"/>
    <row r="9032" s="158" customFormat="1"/>
    <row r="9033" s="158" customFormat="1"/>
    <row r="9034" s="158" customFormat="1"/>
    <row r="9035" s="158" customFormat="1"/>
    <row r="9036" s="158" customFormat="1"/>
    <row r="9037" s="158" customFormat="1"/>
    <row r="9038" s="158" customFormat="1"/>
    <row r="9039" s="158" customFormat="1"/>
    <row r="9040" s="158" customFormat="1"/>
    <row r="9041" s="158" customFormat="1"/>
    <row r="9042" s="158" customFormat="1"/>
    <row r="9043" s="158" customFormat="1"/>
    <row r="9044" s="158" customFormat="1"/>
    <row r="9045" s="158" customFormat="1"/>
    <row r="9046" s="158" customFormat="1"/>
    <row r="9047" s="158" customFormat="1"/>
    <row r="9048" s="158" customFormat="1"/>
    <row r="9049" s="158" customFormat="1"/>
    <row r="9050" s="158" customFormat="1"/>
    <row r="9051" s="158" customFormat="1"/>
    <row r="9052" s="158" customFormat="1"/>
    <row r="9053" s="158" customFormat="1"/>
    <row r="9054" s="158" customFormat="1"/>
    <row r="9055" s="158" customFormat="1"/>
    <row r="9056" s="158" customFormat="1"/>
    <row r="9057" s="158" customFormat="1"/>
    <row r="9058" s="158" customFormat="1"/>
    <row r="9059" s="158" customFormat="1"/>
    <row r="9060" s="158" customFormat="1"/>
    <row r="9061" s="158" customFormat="1"/>
    <row r="9062" s="158" customFormat="1"/>
    <row r="9063" s="158" customFormat="1"/>
    <row r="9064" s="158" customFormat="1"/>
    <row r="9065" s="158" customFormat="1"/>
    <row r="9066" s="158" customFormat="1"/>
    <row r="9067" s="158" customFormat="1"/>
    <row r="9068" s="158" customFormat="1"/>
    <row r="9069" s="158" customFormat="1"/>
    <row r="9070" s="158" customFormat="1"/>
    <row r="9071" s="158" customFormat="1"/>
    <row r="9072" s="158" customFormat="1"/>
    <row r="9073" s="158" customFormat="1"/>
    <row r="9074" s="158" customFormat="1"/>
    <row r="9075" s="158" customFormat="1"/>
    <row r="9076" s="158" customFormat="1"/>
    <row r="9077" s="158" customFormat="1"/>
    <row r="9078" s="158" customFormat="1"/>
    <row r="9079" s="158" customFormat="1"/>
    <row r="9080" s="158" customFormat="1"/>
    <row r="9081" s="158" customFormat="1"/>
    <row r="9082" s="158" customFormat="1"/>
    <row r="9083" s="158" customFormat="1"/>
    <row r="9084" s="158" customFormat="1"/>
    <row r="9085" s="158" customFormat="1"/>
    <row r="9086" s="158" customFormat="1"/>
    <row r="9087" s="158" customFormat="1"/>
    <row r="9088" s="158" customFormat="1"/>
    <row r="9089" s="158" customFormat="1"/>
    <row r="9090" s="158" customFormat="1"/>
    <row r="9091" s="158" customFormat="1"/>
    <row r="9092" s="158" customFormat="1"/>
    <row r="9093" s="158" customFormat="1"/>
    <row r="9094" s="158" customFormat="1"/>
    <row r="9095" s="158" customFormat="1"/>
    <row r="9096" s="158" customFormat="1"/>
    <row r="9097" s="158" customFormat="1"/>
    <row r="9098" s="158" customFormat="1"/>
    <row r="9099" s="158" customFormat="1"/>
    <row r="9100" s="158" customFormat="1"/>
    <row r="9101" s="158" customFormat="1"/>
    <row r="9102" s="158" customFormat="1"/>
    <row r="9103" s="158" customFormat="1"/>
    <row r="9104" s="158" customFormat="1"/>
    <row r="9105" s="158" customFormat="1"/>
    <row r="9106" s="158" customFormat="1"/>
    <row r="9107" s="158" customFormat="1"/>
    <row r="9108" s="158" customFormat="1"/>
    <row r="9109" s="158" customFormat="1"/>
    <row r="9110" s="158" customFormat="1"/>
    <row r="9111" s="158" customFormat="1"/>
    <row r="9112" s="158" customFormat="1"/>
    <row r="9113" s="158" customFormat="1"/>
    <row r="9114" s="158" customFormat="1"/>
    <row r="9115" s="158" customFormat="1"/>
    <row r="9116" s="158" customFormat="1"/>
    <row r="9117" s="158" customFormat="1"/>
    <row r="9118" s="158" customFormat="1"/>
    <row r="9119" s="158" customFormat="1"/>
    <row r="9120" s="158" customFormat="1"/>
    <row r="9121" s="158" customFormat="1"/>
    <row r="9122" s="158" customFormat="1"/>
    <row r="9123" s="158" customFormat="1"/>
    <row r="9124" s="158" customFormat="1"/>
    <row r="9125" s="158" customFormat="1"/>
    <row r="9126" s="158" customFormat="1"/>
    <row r="9127" s="158" customFormat="1"/>
    <row r="9128" s="158" customFormat="1"/>
    <row r="9129" s="158" customFormat="1"/>
    <row r="9130" s="158" customFormat="1"/>
    <row r="9131" s="158" customFormat="1"/>
    <row r="9132" s="158" customFormat="1"/>
    <row r="9133" s="158" customFormat="1"/>
    <row r="9134" s="158" customFormat="1"/>
    <row r="9135" s="158" customFormat="1"/>
    <row r="9136" s="158" customFormat="1"/>
    <row r="9137" s="158" customFormat="1"/>
    <row r="9138" s="158" customFormat="1"/>
    <row r="9139" s="158" customFormat="1"/>
    <row r="9140" s="158" customFormat="1"/>
    <row r="9141" s="158" customFormat="1"/>
    <row r="9142" s="158" customFormat="1"/>
    <row r="9143" s="158" customFormat="1"/>
    <row r="9144" s="158" customFormat="1"/>
    <row r="9145" s="158" customFormat="1"/>
    <row r="9146" s="158" customFormat="1"/>
    <row r="9147" s="158" customFormat="1"/>
    <row r="9148" s="158" customFormat="1"/>
    <row r="9149" s="158" customFormat="1"/>
    <row r="9150" s="158" customFormat="1"/>
    <row r="9151" s="158" customFormat="1"/>
    <row r="9152" s="158" customFormat="1"/>
    <row r="9153" s="158" customFormat="1"/>
    <row r="9154" s="158" customFormat="1"/>
    <row r="9155" s="158" customFormat="1"/>
    <row r="9156" s="158" customFormat="1"/>
    <row r="9157" s="158" customFormat="1"/>
    <row r="9158" s="158" customFormat="1"/>
    <row r="9159" s="158" customFormat="1"/>
    <row r="9160" s="158" customFormat="1"/>
    <row r="9161" s="158" customFormat="1"/>
    <row r="9162" s="158" customFormat="1"/>
    <row r="9163" s="158" customFormat="1"/>
    <row r="9164" s="158" customFormat="1"/>
    <row r="9165" s="158" customFormat="1"/>
    <row r="9166" s="158" customFormat="1"/>
    <row r="9167" s="158" customFormat="1"/>
    <row r="9168" s="158" customFormat="1"/>
    <row r="9169" s="158" customFormat="1"/>
    <row r="9170" s="158" customFormat="1"/>
    <row r="9171" s="158" customFormat="1"/>
    <row r="9172" s="158" customFormat="1"/>
    <row r="9173" s="158" customFormat="1"/>
    <row r="9174" s="158" customFormat="1"/>
    <row r="9175" s="158" customFormat="1"/>
    <row r="9176" s="158" customFormat="1"/>
    <row r="9177" s="158" customFormat="1"/>
    <row r="9178" s="158" customFormat="1"/>
    <row r="9179" s="158" customFormat="1"/>
    <row r="9180" s="158" customFormat="1"/>
    <row r="9181" s="158" customFormat="1"/>
    <row r="9182" s="158" customFormat="1"/>
    <row r="9183" s="158" customFormat="1"/>
    <row r="9184" s="158" customFormat="1"/>
    <row r="9185" s="158" customFormat="1"/>
    <row r="9186" s="158" customFormat="1"/>
    <row r="9187" s="158" customFormat="1"/>
    <row r="9188" s="158" customFormat="1"/>
    <row r="9189" s="158" customFormat="1"/>
    <row r="9190" s="158" customFormat="1"/>
    <row r="9191" s="158" customFormat="1"/>
    <row r="9192" s="158" customFormat="1"/>
    <row r="9193" s="158" customFormat="1"/>
    <row r="9194" s="158" customFormat="1"/>
    <row r="9195" s="158" customFormat="1"/>
    <row r="9196" s="158" customFormat="1"/>
    <row r="9197" s="158" customFormat="1"/>
    <row r="9198" s="158" customFormat="1"/>
    <row r="9199" s="158" customFormat="1"/>
    <row r="9200" s="158" customFormat="1"/>
    <row r="9201" s="158" customFormat="1"/>
    <row r="9202" s="158" customFormat="1"/>
    <row r="9203" s="158" customFormat="1"/>
    <row r="9204" s="158" customFormat="1"/>
    <row r="9205" s="158" customFormat="1"/>
    <row r="9206" s="158" customFormat="1"/>
    <row r="9207" s="158" customFormat="1"/>
    <row r="9208" s="158" customFormat="1"/>
    <row r="9209" s="158" customFormat="1"/>
    <row r="9210" s="158" customFormat="1"/>
    <row r="9211" s="158" customFormat="1"/>
    <row r="9212" s="158" customFormat="1"/>
    <row r="9213" s="158" customFormat="1"/>
    <row r="9214" s="158" customFormat="1"/>
    <row r="9215" s="158" customFormat="1"/>
    <row r="9216" s="158" customFormat="1"/>
    <row r="9217" s="158" customFormat="1"/>
    <row r="9218" s="158" customFormat="1"/>
    <row r="9219" s="158" customFormat="1"/>
    <row r="9220" s="158" customFormat="1"/>
    <row r="9221" s="158" customFormat="1"/>
    <row r="9222" s="158" customFormat="1"/>
    <row r="9223" s="158" customFormat="1"/>
    <row r="9224" s="158" customFormat="1"/>
    <row r="9225" s="158" customFormat="1"/>
    <row r="9226" s="158" customFormat="1"/>
    <row r="9227" s="158" customFormat="1"/>
    <row r="9228" s="158" customFormat="1"/>
    <row r="9229" s="158" customFormat="1"/>
    <row r="9230" s="158" customFormat="1"/>
    <row r="9231" s="158" customFormat="1"/>
    <row r="9232" s="158" customFormat="1"/>
    <row r="9233" s="158" customFormat="1"/>
    <row r="9234" s="158" customFormat="1"/>
    <row r="9235" s="158" customFormat="1"/>
    <row r="9236" s="158" customFormat="1"/>
    <row r="9237" s="158" customFormat="1"/>
    <row r="9238" s="158" customFormat="1"/>
    <row r="9239" s="158" customFormat="1"/>
    <row r="9240" s="158" customFormat="1"/>
    <row r="9241" s="158" customFormat="1"/>
    <row r="9242" s="158" customFormat="1"/>
    <row r="9243" s="158" customFormat="1"/>
    <row r="9244" s="158" customFormat="1"/>
    <row r="9245" s="158" customFormat="1"/>
    <row r="9246" s="158" customFormat="1"/>
    <row r="9247" s="158" customFormat="1"/>
    <row r="9248" s="158" customFormat="1"/>
    <row r="9249" s="158" customFormat="1"/>
    <row r="9250" s="158" customFormat="1"/>
    <row r="9251" s="158" customFormat="1"/>
    <row r="9252" s="158" customFormat="1"/>
    <row r="9253" s="158" customFormat="1"/>
    <row r="9254" s="158" customFormat="1"/>
    <row r="9255" s="158" customFormat="1"/>
    <row r="9256" s="158" customFormat="1"/>
    <row r="9257" s="158" customFormat="1"/>
    <row r="9258" s="158" customFormat="1"/>
    <row r="9259" s="158" customFormat="1"/>
    <row r="9260" s="158" customFormat="1"/>
    <row r="9261" s="158" customFormat="1"/>
    <row r="9262" s="158" customFormat="1"/>
    <row r="9263" s="158" customFormat="1"/>
    <row r="9264" s="158" customFormat="1"/>
    <row r="9265" s="158" customFormat="1"/>
    <row r="9266" s="158" customFormat="1"/>
    <row r="9267" s="158" customFormat="1"/>
    <row r="9268" s="158" customFormat="1"/>
    <row r="9269" s="158" customFormat="1"/>
    <row r="9270" s="158" customFormat="1"/>
    <row r="9271" s="158" customFormat="1"/>
    <row r="9272" s="158" customFormat="1"/>
    <row r="9273" s="158" customFormat="1"/>
    <row r="9274" s="158" customFormat="1"/>
    <row r="9275" s="158" customFormat="1"/>
    <row r="9276" s="158" customFormat="1"/>
    <row r="9277" s="158" customFormat="1"/>
    <row r="9278" s="158" customFormat="1"/>
    <row r="9279" s="158" customFormat="1"/>
    <row r="9280" s="158" customFormat="1"/>
    <row r="9281" s="158" customFormat="1"/>
    <row r="9282" s="158" customFormat="1"/>
    <row r="9283" s="158" customFormat="1"/>
    <row r="9284" s="158" customFormat="1"/>
    <row r="9285" s="158" customFormat="1"/>
    <row r="9286" s="158" customFormat="1"/>
    <row r="9287" s="158" customFormat="1"/>
    <row r="9288" s="158" customFormat="1"/>
    <row r="9289" s="158" customFormat="1"/>
    <row r="9290" s="158" customFormat="1"/>
    <row r="9291" s="158" customFormat="1"/>
    <row r="9292" s="158" customFormat="1"/>
    <row r="9293" s="158" customFormat="1"/>
    <row r="9294" s="158" customFormat="1"/>
    <row r="9295" s="158" customFormat="1"/>
    <row r="9296" s="158" customFormat="1"/>
    <row r="9297" s="158" customFormat="1"/>
    <row r="9298" s="158" customFormat="1"/>
    <row r="9299" s="158" customFormat="1"/>
    <row r="9300" s="158" customFormat="1"/>
    <row r="9301" s="158" customFormat="1"/>
    <row r="9302" s="158" customFormat="1"/>
    <row r="9303" s="158" customFormat="1"/>
    <row r="9304" s="158" customFormat="1"/>
    <row r="9305" s="158" customFormat="1"/>
    <row r="9306" s="158" customFormat="1"/>
    <row r="9307" s="158" customFormat="1"/>
    <row r="9308" s="158" customFormat="1"/>
    <row r="9309" s="158" customFormat="1"/>
    <row r="9310" s="158" customFormat="1"/>
    <row r="9311" s="158" customFormat="1"/>
    <row r="9312" s="158" customFormat="1"/>
    <row r="9313" s="158" customFormat="1"/>
    <row r="9314" s="158" customFormat="1"/>
    <row r="9315" s="158" customFormat="1"/>
    <row r="9316" s="158" customFormat="1"/>
    <row r="9317" s="158" customFormat="1"/>
    <row r="9318" s="158" customFormat="1"/>
    <row r="9319" s="158" customFormat="1"/>
    <row r="9320" s="158" customFormat="1"/>
    <row r="9321" s="158" customFormat="1"/>
    <row r="9322" s="158" customFormat="1"/>
    <row r="9323" s="158" customFormat="1"/>
    <row r="9324" s="158" customFormat="1"/>
    <row r="9325" s="158" customFormat="1"/>
    <row r="9326" s="158" customFormat="1"/>
    <row r="9327" s="158" customFormat="1"/>
    <row r="9328" s="158" customFormat="1"/>
    <row r="9329" s="158" customFormat="1"/>
    <row r="9330" s="158" customFormat="1"/>
    <row r="9331" s="158" customFormat="1"/>
    <row r="9332" s="158" customFormat="1"/>
    <row r="9333" s="158" customFormat="1"/>
    <row r="9334" s="158" customFormat="1"/>
    <row r="9335" s="158" customFormat="1"/>
    <row r="9336" s="158" customFormat="1"/>
    <row r="9337" s="158" customFormat="1"/>
    <row r="9338" s="158" customFormat="1"/>
    <row r="9339" s="158" customFormat="1"/>
    <row r="9340" s="158" customFormat="1"/>
    <row r="9341" s="158" customFormat="1"/>
    <row r="9342" s="158" customFormat="1"/>
    <row r="9343" s="158" customFormat="1"/>
    <row r="9344" s="158" customFormat="1"/>
    <row r="9345" s="158" customFormat="1"/>
    <row r="9346" s="158" customFormat="1"/>
    <row r="9347" s="158" customFormat="1"/>
    <row r="9348" s="158" customFormat="1"/>
    <row r="9349" s="158" customFormat="1"/>
    <row r="9350" s="158" customFormat="1"/>
    <row r="9351" s="158" customFormat="1"/>
    <row r="9352" s="158" customFormat="1"/>
    <row r="9353" s="158" customFormat="1"/>
    <row r="9354" s="158" customFormat="1"/>
    <row r="9355" s="158" customFormat="1"/>
    <row r="9356" s="158" customFormat="1"/>
    <row r="9357" s="158" customFormat="1"/>
    <row r="9358" s="158" customFormat="1"/>
    <row r="9359" s="158" customFormat="1"/>
    <row r="9360" s="158" customFormat="1"/>
    <row r="9361" s="158" customFormat="1"/>
    <row r="9362" s="158" customFormat="1"/>
    <row r="9363" s="158" customFormat="1"/>
    <row r="9364" s="158" customFormat="1"/>
    <row r="9365" s="158" customFormat="1"/>
    <row r="9366" s="158" customFormat="1"/>
    <row r="9367" s="158" customFormat="1"/>
    <row r="9368" s="158" customFormat="1"/>
    <row r="9369" s="158" customFormat="1"/>
    <row r="9370" s="158" customFormat="1"/>
    <row r="9371" s="158" customFormat="1"/>
    <row r="9372" s="158" customFormat="1"/>
    <row r="9373" s="158" customFormat="1"/>
    <row r="9374" s="158" customFormat="1"/>
    <row r="9375" s="158" customFormat="1"/>
    <row r="9376" s="158" customFormat="1"/>
    <row r="9377" s="158" customFormat="1"/>
    <row r="9378" s="158" customFormat="1"/>
    <row r="9379" s="158" customFormat="1"/>
    <row r="9380" s="158" customFormat="1"/>
    <row r="9381" s="158" customFormat="1"/>
    <row r="9382" s="158" customFormat="1"/>
    <row r="9383" s="158" customFormat="1"/>
    <row r="9384" s="158" customFormat="1"/>
    <row r="9385" s="158" customFormat="1"/>
    <row r="9386" s="158" customFormat="1"/>
    <row r="9387" s="158" customFormat="1"/>
    <row r="9388" s="158" customFormat="1"/>
    <row r="9389" s="158" customFormat="1"/>
    <row r="9390" s="158" customFormat="1"/>
    <row r="9391" s="158" customFormat="1"/>
    <row r="9392" s="158" customFormat="1"/>
    <row r="9393" s="158" customFormat="1"/>
    <row r="9394" s="158" customFormat="1"/>
    <row r="9395" s="158" customFormat="1"/>
    <row r="9396" s="158" customFormat="1"/>
    <row r="9397" s="158" customFormat="1"/>
    <row r="9398" s="158" customFormat="1"/>
    <row r="9399" s="158" customFormat="1"/>
    <row r="9400" s="158" customFormat="1"/>
    <row r="9401" s="158" customFormat="1"/>
    <row r="9402" s="158" customFormat="1"/>
    <row r="9403" s="158" customFormat="1"/>
    <row r="9404" s="158" customFormat="1"/>
    <row r="9405" s="158" customFormat="1"/>
    <row r="9406" s="158" customFormat="1"/>
    <row r="9407" s="158" customFormat="1"/>
    <row r="9408" s="158" customFormat="1"/>
    <row r="9409" s="158" customFormat="1"/>
    <row r="9410" s="158" customFormat="1"/>
    <row r="9411" s="158" customFormat="1"/>
    <row r="9412" s="158" customFormat="1"/>
    <row r="9413" s="158" customFormat="1"/>
    <row r="9414" s="158" customFormat="1"/>
    <row r="9415" s="158" customFormat="1"/>
    <row r="9416" s="158" customFormat="1"/>
    <row r="9417" s="158" customFormat="1"/>
    <row r="9418" s="158" customFormat="1"/>
    <row r="9419" s="158" customFormat="1"/>
    <row r="9420" s="158" customFormat="1"/>
    <row r="9421" s="158" customFormat="1"/>
    <row r="9422" s="158" customFormat="1"/>
    <row r="9423" s="158" customFormat="1"/>
    <row r="9424" s="158" customFormat="1"/>
    <row r="9425" s="158" customFormat="1"/>
    <row r="9426" s="158" customFormat="1"/>
    <row r="9427" s="158" customFormat="1"/>
    <row r="9428" s="158" customFormat="1"/>
    <row r="9429" s="158" customFormat="1"/>
    <row r="9430" s="158" customFormat="1"/>
    <row r="9431" s="158" customFormat="1"/>
    <row r="9432" s="158" customFormat="1"/>
    <row r="9433" s="158" customFormat="1"/>
    <row r="9434" s="158" customFormat="1"/>
    <row r="9435" s="158" customFormat="1"/>
    <row r="9436" s="158" customFormat="1"/>
    <row r="9437" s="158" customFormat="1"/>
    <row r="9438" s="158" customFormat="1"/>
    <row r="9439" s="158" customFormat="1"/>
    <row r="9440" s="158" customFormat="1"/>
    <row r="9441" s="158" customFormat="1"/>
    <row r="9442" s="158" customFormat="1"/>
    <row r="9443" s="158" customFormat="1"/>
    <row r="9444" s="158" customFormat="1"/>
    <row r="9445" s="158" customFormat="1"/>
    <row r="9446" s="158" customFormat="1"/>
    <row r="9447" s="158" customFormat="1"/>
    <row r="9448" s="158" customFormat="1"/>
    <row r="9449" s="158" customFormat="1"/>
    <row r="9450" s="158" customFormat="1"/>
    <row r="9451" s="158" customFormat="1"/>
    <row r="9452" s="158" customFormat="1"/>
    <row r="9453" s="158" customFormat="1"/>
    <row r="9454" s="158" customFormat="1"/>
    <row r="9455" s="158" customFormat="1"/>
    <row r="9456" s="158" customFormat="1"/>
    <row r="9457" s="158" customFormat="1"/>
    <row r="9458" s="158" customFormat="1"/>
    <row r="9459" s="158" customFormat="1"/>
    <row r="9460" s="158" customFormat="1"/>
    <row r="9461" s="158" customFormat="1"/>
    <row r="9462" s="158" customFormat="1"/>
    <row r="9463" s="158" customFormat="1"/>
    <row r="9464" s="158" customFormat="1"/>
    <row r="9465" s="158" customFormat="1"/>
    <row r="9466" s="158" customFormat="1"/>
    <row r="9467" s="158" customFormat="1"/>
    <row r="9468" s="158" customFormat="1"/>
    <row r="9469" s="158" customFormat="1"/>
    <row r="9470" s="158" customFormat="1"/>
    <row r="9471" s="158" customFormat="1"/>
    <row r="9472" s="158" customFormat="1"/>
    <row r="9473" s="158" customFormat="1"/>
    <row r="9474" s="158" customFormat="1"/>
    <row r="9475" s="158" customFormat="1"/>
    <row r="9476" s="158" customFormat="1"/>
    <row r="9477" s="158" customFormat="1"/>
    <row r="9478" s="158" customFormat="1"/>
    <row r="9479" s="158" customFormat="1"/>
    <row r="9480" s="158" customFormat="1"/>
    <row r="9481" s="158" customFormat="1"/>
    <row r="9482" s="158" customFormat="1"/>
    <row r="9483" s="158" customFormat="1"/>
    <row r="9484" s="158" customFormat="1"/>
    <row r="9485" s="158" customFormat="1"/>
    <row r="9486" s="158" customFormat="1"/>
    <row r="9487" s="158" customFormat="1"/>
    <row r="9488" s="158" customFormat="1"/>
    <row r="9489" s="158" customFormat="1"/>
    <row r="9490" s="158" customFormat="1"/>
    <row r="9491" s="158" customFormat="1"/>
    <row r="9492" s="158" customFormat="1"/>
    <row r="9493" s="158" customFormat="1"/>
    <row r="9494" s="158" customFormat="1"/>
    <row r="9495" s="158" customFormat="1"/>
    <row r="9496" s="158" customFormat="1"/>
    <row r="9497" s="158" customFormat="1"/>
    <row r="9498" s="158" customFormat="1"/>
    <row r="9499" s="158" customFormat="1"/>
    <row r="9500" s="158" customFormat="1"/>
    <row r="9501" s="158" customFormat="1"/>
    <row r="9502" s="158" customFormat="1"/>
    <row r="9503" s="158" customFormat="1"/>
    <row r="9504" s="158" customFormat="1"/>
    <row r="9505" s="158" customFormat="1"/>
    <row r="9506" s="158" customFormat="1"/>
    <row r="9507" s="158" customFormat="1"/>
    <row r="9508" s="158" customFormat="1"/>
    <row r="9509" s="158" customFormat="1"/>
    <row r="9510" s="158" customFormat="1"/>
    <row r="9511" s="158" customFormat="1"/>
    <row r="9512" s="158" customFormat="1"/>
    <row r="9513" s="158" customFormat="1"/>
    <row r="9514" s="158" customFormat="1"/>
    <row r="9515" s="158" customFormat="1"/>
    <row r="9516" s="158" customFormat="1"/>
    <row r="9517" s="158" customFormat="1"/>
    <row r="9518" s="158" customFormat="1"/>
    <row r="9519" s="158" customFormat="1"/>
    <row r="9520" s="158" customFormat="1"/>
    <row r="9521" s="158" customFormat="1"/>
    <row r="9522" s="158" customFormat="1"/>
    <row r="9523" s="158" customFormat="1"/>
    <row r="9524" s="158" customFormat="1"/>
    <row r="9525" s="158" customFormat="1"/>
    <row r="9526" s="158" customFormat="1"/>
    <row r="9527" s="158" customFormat="1"/>
    <row r="9528" s="158" customFormat="1"/>
    <row r="9529" s="158" customFormat="1"/>
    <row r="9530" s="158" customFormat="1"/>
    <row r="9531" s="158" customFormat="1"/>
    <row r="9532" s="158" customFormat="1"/>
    <row r="9533" s="158" customFormat="1"/>
    <row r="9534" s="158" customFormat="1"/>
    <row r="9535" s="158" customFormat="1"/>
    <row r="9536" s="158" customFormat="1"/>
    <row r="9537" s="158" customFormat="1"/>
    <row r="9538" s="158" customFormat="1"/>
    <row r="9539" s="158" customFormat="1"/>
    <row r="9540" s="158" customFormat="1"/>
    <row r="9541" s="158" customFormat="1"/>
    <row r="9542" s="158" customFormat="1"/>
    <row r="9543" s="158" customFormat="1"/>
    <row r="9544" s="158" customFormat="1"/>
    <row r="9545" s="158" customFormat="1"/>
    <row r="9546" s="158" customFormat="1"/>
    <row r="9547" s="158" customFormat="1"/>
    <row r="9548" s="158" customFormat="1"/>
    <row r="9549" s="158" customFormat="1"/>
    <row r="9550" s="158" customFormat="1"/>
    <row r="9551" s="158" customFormat="1"/>
    <row r="9552" s="158" customFormat="1"/>
    <row r="9553" s="158" customFormat="1"/>
    <row r="9554" s="158" customFormat="1"/>
    <row r="9555" s="158" customFormat="1"/>
    <row r="9556" s="158" customFormat="1"/>
    <row r="9557" s="158" customFormat="1"/>
    <row r="9558" s="158" customFormat="1"/>
    <row r="9559" s="158" customFormat="1"/>
    <row r="9560" s="158" customFormat="1"/>
    <row r="9561" s="158" customFormat="1"/>
    <row r="9562" s="158" customFormat="1"/>
    <row r="9563" s="158" customFormat="1"/>
    <row r="9564" s="158" customFormat="1"/>
    <row r="9565" s="158" customFormat="1"/>
    <row r="9566" s="158" customFormat="1"/>
    <row r="9567" s="158" customFormat="1"/>
    <row r="9568" s="158" customFormat="1"/>
    <row r="9569" s="158" customFormat="1"/>
    <row r="9570" s="158" customFormat="1"/>
    <row r="9571" s="158" customFormat="1"/>
    <row r="9572" s="158" customFormat="1"/>
    <row r="9573" s="158" customFormat="1"/>
    <row r="9574" s="158" customFormat="1"/>
    <row r="9575" s="158" customFormat="1"/>
    <row r="9576" s="158" customFormat="1"/>
    <row r="9577" s="158" customFormat="1"/>
    <row r="9578" s="158" customFormat="1"/>
    <row r="9579" s="158" customFormat="1"/>
    <row r="9580" s="158" customFormat="1"/>
    <row r="9581" s="158" customFormat="1"/>
    <row r="9582" s="158" customFormat="1"/>
    <row r="9583" s="158" customFormat="1"/>
    <row r="9584" s="158" customFormat="1"/>
    <row r="9585" s="158" customFormat="1"/>
    <row r="9586" s="158" customFormat="1"/>
    <row r="9587" s="158" customFormat="1"/>
    <row r="9588" s="158" customFormat="1"/>
    <row r="9589" s="158" customFormat="1"/>
    <row r="9590" s="158" customFormat="1"/>
    <row r="9591" s="158" customFormat="1"/>
    <row r="9592" s="158" customFormat="1"/>
    <row r="9593" s="158" customFormat="1"/>
    <row r="9594" s="158" customFormat="1"/>
    <row r="9595" s="158" customFormat="1"/>
    <row r="9596" s="158" customFormat="1"/>
    <row r="9597" s="158" customFormat="1"/>
    <row r="9598" s="158" customFormat="1"/>
    <row r="9599" s="158" customFormat="1"/>
    <row r="9600" s="158" customFormat="1"/>
    <row r="9601" s="158" customFormat="1"/>
    <row r="9602" s="158" customFormat="1"/>
    <row r="9603" s="158" customFormat="1"/>
    <row r="9604" s="158" customFormat="1"/>
    <row r="9605" s="158" customFormat="1"/>
    <row r="9606" s="158" customFormat="1"/>
    <row r="9607" s="158" customFormat="1"/>
    <row r="9608" s="158" customFormat="1"/>
    <row r="9609" s="158" customFormat="1"/>
    <row r="9610" s="158" customFormat="1"/>
    <row r="9611" s="158" customFormat="1"/>
    <row r="9612" s="158" customFormat="1"/>
    <row r="9613" s="158" customFormat="1"/>
    <row r="9614" s="158" customFormat="1"/>
    <row r="9615" s="158" customFormat="1"/>
    <row r="9616" s="158" customFormat="1"/>
    <row r="9617" s="158" customFormat="1"/>
    <row r="9618" s="158" customFormat="1"/>
    <row r="9619" s="158" customFormat="1"/>
    <row r="9620" s="158" customFormat="1"/>
    <row r="9621" s="158" customFormat="1"/>
    <row r="9622" s="158" customFormat="1"/>
    <row r="9623" s="158" customFormat="1"/>
    <row r="9624" s="158" customFormat="1"/>
    <row r="9625" s="158" customFormat="1"/>
    <row r="9626" s="158" customFormat="1"/>
    <row r="9627" s="158" customFormat="1"/>
    <row r="9628" s="158" customFormat="1"/>
    <row r="9629" s="158" customFormat="1"/>
    <row r="9630" s="158" customFormat="1"/>
    <row r="9631" s="158" customFormat="1"/>
    <row r="9632" s="158" customFormat="1"/>
    <row r="9633" s="158" customFormat="1"/>
    <row r="9634" s="158" customFormat="1"/>
    <row r="9635" s="158" customFormat="1"/>
    <row r="9636" s="158" customFormat="1"/>
    <row r="9637" s="158" customFormat="1"/>
    <row r="9638" s="158" customFormat="1"/>
    <row r="9639" s="158" customFormat="1"/>
    <row r="9640" s="158" customFormat="1"/>
    <row r="9641" s="158" customFormat="1"/>
    <row r="9642" s="158" customFormat="1"/>
    <row r="9643" s="158" customFormat="1"/>
    <row r="9644" s="158" customFormat="1"/>
    <row r="9645" s="158" customFormat="1"/>
    <row r="9646" s="158" customFormat="1"/>
    <row r="9647" s="158" customFormat="1"/>
    <row r="9648" s="158" customFormat="1"/>
    <row r="9649" s="158" customFormat="1"/>
    <row r="9650" s="158" customFormat="1"/>
    <row r="9651" s="158" customFormat="1"/>
    <row r="9652" s="158" customFormat="1"/>
    <row r="9653" s="158" customFormat="1"/>
    <row r="9654" s="158" customFormat="1"/>
    <row r="9655" s="158" customFormat="1"/>
    <row r="9656" s="158" customFormat="1"/>
    <row r="9657" s="158" customFormat="1"/>
    <row r="9658" s="158" customFormat="1"/>
    <row r="9659" s="158" customFormat="1"/>
    <row r="9660" s="158" customFormat="1"/>
    <row r="9661" s="158" customFormat="1"/>
    <row r="9662" s="158" customFormat="1"/>
    <row r="9663" s="158" customFormat="1"/>
    <row r="9664" s="158" customFormat="1"/>
    <row r="9665" s="158" customFormat="1"/>
    <row r="9666" s="158" customFormat="1"/>
    <row r="9667" s="158" customFormat="1"/>
    <row r="9668" s="158" customFormat="1"/>
    <row r="9669" s="158" customFormat="1"/>
    <row r="9670" s="158" customFormat="1"/>
    <row r="9671" s="158" customFormat="1"/>
    <row r="9672" s="158" customFormat="1"/>
    <row r="9673" s="158" customFormat="1"/>
    <row r="9674" s="158" customFormat="1"/>
    <row r="9675" s="158" customFormat="1"/>
    <row r="9676" s="158" customFormat="1"/>
    <row r="9677" s="158" customFormat="1"/>
    <row r="9678" s="158" customFormat="1"/>
    <row r="9679" s="158" customFormat="1"/>
    <row r="9680" s="158" customFormat="1"/>
    <row r="9681" s="158" customFormat="1"/>
    <row r="9682" s="158" customFormat="1"/>
    <row r="9683" s="158" customFormat="1"/>
    <row r="9684" s="158" customFormat="1"/>
    <row r="9685" s="158" customFormat="1"/>
    <row r="9686" s="158" customFormat="1"/>
    <row r="9687" s="158" customFormat="1"/>
    <row r="9688" s="158" customFormat="1"/>
    <row r="9689" s="158" customFormat="1"/>
    <row r="9690" s="158" customFormat="1"/>
    <row r="9691" s="158" customFormat="1"/>
    <row r="9692" s="158" customFormat="1"/>
    <row r="9693" s="158" customFormat="1"/>
    <row r="9694" s="158" customFormat="1"/>
    <row r="9695" s="158" customFormat="1"/>
    <row r="9696" s="158" customFormat="1"/>
    <row r="9697" s="158" customFormat="1"/>
    <row r="9698" s="158" customFormat="1"/>
    <row r="9699" s="158" customFormat="1"/>
    <row r="9700" s="158" customFormat="1"/>
    <row r="9701" s="158" customFormat="1"/>
    <row r="9702" s="158" customFormat="1"/>
    <row r="9703" s="158" customFormat="1"/>
    <row r="9704" s="158" customFormat="1"/>
    <row r="9705" s="158" customFormat="1"/>
    <row r="9706" s="158" customFormat="1"/>
    <row r="9707" s="158" customFormat="1"/>
    <row r="9708" s="158" customFormat="1"/>
    <row r="9709" s="158" customFormat="1"/>
    <row r="9710" s="158" customFormat="1"/>
    <row r="9711" s="158" customFormat="1"/>
    <row r="9712" s="158" customFormat="1"/>
    <row r="9713" s="158" customFormat="1"/>
    <row r="9714" s="158" customFormat="1"/>
    <row r="9715" s="158" customFormat="1"/>
    <row r="9716" s="158" customFormat="1"/>
    <row r="9717" s="158" customFormat="1"/>
    <row r="9718" s="158" customFormat="1"/>
    <row r="9719" s="158" customFormat="1"/>
    <row r="9720" s="158" customFormat="1"/>
    <row r="9721" s="158" customFormat="1"/>
    <row r="9722" s="158" customFormat="1"/>
    <row r="9723" s="158" customFormat="1"/>
    <row r="9724" s="158" customFormat="1"/>
    <row r="9725" s="158" customFormat="1"/>
    <row r="9726" s="158" customFormat="1"/>
    <row r="9727" s="158" customFormat="1"/>
    <row r="9728" s="158" customFormat="1"/>
    <row r="9729" s="158" customFormat="1"/>
    <row r="9730" s="158" customFormat="1"/>
    <row r="9731" s="158" customFormat="1"/>
    <row r="9732" s="158" customFormat="1"/>
    <row r="9733" s="158" customFormat="1"/>
    <row r="9734" s="158" customFormat="1"/>
    <row r="9735" s="158" customFormat="1"/>
    <row r="9736" s="158" customFormat="1"/>
    <row r="9737" s="158" customFormat="1"/>
    <row r="9738" s="158" customFormat="1"/>
    <row r="9739" s="158" customFormat="1"/>
    <row r="9740" s="158" customFormat="1"/>
    <row r="9741" s="158" customFormat="1"/>
    <row r="9742" s="158" customFormat="1"/>
    <row r="9743" s="158" customFormat="1"/>
    <row r="9744" s="158" customFormat="1"/>
    <row r="9745" s="158" customFormat="1"/>
    <row r="9746" s="158" customFormat="1"/>
    <row r="9747" s="158" customFormat="1"/>
    <row r="9748" s="158" customFormat="1"/>
    <row r="9749" s="158" customFormat="1"/>
    <row r="9750" s="158" customFormat="1"/>
    <row r="9751" s="158" customFormat="1"/>
    <row r="9752" s="158" customFormat="1"/>
    <row r="9753" s="158" customFormat="1"/>
    <row r="9754" s="158" customFormat="1"/>
    <row r="9755" s="158" customFormat="1"/>
    <row r="9756" s="158" customFormat="1"/>
    <row r="9757" s="158" customFormat="1"/>
    <row r="9758" s="158" customFormat="1"/>
    <row r="9759" s="158" customFormat="1"/>
    <row r="9760" s="158" customFormat="1"/>
    <row r="9761" s="158" customFormat="1"/>
    <row r="9762" s="158" customFormat="1"/>
    <row r="9763" s="158" customFormat="1"/>
    <row r="9764" s="158" customFormat="1"/>
    <row r="9765" s="158" customFormat="1"/>
    <row r="9766" s="158" customFormat="1"/>
    <row r="9767" s="158" customFormat="1"/>
    <row r="9768" s="158" customFormat="1"/>
    <row r="9769" s="158" customFormat="1"/>
    <row r="9770" s="158" customFormat="1"/>
    <row r="9771" s="158" customFormat="1"/>
    <row r="9772" s="158" customFormat="1"/>
    <row r="9773" s="158" customFormat="1"/>
    <row r="9774" s="158" customFormat="1"/>
    <row r="9775" s="158" customFormat="1"/>
    <row r="9776" s="158" customFormat="1"/>
    <row r="9777" s="158" customFormat="1"/>
    <row r="9778" s="158" customFormat="1"/>
    <row r="9779" s="158" customFormat="1"/>
    <row r="9780" s="158" customFormat="1"/>
    <row r="9781" s="158" customFormat="1"/>
    <row r="9782" s="158" customFormat="1"/>
    <row r="9783" s="158" customFormat="1"/>
    <row r="9784" s="158" customFormat="1"/>
    <row r="9785" s="158" customFormat="1"/>
    <row r="9786" s="158" customFormat="1"/>
    <row r="9787" s="158" customFormat="1"/>
    <row r="9788" s="158" customFormat="1"/>
    <row r="9789" s="158" customFormat="1"/>
    <row r="9790" s="158" customFormat="1"/>
    <row r="9791" s="158" customFormat="1"/>
    <row r="9792" s="158" customFormat="1"/>
    <row r="9793" s="158" customFormat="1"/>
    <row r="9794" s="158" customFormat="1"/>
    <row r="9795" s="158" customFormat="1"/>
    <row r="9796" s="158" customFormat="1"/>
    <row r="9797" s="158" customFormat="1"/>
    <row r="9798" s="158" customFormat="1"/>
    <row r="9799" s="158" customFormat="1"/>
    <row r="9800" s="158" customFormat="1"/>
    <row r="9801" s="158" customFormat="1"/>
    <row r="9802" s="158" customFormat="1"/>
    <row r="9803" s="158" customFormat="1"/>
    <row r="9804" s="158" customFormat="1"/>
    <row r="9805" s="158" customFormat="1"/>
    <row r="9806" s="158" customFormat="1"/>
    <row r="9807" s="158" customFormat="1"/>
    <row r="9808" s="158" customFormat="1"/>
    <row r="9809" s="158" customFormat="1"/>
    <row r="9810" s="158" customFormat="1"/>
    <row r="9811" s="158" customFormat="1"/>
    <row r="9812" s="158" customFormat="1"/>
    <row r="9813" s="158" customFormat="1"/>
    <row r="9814" s="158" customFormat="1"/>
    <row r="9815" s="158" customFormat="1"/>
    <row r="9816" s="158" customFormat="1"/>
    <row r="9817" s="158" customFormat="1"/>
    <row r="9818" s="158" customFormat="1"/>
    <row r="9819" s="158" customFormat="1"/>
    <row r="9820" s="158" customFormat="1"/>
    <row r="9821" s="158" customFormat="1"/>
    <row r="9822" s="158" customFormat="1"/>
    <row r="9823" s="158" customFormat="1"/>
    <row r="9824" s="158" customFormat="1"/>
    <row r="9825" s="158" customFormat="1"/>
    <row r="9826" s="158" customFormat="1"/>
    <row r="9827" s="158" customFormat="1"/>
    <row r="9828" s="158" customFormat="1"/>
    <row r="9829" s="158" customFormat="1"/>
    <row r="9830" s="158" customFormat="1"/>
    <row r="9831" s="158" customFormat="1"/>
    <row r="9832" s="158" customFormat="1"/>
    <row r="9833" s="158" customFormat="1"/>
    <row r="9834" s="158" customFormat="1"/>
    <row r="9835" s="158" customFormat="1"/>
    <row r="9836" s="158" customFormat="1"/>
    <row r="9837" s="158" customFormat="1"/>
    <row r="9838" s="158" customFormat="1"/>
    <row r="9839" s="158" customFormat="1"/>
    <row r="9840" s="158" customFormat="1"/>
    <row r="9841" s="158" customFormat="1"/>
    <row r="9842" s="158" customFormat="1"/>
    <row r="9843" s="158" customFormat="1"/>
    <row r="9844" s="158" customFormat="1"/>
    <row r="9845" s="158" customFormat="1"/>
    <row r="9846" s="158" customFormat="1"/>
    <row r="9847" s="158" customFormat="1"/>
    <row r="9848" s="158" customFormat="1"/>
    <row r="9849" s="158" customFormat="1"/>
    <row r="9850" s="158" customFormat="1"/>
    <row r="9851" s="158" customFormat="1"/>
    <row r="9852" s="158" customFormat="1"/>
    <row r="9853" s="158" customFormat="1"/>
    <row r="9854" s="158" customFormat="1"/>
    <row r="9855" s="158" customFormat="1"/>
    <row r="9856" s="158" customFormat="1"/>
    <row r="9857" s="158" customFormat="1"/>
    <row r="9858" s="158" customFormat="1"/>
    <row r="9859" s="158" customFormat="1"/>
    <row r="9860" s="158" customFormat="1"/>
    <row r="9861" s="158" customFormat="1"/>
    <row r="9862" s="158" customFormat="1"/>
    <row r="9863" s="158" customFormat="1"/>
    <row r="9864" s="158" customFormat="1"/>
    <row r="9865" s="158" customFormat="1"/>
    <row r="9866" s="158" customFormat="1"/>
    <row r="9867" s="158" customFormat="1"/>
    <row r="9868" s="158" customFormat="1"/>
    <row r="9869" s="158" customFormat="1"/>
    <row r="9870" s="158" customFormat="1"/>
    <row r="9871" s="158" customFormat="1"/>
    <row r="9872" s="158" customFormat="1"/>
    <row r="9873" s="158" customFormat="1"/>
    <row r="9874" s="158" customFormat="1"/>
    <row r="9875" s="158" customFormat="1"/>
    <row r="9876" s="158" customFormat="1"/>
    <row r="9877" s="158" customFormat="1"/>
    <row r="9878" s="158" customFormat="1"/>
    <row r="9879" s="158" customFormat="1"/>
    <row r="9880" s="158" customFormat="1"/>
    <row r="9881" s="158" customFormat="1"/>
    <row r="9882" s="158" customFormat="1"/>
    <row r="9883" s="158" customFormat="1"/>
    <row r="9884" s="158" customFormat="1"/>
    <row r="9885" s="158" customFormat="1"/>
    <row r="9886" s="158" customFormat="1"/>
    <row r="9887" s="158" customFormat="1"/>
    <row r="9888" s="158" customFormat="1"/>
    <row r="9889" s="158" customFormat="1"/>
    <row r="9890" s="158" customFormat="1"/>
    <row r="9891" s="158" customFormat="1"/>
    <row r="9892" s="158" customFormat="1"/>
    <row r="9893" s="158" customFormat="1"/>
    <row r="9894" s="158" customFormat="1"/>
    <row r="9895" s="158" customFormat="1"/>
    <row r="9896" s="158" customFormat="1"/>
    <row r="9897" s="158" customFormat="1"/>
    <row r="9898" s="158" customFormat="1"/>
    <row r="9899" s="158" customFormat="1"/>
    <row r="9900" s="158" customFormat="1"/>
    <row r="9901" s="158" customFormat="1"/>
    <row r="9902" s="158" customFormat="1"/>
    <row r="9903" s="158" customFormat="1"/>
    <row r="9904" s="158" customFormat="1"/>
    <row r="9905" s="158" customFormat="1"/>
    <row r="9906" s="158" customFormat="1"/>
    <row r="9907" s="158" customFormat="1"/>
    <row r="9908" s="158" customFormat="1"/>
    <row r="9909" s="158" customFormat="1"/>
    <row r="9910" s="158" customFormat="1"/>
    <row r="9911" s="158" customFormat="1"/>
    <row r="9912" s="158" customFormat="1"/>
    <row r="9913" s="158" customFormat="1"/>
    <row r="9914" s="158" customFormat="1"/>
    <row r="9915" s="158" customFormat="1"/>
    <row r="9916" s="158" customFormat="1"/>
    <row r="9917" s="158" customFormat="1"/>
    <row r="9918" s="158" customFormat="1"/>
    <row r="9919" s="158" customFormat="1"/>
    <row r="9920" s="158" customFormat="1"/>
    <row r="9921" s="158" customFormat="1"/>
    <row r="9922" s="158" customFormat="1"/>
    <row r="9923" s="158" customFormat="1"/>
    <row r="9924" s="158" customFormat="1"/>
    <row r="9925" s="158" customFormat="1"/>
    <row r="9926" s="158" customFormat="1"/>
    <row r="9927" s="158" customFormat="1"/>
    <row r="9928" s="158" customFormat="1"/>
    <row r="9929" s="158" customFormat="1"/>
    <row r="9930" s="158" customFormat="1"/>
    <row r="9931" s="158" customFormat="1"/>
    <row r="9932" s="158" customFormat="1"/>
    <row r="9933" s="158" customFormat="1"/>
    <row r="9934" s="158" customFormat="1"/>
    <row r="9935" s="158" customFormat="1"/>
    <row r="9936" s="158" customFormat="1"/>
    <row r="9937" s="158" customFormat="1"/>
    <row r="9938" s="158" customFormat="1"/>
    <row r="9939" s="158" customFormat="1"/>
    <row r="9940" s="158" customFormat="1"/>
    <row r="9941" s="158" customFormat="1"/>
    <row r="9942" s="158" customFormat="1"/>
    <row r="9943" s="158" customFormat="1"/>
    <row r="9944" s="158" customFormat="1"/>
    <row r="9945" s="158" customFormat="1"/>
    <row r="9946" s="158" customFormat="1"/>
    <row r="9947" s="158" customFormat="1"/>
    <row r="9948" s="158" customFormat="1"/>
    <row r="9949" s="158" customFormat="1"/>
    <row r="9950" s="158" customFormat="1"/>
    <row r="9951" s="158" customFormat="1"/>
    <row r="9952" s="158" customFormat="1"/>
    <row r="9953" s="158" customFormat="1"/>
    <row r="9954" s="158" customFormat="1"/>
    <row r="9955" s="158" customFormat="1"/>
    <row r="9956" s="158" customFormat="1"/>
    <row r="9957" s="158" customFormat="1"/>
    <row r="9958" s="158" customFormat="1"/>
    <row r="9959" s="158" customFormat="1"/>
    <row r="9960" s="158" customFormat="1"/>
    <row r="9961" s="158" customFormat="1"/>
    <row r="9962" s="158" customFormat="1"/>
    <row r="9963" s="158" customFormat="1"/>
    <row r="9964" s="158" customFormat="1"/>
    <row r="9965" s="158" customFormat="1"/>
    <row r="9966" s="158" customFormat="1"/>
    <row r="9967" s="158" customFormat="1"/>
    <row r="9968" s="158" customFormat="1"/>
    <row r="9969" s="158" customFormat="1"/>
    <row r="9970" s="158" customFormat="1"/>
    <row r="9971" s="158" customFormat="1"/>
    <row r="9972" s="158" customFormat="1"/>
    <row r="9973" s="158" customFormat="1"/>
    <row r="9974" s="158" customFormat="1"/>
    <row r="9975" s="158" customFormat="1"/>
    <row r="9976" s="158" customFormat="1"/>
    <row r="9977" s="158" customFormat="1"/>
    <row r="9978" s="158" customFormat="1"/>
    <row r="9979" s="158" customFormat="1"/>
    <row r="9980" s="158" customFormat="1"/>
    <row r="9981" s="158" customFormat="1"/>
    <row r="9982" s="158" customFormat="1"/>
    <row r="9983" s="158" customFormat="1"/>
    <row r="9984" s="158" customFormat="1"/>
    <row r="9985" s="158" customFormat="1"/>
    <row r="9986" s="158" customFormat="1"/>
    <row r="9987" s="158" customFormat="1"/>
    <row r="9988" s="158" customFormat="1"/>
    <row r="9989" s="158" customFormat="1"/>
    <row r="9990" s="158" customFormat="1"/>
    <row r="9991" s="158" customFormat="1"/>
    <row r="9992" s="158" customFormat="1"/>
  </sheetData>
  <sheetProtection algorithmName="SHA-512" hashValue="k9/jLPhh1kQQNxvyJ9Jm+wJp5ldwF0s0KCQjIWnLAdbCt8D1IHJ3uRR6xj6jkH6LIqlDTBouNGuhgBvgjoX34A==" saltValue="jHBwMng7xz4xTyGkuA0QIA==" spinCount="100000" sheet="1" scenarios="1"/>
  <mergeCells count="2">
    <mergeCell ref="D3:E3"/>
    <mergeCell ref="F3:G3"/>
  </mergeCells>
  <phoneticPr fontId="0" type="noConversion"/>
  <conditionalFormatting sqref="C3">
    <cfRule type="expression" dxfId="7" priority="1" stopIfTrue="1">
      <formula>C3="FAIL"</formula>
    </cfRule>
    <cfRule type="expression" dxfId="6" priority="2" stopIfTrue="1">
      <formula>C3="PASS"</formula>
    </cfRule>
  </conditionalFormatting>
  <pageMargins left="0.75" right="0.75" top="1" bottom="1" header="0.5" footer="0.5"/>
  <headerFooter alignWithMargins="0"/>
  <ignoredErrors>
    <ignoredError sqref="C14" unlockedFormula="1"/>
  </ignoredErrors>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2">
    <tabColor rgb="FFFFCC99"/>
    <pageSetUpPr fitToPage="1"/>
  </sheetPr>
  <dimension ref="B1:O165"/>
  <sheetViews>
    <sheetView showGridLines="0" view="pageBreakPreview" zoomScaleNormal="100" zoomScaleSheetLayoutView="100" workbookViewId="0">
      <selection activeCell="B1" sqref="B1"/>
    </sheetView>
  </sheetViews>
  <sheetFormatPr defaultColWidth="11.42578125" defaultRowHeight="12.75"/>
  <cols>
    <col min="1" max="1" width="5.140625" style="53" customWidth="1"/>
    <col min="2" max="2" width="46.85546875" style="53" customWidth="1"/>
    <col min="3" max="3" width="11.42578125" style="53" customWidth="1"/>
    <col min="4" max="4" width="10.5703125" style="53" customWidth="1"/>
    <col min="5" max="5" width="5.85546875" style="53" customWidth="1"/>
    <col min="6" max="6" width="8.7109375" style="53" customWidth="1"/>
    <col min="7" max="7" width="11.42578125" style="90" customWidth="1"/>
    <col min="8" max="8" width="12.42578125" style="90" bestFit="1" customWidth="1"/>
    <col min="9" max="9" width="11.42578125" style="90" customWidth="1"/>
    <col min="10" max="10" width="5.140625" style="90" customWidth="1"/>
    <col min="11" max="15" width="11.42578125" style="90" customWidth="1"/>
    <col min="16" max="16384" width="11.42578125" style="53"/>
  </cols>
  <sheetData>
    <row r="1" spans="2:15" ht="15.75">
      <c r="B1" s="52" t="s">
        <v>563</v>
      </c>
      <c r="G1" s="175"/>
      <c r="H1" s="175"/>
      <c r="I1" s="175"/>
      <c r="J1" s="175"/>
      <c r="K1" s="175"/>
      <c r="L1" s="175"/>
      <c r="M1" s="175"/>
      <c r="N1" s="175"/>
      <c r="O1" s="175"/>
    </row>
    <row r="2" spans="2:15">
      <c r="B2" s="119" t="s">
        <v>209</v>
      </c>
      <c r="G2" s="175"/>
      <c r="H2" s="175"/>
      <c r="I2" s="175"/>
      <c r="J2" s="175"/>
      <c r="K2" s="175"/>
      <c r="L2" s="175"/>
      <c r="M2" s="175"/>
      <c r="N2" s="175"/>
      <c r="O2" s="175"/>
    </row>
    <row r="3" spans="2:15" s="68" customFormat="1" ht="25.5">
      <c r="B3" s="67" t="s">
        <v>28</v>
      </c>
      <c r="C3" s="67" t="s">
        <v>12</v>
      </c>
      <c r="D3" s="67" t="s">
        <v>176</v>
      </c>
      <c r="G3" s="203"/>
      <c r="H3" s="203"/>
      <c r="I3" s="203"/>
      <c r="J3" s="203"/>
      <c r="K3" s="203"/>
      <c r="L3" s="203"/>
      <c r="M3" s="203"/>
      <c r="N3" s="203"/>
      <c r="O3" s="203"/>
    </row>
    <row r="4" spans="2:15">
      <c r="B4" s="55" t="s">
        <v>40</v>
      </c>
      <c r="C4" s="22" t="s">
        <v>17</v>
      </c>
      <c r="D4" s="41" t="str">
        <f>C4</f>
        <v>Steel</v>
      </c>
      <c r="G4" s="175"/>
      <c r="H4" s="175"/>
      <c r="I4" s="175"/>
      <c r="J4" s="175"/>
      <c r="K4" s="175"/>
      <c r="L4" s="175"/>
      <c r="M4" s="175"/>
      <c r="N4" s="175"/>
      <c r="O4" s="175"/>
    </row>
    <row r="5" spans="2:15">
      <c r="B5" s="55" t="s">
        <v>219</v>
      </c>
      <c r="C5" s="22" t="s">
        <v>54</v>
      </c>
      <c r="D5" s="42" t="s">
        <v>159</v>
      </c>
      <c r="G5" s="175"/>
      <c r="H5" s="175"/>
      <c r="I5" s="175"/>
      <c r="J5" s="175"/>
      <c r="K5" s="175"/>
      <c r="L5" s="175"/>
      <c r="M5" s="175"/>
      <c r="N5" s="175"/>
      <c r="O5" s="175"/>
    </row>
    <row r="6" spans="2:15">
      <c r="B6" s="56" t="s">
        <v>29</v>
      </c>
      <c r="C6" s="43" t="str">
        <f>IF(C$4="Steel",MaterialData!C4,IF(C$4="Aluminium 1",MaterialData!D4,IF(C$4="Aluminium 2",MaterialData!E4,IF(C$4="Carbon",MaterialData!F4,IF(C$4="Other 1",MaterialData!G4,IF(C$4="Other 2",MaterialData!H4,IF(C$4="Other 3",MaterialData!I4,0)))))))</f>
        <v>Steel</v>
      </c>
      <c r="D6" s="43" t="str">
        <f>C6</f>
        <v>Steel</v>
      </c>
      <c r="G6" s="175"/>
      <c r="H6" s="175"/>
      <c r="I6" s="175"/>
      <c r="J6" s="175"/>
      <c r="K6" s="175"/>
      <c r="L6" s="175"/>
      <c r="M6" s="175"/>
      <c r="N6" s="175"/>
      <c r="O6" s="175"/>
    </row>
    <row r="7" spans="2:15">
      <c r="B7" s="56" t="s">
        <v>30</v>
      </c>
      <c r="C7" s="43">
        <f>IF(C$4="Steel",MaterialData!C6,IF(C$4="Aluminium 1",MaterialData!D6,IF(C$4="Aluminium 2",MaterialData!E6,IF(C$4="Carbon",MaterialData!F6,IF(C$4="Other 1",MaterialData!G6,IF(C$4="Other 2",MaterialData!H6,IF(C$4="Other 3",MaterialData!I6,0)))))))</f>
        <v>200000000000</v>
      </c>
      <c r="D7" s="43">
        <f>IF(D$4="Steel",MaterialData!C6,IF(D$4="Aluminium 1",MaterialData!D6,IF(D$4="Aluminium 2",MaterialData!E6,IF(D$4="Carbon",MaterialData!F6,IF(D$4="Other 1",MaterialData!G6,IF(D$4="Other 2",MaterialData!H6,IF(D$4="Other 2",MaterialData!I6,0)))))))</f>
        <v>200000000000</v>
      </c>
      <c r="G7" s="175"/>
      <c r="H7" s="175"/>
      <c r="I7" s="176"/>
      <c r="J7" s="175"/>
      <c r="K7" s="175"/>
      <c r="L7" s="175"/>
      <c r="M7" s="175"/>
      <c r="N7" s="175"/>
      <c r="O7" s="175"/>
    </row>
    <row r="8" spans="2:15">
      <c r="B8" s="56" t="s">
        <v>20</v>
      </c>
      <c r="C8" s="43">
        <f>IF(C$4="Steel",MaterialData!C7,IF(C$4="Aluminium 1",MaterialData!D7,IF(C$4="Aluminium 2",MaterialData!E7,IF(C$4="Carbon",MaterialData!F7,IF(C$4="Other 1",MaterialData!G7,IF(C$4="Other 2",MaterialData!H7,IF(C$4="Other 3",MaterialData!I7,0)))))))</f>
        <v>305000000</v>
      </c>
      <c r="D8" s="43">
        <f>IF(D$4="Steel",MaterialData!C7,IF(D$4="Aluminium 1",MaterialData!D7,IF(D$4="Aluminium 2",MaterialData!E7,IF(D$4="Carbon",MaterialData!F7,IF(D$4="Other 1",MaterialData!G7,IF(D$4="Other 2",MaterialData!H7,IF(D$4="Other 2",MaterialData!I7,0)))))))</f>
        <v>305000000</v>
      </c>
      <c r="G8" s="175"/>
      <c r="H8" s="175"/>
      <c r="I8" s="176"/>
      <c r="J8" s="175"/>
      <c r="K8" s="175"/>
      <c r="L8" s="175"/>
      <c r="M8" s="175"/>
      <c r="N8" s="175"/>
      <c r="O8" s="175"/>
    </row>
    <row r="9" spans="2:15">
      <c r="B9" s="56" t="s">
        <v>21</v>
      </c>
      <c r="C9" s="43">
        <f>IF(C$4="Steel",MaterialData!C8,IF(C$4="Aluminium 1",MaterialData!D8,IF(C$4="Aluminium 2",MaterialData!E8,IF(C$4="Carbon",MaterialData!F8,IF(C$4="Other 1",MaterialData!G8,IF(C$4="Other 2",MaterialData!H8,IF(C$4="Other 3",MaterialData!I8,0)))))))</f>
        <v>365000000</v>
      </c>
      <c r="D9" s="43">
        <f>IF(D$4="Steel",MaterialData!C8,IF(D$4="Aluminium 1",MaterialData!D8,IF(D$4="Aluminium 2",MaterialData!E8,IF(D$4="Carbon",MaterialData!F8,IF(D$4="Other 1",MaterialData!G8,IF(D$4="Other 2",MaterialData!H8,IF(D$4="Other 2",MaterialData!I8,0)))))))</f>
        <v>365000000</v>
      </c>
      <c r="G9" s="175"/>
      <c r="H9" s="175"/>
      <c r="I9" s="176"/>
      <c r="J9" s="175"/>
      <c r="K9" s="175"/>
      <c r="L9" s="175"/>
      <c r="M9" s="175"/>
      <c r="N9" s="175"/>
      <c r="O9" s="175"/>
    </row>
    <row r="10" spans="2:15">
      <c r="B10" s="56" t="s">
        <v>19</v>
      </c>
      <c r="C10" s="43" t="s">
        <v>159</v>
      </c>
      <c r="D10" s="43">
        <f>IF(D$4="Steel",MaterialData!C9,IF(D$4="Aluminium 1",MaterialData!D9,IF(D$4="Aluminium 2",MaterialData!E9,IF(D$4="Carbon",MaterialData!F9,IF(D$4="Other 1",MaterialData!G9,IF(D$4="Other 2",MaterialData!H9,IF(D$4="Other 2",MaterialData!I9,0)))))))</f>
        <v>180000000</v>
      </c>
      <c r="G10" s="175"/>
      <c r="H10" s="175"/>
      <c r="I10" s="176"/>
      <c r="J10" s="175"/>
      <c r="K10" s="175"/>
      <c r="L10" s="175"/>
      <c r="M10" s="175"/>
      <c r="N10" s="175"/>
      <c r="O10" s="175"/>
    </row>
    <row r="11" spans="2:15">
      <c r="B11" s="56" t="s">
        <v>18</v>
      </c>
      <c r="C11" s="43" t="s">
        <v>159</v>
      </c>
      <c r="D11" s="43">
        <f>IF(D$4="Steel",MaterialData!C10,IF(D$4="Aluminium 1",MaterialData!D10,IF(D$4="Aluminium 2",MaterialData!E10,IF(D$4="Carbon",MaterialData!F10,IF(D$4="Other 1",MaterialData!G10,IF(D$4="Other 2",MaterialData!H10,IF(D$4="Other 2",MaterialData!I10,0)))))))</f>
        <v>300000000</v>
      </c>
      <c r="G11" s="175"/>
      <c r="H11" s="175"/>
      <c r="I11" s="176"/>
      <c r="J11" s="175"/>
      <c r="K11" s="175"/>
      <c r="L11" s="175"/>
      <c r="M11" s="175"/>
      <c r="N11" s="175"/>
      <c r="O11" s="175"/>
    </row>
    <row r="12" spans="2:15">
      <c r="G12" s="175"/>
      <c r="H12" s="175"/>
      <c r="I12" s="176"/>
      <c r="J12" s="175"/>
      <c r="K12" s="175"/>
      <c r="L12" s="175"/>
      <c r="M12" s="175"/>
      <c r="N12" s="175"/>
      <c r="O12" s="175"/>
    </row>
    <row r="13" spans="2:15">
      <c r="B13" s="56" t="s">
        <v>171</v>
      </c>
      <c r="C13" s="1389">
        <v>25.4</v>
      </c>
      <c r="D13" s="1390"/>
      <c r="G13" s="175"/>
      <c r="H13" s="175"/>
      <c r="I13" s="176"/>
      <c r="J13" s="175"/>
      <c r="K13" s="175"/>
      <c r="L13" s="175"/>
      <c r="M13" s="175"/>
      <c r="N13" s="175"/>
      <c r="O13" s="175"/>
    </row>
    <row r="14" spans="2:15">
      <c r="B14" s="56" t="s">
        <v>172</v>
      </c>
      <c r="C14" s="1389">
        <v>1.2</v>
      </c>
      <c r="D14" s="1390"/>
      <c r="G14" s="175"/>
      <c r="H14" s="175"/>
      <c r="I14" s="176"/>
      <c r="J14" s="175"/>
      <c r="K14" s="175"/>
      <c r="L14" s="175"/>
      <c r="M14" s="175"/>
      <c r="N14" s="175"/>
      <c r="O14" s="175"/>
    </row>
    <row r="15" spans="2:15">
      <c r="G15" s="175"/>
      <c r="H15" s="175"/>
      <c r="I15" s="176"/>
      <c r="J15" s="175"/>
      <c r="K15" s="175"/>
      <c r="L15" s="175"/>
      <c r="M15" s="175"/>
      <c r="N15" s="175"/>
      <c r="O15" s="175"/>
    </row>
    <row r="16" spans="2:15" s="68" customFormat="1" ht="25.5">
      <c r="B16" s="70"/>
      <c r="C16" s="67" t="s">
        <v>12</v>
      </c>
      <c r="D16" s="67" t="s">
        <v>176</v>
      </c>
      <c r="G16" s="203"/>
      <c r="H16" s="203"/>
      <c r="I16" s="204"/>
      <c r="J16" s="203"/>
      <c r="K16" s="203"/>
      <c r="L16" s="203"/>
      <c r="M16" s="203"/>
      <c r="N16" s="203"/>
      <c r="O16" s="203"/>
    </row>
    <row r="17" spans="2:15">
      <c r="B17" s="56" t="s">
        <v>14</v>
      </c>
      <c r="C17" s="1395">
        <f>C13/1000</f>
        <v>2.5399999999999999E-2</v>
      </c>
      <c r="D17" s="1396"/>
      <c r="G17" s="175"/>
      <c r="H17" s="175"/>
      <c r="I17" s="176"/>
      <c r="J17" s="175"/>
      <c r="K17" s="175"/>
      <c r="L17" s="175"/>
      <c r="M17" s="175"/>
      <c r="N17" s="175"/>
      <c r="O17" s="175"/>
    </row>
    <row r="18" spans="2:15">
      <c r="B18" s="56" t="s">
        <v>164</v>
      </c>
      <c r="C18" s="1395">
        <f>C14/1000</f>
        <v>1.1999999999999999E-3</v>
      </c>
      <c r="D18" s="1396"/>
      <c r="G18" s="175"/>
      <c r="H18" s="175"/>
      <c r="I18" s="176"/>
      <c r="J18" s="175"/>
      <c r="K18" s="175"/>
      <c r="L18" s="175"/>
      <c r="M18" s="205"/>
      <c r="N18" s="175"/>
      <c r="O18" s="175"/>
    </row>
    <row r="19" spans="2:15">
      <c r="B19" s="56" t="s">
        <v>13</v>
      </c>
      <c r="C19" s="41">
        <f>IF(C5="Round",((C17)^4-((C17-2*C18))^4)*3.142/64,((C17)^4-((C17-2*C18))^4)/12)</f>
        <v>6.6959174567999997E-9</v>
      </c>
      <c r="D19" s="23">
        <v>0</v>
      </c>
      <c r="G19" s="175"/>
      <c r="H19" s="175"/>
      <c r="I19" s="176"/>
      <c r="J19" s="175"/>
      <c r="K19" s="175"/>
      <c r="L19" s="176"/>
      <c r="M19" s="205"/>
      <c r="N19" s="175"/>
      <c r="O19" s="175"/>
    </row>
    <row r="20" spans="2:15">
      <c r="B20" s="56" t="s">
        <v>10</v>
      </c>
      <c r="C20" s="43">
        <f>C7*C19</f>
        <v>1339.1834913599998</v>
      </c>
      <c r="D20" s="43">
        <f>D7*D19</f>
        <v>0</v>
      </c>
      <c r="E20" s="51">
        <f t="shared" ref="E20:E27" si="0">100*D20/C20</f>
        <v>0</v>
      </c>
      <c r="G20" s="175"/>
      <c r="H20" s="175"/>
      <c r="I20" s="175"/>
      <c r="J20" s="175"/>
      <c r="K20" s="175"/>
      <c r="L20" s="175"/>
      <c r="M20" s="175"/>
      <c r="N20" s="175"/>
      <c r="O20" s="175"/>
    </row>
    <row r="21" spans="2:15">
      <c r="B21" s="56" t="s">
        <v>223</v>
      </c>
      <c r="C21" s="194">
        <f>IF(C5="Round",((C13^2-(C13-2*C14)^2)*PI()/4),IF(C5="Square",(C13^2-(C13-2*C14)^2)))</f>
        <v>91.231850660247574</v>
      </c>
      <c r="D21" s="72">
        <v>0</v>
      </c>
      <c r="E21" s="59" t="s">
        <v>33</v>
      </c>
      <c r="G21" s="175"/>
      <c r="H21" s="175"/>
      <c r="I21" s="175"/>
      <c r="J21" s="175"/>
      <c r="K21" s="175"/>
      <c r="L21" s="176"/>
      <c r="M21" s="175"/>
      <c r="N21" s="175"/>
      <c r="O21" s="175"/>
    </row>
    <row r="22" spans="2:15">
      <c r="B22" s="56" t="s">
        <v>224</v>
      </c>
      <c r="C22" s="202" t="s">
        <v>33</v>
      </c>
      <c r="D22" s="72">
        <v>0</v>
      </c>
      <c r="E22" s="59" t="s">
        <v>33</v>
      </c>
      <c r="G22" s="175"/>
      <c r="H22" s="175"/>
      <c r="I22" s="175"/>
      <c r="J22" s="175"/>
      <c r="K22" s="175"/>
      <c r="L22" s="176"/>
      <c r="M22" s="175"/>
      <c r="N22" s="175"/>
      <c r="O22" s="175"/>
    </row>
    <row r="23" spans="2:15">
      <c r="B23" s="56" t="s">
        <v>166</v>
      </c>
      <c r="C23" s="43">
        <f>C$21*C8/1000000</f>
        <v>27825.714451375512</v>
      </c>
      <c r="D23" s="43">
        <f>(D$21*D8+D10*$D$22)/1000000</f>
        <v>0</v>
      </c>
      <c r="E23" s="51">
        <f t="shared" si="0"/>
        <v>0</v>
      </c>
      <c r="G23" s="175"/>
      <c r="H23" s="175"/>
      <c r="I23" s="175"/>
      <c r="J23" s="175"/>
      <c r="K23" s="175"/>
      <c r="L23" s="176"/>
      <c r="M23" s="175"/>
      <c r="N23" s="175"/>
      <c r="O23" s="175"/>
    </row>
    <row r="24" spans="2:15">
      <c r="B24" s="56" t="s">
        <v>15</v>
      </c>
      <c r="C24" s="43">
        <f>C21*C9/1000000</f>
        <v>33299.625490990366</v>
      </c>
      <c r="D24" s="43">
        <f>(D$21*D9+D11*$D$22)/1000000</f>
        <v>0</v>
      </c>
      <c r="E24" s="51">
        <f t="shared" si="0"/>
        <v>0</v>
      </c>
      <c r="G24" s="175"/>
      <c r="H24" s="175"/>
      <c r="I24" s="175"/>
      <c r="J24" s="175"/>
      <c r="K24" s="175"/>
      <c r="L24" s="176"/>
      <c r="M24" s="175"/>
      <c r="N24" s="175"/>
      <c r="O24" s="175"/>
    </row>
    <row r="25" spans="2:15">
      <c r="B25" s="56" t="s">
        <v>168</v>
      </c>
      <c r="C25" s="43">
        <f>4*C9*(C19*2/(C17))/1</f>
        <v>769.76688873448825</v>
      </c>
      <c r="D25" s="43">
        <f>4*D9*(D19*2/(C17))/1</f>
        <v>0</v>
      </c>
      <c r="E25" s="51">
        <f t="shared" si="0"/>
        <v>0</v>
      </c>
      <c r="G25" s="175"/>
      <c r="H25" s="175"/>
      <c r="I25" s="175"/>
      <c r="J25" s="175"/>
      <c r="K25" s="175"/>
      <c r="L25" s="175"/>
      <c r="M25" s="175"/>
      <c r="N25" s="175"/>
      <c r="O25" s="175"/>
    </row>
    <row r="26" spans="2:15">
      <c r="B26" s="56" t="s">
        <v>169</v>
      </c>
      <c r="C26" s="43">
        <f>C25*1^3/(48*C7*C19)</f>
        <v>1.1975065616797903E-2</v>
      </c>
      <c r="D26" s="43">
        <f>IF(D19&gt;0,C25*1^3/(48*D7*D19),0)</f>
        <v>0</v>
      </c>
      <c r="E26" s="51">
        <f>IF(D26=0,999,100*D26/C26)</f>
        <v>999</v>
      </c>
      <c r="G26" s="175"/>
      <c r="H26" s="175"/>
      <c r="I26" s="175"/>
      <c r="J26" s="175"/>
      <c r="K26" s="175"/>
      <c r="L26" s="175"/>
      <c r="M26" s="175"/>
      <c r="N26" s="175"/>
      <c r="O26" s="175"/>
    </row>
    <row r="27" spans="2:15">
      <c r="B27" s="56" t="s">
        <v>170</v>
      </c>
      <c r="C27" s="43">
        <f>0.5*C25*(C25*1^3/(48*C7*C19))</f>
        <v>4.6090045011169334</v>
      </c>
      <c r="D27" s="43">
        <f>IF(D19&gt;0,0.5*D25*(D25*1^3/(48*D7*D19)),0)</f>
        <v>0</v>
      </c>
      <c r="E27" s="51">
        <f t="shared" si="0"/>
        <v>0</v>
      </c>
      <c r="G27" s="175"/>
      <c r="H27" s="175"/>
      <c r="I27" s="175"/>
      <c r="J27" s="175"/>
      <c r="K27" s="175"/>
      <c r="L27" s="175"/>
      <c r="M27" s="175"/>
      <c r="N27" s="175"/>
      <c r="O27" s="175"/>
    </row>
    <row r="28" spans="2:15">
      <c r="B28" s="71" t="s">
        <v>177</v>
      </c>
      <c r="G28" s="175"/>
      <c r="H28" s="175"/>
      <c r="I28" s="175"/>
      <c r="J28" s="175"/>
      <c r="K28" s="175"/>
      <c r="L28" s="175"/>
      <c r="M28" s="175"/>
      <c r="N28" s="175"/>
      <c r="O28" s="175"/>
    </row>
    <row r="29" spans="2:15">
      <c r="B29" s="71" t="s">
        <v>210</v>
      </c>
      <c r="D29" s="57"/>
      <c r="G29" s="175"/>
      <c r="H29" s="407" t="s">
        <v>485</v>
      </c>
      <c r="I29" s="407"/>
      <c r="J29" s="175"/>
      <c r="K29" s="175"/>
      <c r="L29" s="175"/>
      <c r="M29" s="175"/>
      <c r="N29" s="175"/>
      <c r="O29" s="175"/>
    </row>
    <row r="30" spans="2:15">
      <c r="B30" s="177" t="s">
        <v>366</v>
      </c>
      <c r="C30" s="175"/>
      <c r="D30" s="176"/>
      <c r="E30" s="175"/>
      <c r="F30" s="175"/>
      <c r="G30" s="175"/>
      <c r="H30" s="175"/>
      <c r="I30" s="175"/>
      <c r="J30" s="175"/>
      <c r="K30" s="175"/>
      <c r="L30" s="175"/>
      <c r="M30" s="175"/>
      <c r="N30" s="175"/>
      <c r="O30" s="175"/>
    </row>
    <row r="31" spans="2:15" s="90" customFormat="1">
      <c r="B31" s="24"/>
      <c r="C31" s="25"/>
      <c r="D31" s="25"/>
      <c r="E31" s="25"/>
      <c r="F31" s="25"/>
      <c r="G31" s="25"/>
      <c r="H31" s="25"/>
      <c r="I31" s="26"/>
      <c r="J31" s="175"/>
      <c r="K31" s="175"/>
      <c r="L31" s="175"/>
      <c r="M31" s="175"/>
      <c r="N31" s="175"/>
      <c r="O31" s="175"/>
    </row>
    <row r="32" spans="2:15" s="90" customFormat="1">
      <c r="B32" s="30"/>
      <c r="C32" s="31"/>
      <c r="D32" s="31"/>
      <c r="E32" s="31"/>
      <c r="F32" s="31"/>
      <c r="G32" s="31"/>
      <c r="H32" s="31"/>
      <c r="I32" s="32"/>
      <c r="J32" s="175"/>
      <c r="K32" s="175"/>
      <c r="L32" s="175"/>
      <c r="M32" s="175"/>
      <c r="N32" s="175"/>
      <c r="O32" s="175"/>
    </row>
    <row r="33" spans="2:15" s="90" customFormat="1">
      <c r="B33" s="30"/>
      <c r="C33" s="31"/>
      <c r="D33" s="31"/>
      <c r="E33" s="31"/>
      <c r="F33" s="31"/>
      <c r="G33" s="31"/>
      <c r="H33" s="31"/>
      <c r="I33" s="32"/>
      <c r="J33" s="175"/>
      <c r="K33" s="175"/>
      <c r="L33" s="175"/>
      <c r="M33" s="175"/>
      <c r="N33" s="175"/>
      <c r="O33" s="175"/>
    </row>
    <row r="34" spans="2:15" s="90" customFormat="1">
      <c r="B34" s="30"/>
      <c r="C34" s="31"/>
      <c r="D34" s="31"/>
      <c r="E34" s="31"/>
      <c r="F34" s="31"/>
      <c r="G34" s="31"/>
      <c r="H34" s="31"/>
      <c r="I34" s="32"/>
      <c r="J34" s="175"/>
      <c r="K34" s="175"/>
      <c r="L34" s="175"/>
      <c r="M34" s="175"/>
      <c r="N34" s="175"/>
      <c r="O34" s="175"/>
    </row>
    <row r="35" spans="2:15" s="90" customFormat="1">
      <c r="B35" s="30"/>
      <c r="C35" s="31"/>
      <c r="D35" s="31"/>
      <c r="E35" s="31"/>
      <c r="F35" s="31"/>
      <c r="G35" s="31"/>
      <c r="H35" s="31"/>
      <c r="I35" s="32"/>
      <c r="J35" s="175"/>
      <c r="K35" s="175"/>
      <c r="L35" s="175"/>
      <c r="M35" s="175"/>
      <c r="N35" s="175"/>
      <c r="O35" s="175"/>
    </row>
    <row r="36" spans="2:15" s="90" customFormat="1">
      <c r="B36" s="30"/>
      <c r="C36" s="31"/>
      <c r="D36" s="31"/>
      <c r="E36" s="31"/>
      <c r="F36" s="31"/>
      <c r="G36" s="31"/>
      <c r="H36" s="31"/>
      <c r="I36" s="32"/>
      <c r="J36" s="175"/>
      <c r="K36" s="175"/>
      <c r="L36" s="175"/>
      <c r="M36" s="175"/>
      <c r="N36" s="175"/>
      <c r="O36" s="175"/>
    </row>
    <row r="37" spans="2:15" s="90" customFormat="1">
      <c r="B37" s="30"/>
      <c r="C37" s="31"/>
      <c r="D37" s="31"/>
      <c r="E37" s="31"/>
      <c r="F37" s="31"/>
      <c r="G37" s="31"/>
      <c r="H37" s="31"/>
      <c r="I37" s="32"/>
      <c r="J37" s="175"/>
      <c r="K37" s="175"/>
      <c r="L37" s="175"/>
      <c r="M37" s="175"/>
      <c r="N37" s="175"/>
      <c r="O37" s="175"/>
    </row>
    <row r="38" spans="2:15" s="90" customFormat="1">
      <c r="B38" s="30"/>
      <c r="C38" s="31"/>
      <c r="D38" s="31"/>
      <c r="E38" s="31"/>
      <c r="F38" s="31"/>
      <c r="G38" s="31"/>
      <c r="H38" s="31"/>
      <c r="I38" s="32"/>
      <c r="J38" s="175"/>
      <c r="K38" s="175"/>
      <c r="L38" s="175"/>
      <c r="M38" s="175"/>
      <c r="N38" s="175"/>
      <c r="O38" s="175"/>
    </row>
    <row r="39" spans="2:15" s="90" customFormat="1">
      <c r="B39" s="30"/>
      <c r="C39" s="31"/>
      <c r="D39" s="31"/>
      <c r="E39" s="31"/>
      <c r="F39" s="31"/>
      <c r="G39" s="31"/>
      <c r="H39" s="31"/>
      <c r="I39" s="32"/>
      <c r="J39" s="175"/>
      <c r="K39" s="175"/>
      <c r="L39" s="175"/>
      <c r="M39" s="175"/>
      <c r="N39" s="175"/>
      <c r="O39" s="175"/>
    </row>
    <row r="40" spans="2:15" s="90" customFormat="1">
      <c r="B40" s="30"/>
      <c r="C40" s="31"/>
      <c r="D40" s="31"/>
      <c r="E40" s="31"/>
      <c r="F40" s="31"/>
      <c r="G40" s="31"/>
      <c r="H40" s="31"/>
      <c r="I40" s="32"/>
      <c r="J40" s="175"/>
      <c r="K40" s="175"/>
      <c r="L40" s="175"/>
      <c r="M40" s="175"/>
      <c r="N40" s="175"/>
      <c r="O40" s="175"/>
    </row>
    <row r="41" spans="2:15" s="90" customFormat="1">
      <c r="B41" s="30"/>
      <c r="C41" s="31"/>
      <c r="D41" s="31"/>
      <c r="E41" s="31"/>
      <c r="F41" s="31"/>
      <c r="G41" s="31"/>
      <c r="H41" s="31"/>
      <c r="I41" s="32"/>
      <c r="J41" s="175"/>
      <c r="K41" s="175"/>
      <c r="L41" s="175"/>
      <c r="M41" s="175"/>
      <c r="N41" s="175"/>
      <c r="O41" s="175"/>
    </row>
    <row r="42" spans="2:15" s="90" customFormat="1">
      <c r="B42" s="30"/>
      <c r="C42" s="31"/>
      <c r="D42" s="31"/>
      <c r="E42" s="31"/>
      <c r="F42" s="31"/>
      <c r="G42" s="31"/>
      <c r="H42" s="31"/>
      <c r="I42" s="32"/>
      <c r="J42" s="175"/>
      <c r="K42" s="175"/>
      <c r="L42" s="175"/>
      <c r="M42" s="175"/>
      <c r="N42" s="175"/>
      <c r="O42" s="175"/>
    </row>
    <row r="43" spans="2:15" s="90" customFormat="1">
      <c r="B43" s="30"/>
      <c r="C43" s="31"/>
      <c r="D43" s="31"/>
      <c r="E43" s="31"/>
      <c r="F43" s="31"/>
      <c r="G43" s="31"/>
      <c r="H43" s="31"/>
      <c r="I43" s="32"/>
      <c r="J43" s="175"/>
      <c r="K43" s="175"/>
      <c r="L43" s="175"/>
      <c r="M43" s="175"/>
      <c r="N43" s="175"/>
      <c r="O43" s="175"/>
    </row>
    <row r="44" spans="2:15" s="90" customFormat="1">
      <c r="B44" s="30"/>
      <c r="C44" s="31"/>
      <c r="D44" s="31"/>
      <c r="E44" s="31"/>
      <c r="F44" s="31"/>
      <c r="G44" s="31"/>
      <c r="H44" s="31"/>
      <c r="I44" s="32"/>
      <c r="J44" s="175"/>
      <c r="K44" s="175"/>
      <c r="L44" s="175"/>
      <c r="M44" s="175"/>
      <c r="N44" s="175"/>
      <c r="O44" s="175"/>
    </row>
    <row r="45" spans="2:15" s="90" customFormat="1">
      <c r="B45" s="30"/>
      <c r="C45" s="31"/>
      <c r="D45" s="31"/>
      <c r="E45" s="31"/>
      <c r="F45" s="31"/>
      <c r="G45" s="31"/>
      <c r="H45" s="31"/>
      <c r="I45" s="32"/>
      <c r="J45" s="175"/>
      <c r="K45" s="175"/>
      <c r="L45" s="175"/>
      <c r="M45" s="175"/>
      <c r="N45" s="175"/>
      <c r="O45" s="175"/>
    </row>
    <row r="46" spans="2:15" s="90" customFormat="1">
      <c r="B46" s="30"/>
      <c r="C46" s="31"/>
      <c r="D46" s="31"/>
      <c r="E46" s="31"/>
      <c r="F46" s="31"/>
      <c r="G46" s="31"/>
      <c r="H46" s="31"/>
      <c r="I46" s="32"/>
      <c r="J46" s="175"/>
      <c r="K46" s="175"/>
      <c r="L46" s="175"/>
      <c r="M46" s="175"/>
      <c r="N46" s="175"/>
      <c r="O46" s="175"/>
    </row>
    <row r="47" spans="2:15" s="90" customFormat="1">
      <c r="B47" s="30"/>
      <c r="C47" s="31"/>
      <c r="D47" s="31"/>
      <c r="E47" s="31"/>
      <c r="F47" s="31"/>
      <c r="G47" s="31"/>
      <c r="H47" s="31"/>
      <c r="I47" s="32"/>
      <c r="J47" s="175"/>
      <c r="K47" s="175"/>
      <c r="L47" s="175"/>
      <c r="M47" s="175"/>
      <c r="N47" s="175"/>
      <c r="O47" s="175"/>
    </row>
    <row r="48" spans="2:15" s="90" customFormat="1">
      <c r="B48" s="30"/>
      <c r="C48" s="31"/>
      <c r="D48" s="31"/>
      <c r="E48" s="31"/>
      <c r="F48" s="31"/>
      <c r="G48" s="31"/>
      <c r="H48" s="31"/>
      <c r="I48" s="32"/>
      <c r="J48" s="175"/>
      <c r="K48" s="175"/>
      <c r="L48" s="175"/>
      <c r="M48" s="175"/>
      <c r="N48" s="175"/>
      <c r="O48" s="175"/>
    </row>
    <row r="49" spans="2:15" s="90" customFormat="1">
      <c r="B49" s="30"/>
      <c r="C49" s="31"/>
      <c r="D49" s="31"/>
      <c r="E49" s="31"/>
      <c r="F49" s="31"/>
      <c r="G49" s="31"/>
      <c r="H49" s="31"/>
      <c r="I49" s="32"/>
      <c r="J49" s="175"/>
      <c r="K49" s="175"/>
      <c r="L49" s="175"/>
      <c r="M49" s="175"/>
      <c r="N49" s="175"/>
      <c r="O49" s="175"/>
    </row>
    <row r="50" spans="2:15" s="90" customFormat="1">
      <c r="B50" s="30"/>
      <c r="C50" s="31"/>
      <c r="D50" s="31"/>
      <c r="E50" s="31"/>
      <c r="F50" s="31"/>
      <c r="G50" s="31"/>
      <c r="H50" s="31"/>
      <c r="I50" s="32"/>
      <c r="J50" s="175"/>
      <c r="K50" s="175"/>
      <c r="L50" s="175"/>
      <c r="M50" s="175"/>
      <c r="N50" s="175"/>
      <c r="O50" s="175"/>
    </row>
    <row r="51" spans="2:15" s="90" customFormat="1">
      <c r="B51" s="30"/>
      <c r="C51" s="31"/>
      <c r="D51" s="31"/>
      <c r="E51" s="31"/>
      <c r="F51" s="31"/>
      <c r="G51" s="31"/>
      <c r="H51" s="31"/>
      <c r="I51" s="32"/>
      <c r="J51" s="175"/>
      <c r="K51" s="175"/>
      <c r="L51" s="175"/>
      <c r="M51" s="175"/>
      <c r="N51" s="175"/>
      <c r="O51" s="175"/>
    </row>
    <row r="52" spans="2:15" s="90" customFormat="1">
      <c r="B52" s="30"/>
      <c r="C52" s="31"/>
      <c r="D52" s="31"/>
      <c r="E52" s="31"/>
      <c r="F52" s="31"/>
      <c r="G52" s="31"/>
      <c r="H52" s="31"/>
      <c r="I52" s="32"/>
      <c r="J52" s="175"/>
      <c r="K52" s="175"/>
      <c r="L52" s="175"/>
      <c r="M52" s="175"/>
      <c r="N52" s="175"/>
      <c r="O52" s="175"/>
    </row>
    <row r="53" spans="2:15" s="90" customFormat="1">
      <c r="B53" s="30"/>
      <c r="C53" s="31"/>
      <c r="D53" s="31"/>
      <c r="E53" s="31"/>
      <c r="F53" s="31"/>
      <c r="G53" s="31"/>
      <c r="H53" s="31"/>
      <c r="I53" s="32"/>
      <c r="J53" s="175"/>
      <c r="K53" s="175"/>
      <c r="L53" s="175"/>
      <c r="M53" s="175"/>
      <c r="N53" s="175"/>
      <c r="O53" s="175"/>
    </row>
    <row r="54" spans="2:15" s="90" customFormat="1">
      <c r="B54" s="30"/>
      <c r="C54" s="31"/>
      <c r="D54" s="31"/>
      <c r="E54" s="31"/>
      <c r="F54" s="31"/>
      <c r="G54" s="31"/>
      <c r="H54" s="31"/>
      <c r="I54" s="32"/>
      <c r="J54" s="175"/>
      <c r="K54" s="175"/>
      <c r="L54" s="175"/>
      <c r="M54" s="175"/>
      <c r="N54" s="175"/>
      <c r="O54" s="175"/>
    </row>
    <row r="55" spans="2:15" s="90" customFormat="1">
      <c r="B55" s="30"/>
      <c r="C55" s="31"/>
      <c r="D55" s="31"/>
      <c r="E55" s="31"/>
      <c r="F55" s="31"/>
      <c r="G55" s="31"/>
      <c r="H55" s="31"/>
      <c r="I55" s="32"/>
      <c r="J55" s="175"/>
      <c r="K55" s="175"/>
      <c r="L55" s="175"/>
      <c r="M55" s="175"/>
      <c r="N55" s="175"/>
      <c r="O55" s="175"/>
    </row>
    <row r="56" spans="2:15" s="90" customFormat="1">
      <c r="B56" s="30"/>
      <c r="C56" s="31"/>
      <c r="D56" s="31"/>
      <c r="E56" s="31"/>
      <c r="F56" s="31"/>
      <c r="G56" s="31"/>
      <c r="H56" s="31"/>
      <c r="I56" s="32"/>
      <c r="J56" s="175"/>
      <c r="K56" s="175"/>
      <c r="L56" s="175"/>
      <c r="M56" s="175"/>
      <c r="N56" s="175"/>
      <c r="O56" s="175"/>
    </row>
    <row r="57" spans="2:15" s="90" customFormat="1">
      <c r="B57" s="30"/>
      <c r="C57" s="31"/>
      <c r="D57" s="31"/>
      <c r="E57" s="31"/>
      <c r="F57" s="31"/>
      <c r="G57" s="31"/>
      <c r="H57" s="31"/>
      <c r="I57" s="32"/>
      <c r="J57" s="175"/>
      <c r="K57" s="175"/>
      <c r="L57" s="175"/>
      <c r="M57" s="175"/>
      <c r="N57" s="175"/>
      <c r="O57" s="175"/>
    </row>
    <row r="58" spans="2:15" s="90" customFormat="1">
      <c r="B58" s="30"/>
      <c r="C58" s="31"/>
      <c r="D58" s="31"/>
      <c r="E58" s="31"/>
      <c r="F58" s="31"/>
      <c r="G58" s="31"/>
      <c r="H58" s="31"/>
      <c r="I58" s="32"/>
      <c r="J58" s="175"/>
      <c r="K58" s="175"/>
      <c r="L58" s="175"/>
      <c r="M58" s="175"/>
      <c r="N58" s="175"/>
      <c r="O58" s="175"/>
    </row>
    <row r="59" spans="2:15" s="90" customFormat="1">
      <c r="B59" s="30"/>
      <c r="C59" s="31"/>
      <c r="D59" s="31"/>
      <c r="E59" s="31"/>
      <c r="F59" s="31"/>
      <c r="G59" s="31"/>
      <c r="H59" s="31"/>
      <c r="I59" s="32"/>
      <c r="J59" s="175"/>
      <c r="K59" s="175"/>
      <c r="L59" s="175"/>
      <c r="M59" s="175"/>
      <c r="N59" s="175"/>
      <c r="O59" s="175"/>
    </row>
    <row r="60" spans="2:15" s="90" customFormat="1">
      <c r="B60" s="30"/>
      <c r="C60" s="31"/>
      <c r="D60" s="31"/>
      <c r="E60" s="31"/>
      <c r="F60" s="31"/>
      <c r="G60" s="31"/>
      <c r="H60" s="31"/>
      <c r="I60" s="32"/>
      <c r="J60" s="175"/>
      <c r="K60" s="175"/>
      <c r="L60" s="175"/>
      <c r="M60" s="175"/>
      <c r="N60" s="175"/>
      <c r="O60" s="175"/>
    </row>
    <row r="61" spans="2:15" s="90" customFormat="1">
      <c r="B61" s="30"/>
      <c r="C61" s="31"/>
      <c r="D61" s="31"/>
      <c r="E61" s="31"/>
      <c r="F61" s="31"/>
      <c r="G61" s="31"/>
      <c r="H61" s="31"/>
      <c r="I61" s="32"/>
      <c r="J61" s="175"/>
      <c r="K61" s="175"/>
      <c r="L61" s="175"/>
      <c r="M61" s="175"/>
      <c r="N61" s="175"/>
      <c r="O61" s="175"/>
    </row>
    <row r="62" spans="2:15" s="90" customFormat="1">
      <c r="B62" s="30"/>
      <c r="C62" s="31"/>
      <c r="D62" s="31"/>
      <c r="E62" s="31"/>
      <c r="F62" s="31"/>
      <c r="G62" s="31"/>
      <c r="H62" s="31"/>
      <c r="I62" s="32"/>
      <c r="J62" s="175"/>
      <c r="K62" s="175"/>
      <c r="L62" s="175"/>
      <c r="M62" s="175"/>
      <c r="N62" s="175"/>
      <c r="O62" s="175"/>
    </row>
    <row r="63" spans="2:15" s="90" customFormat="1">
      <c r="B63" s="30"/>
      <c r="C63" s="31"/>
      <c r="D63" s="31"/>
      <c r="E63" s="31"/>
      <c r="F63" s="31"/>
      <c r="G63" s="31"/>
      <c r="H63" s="31"/>
      <c r="I63" s="32"/>
      <c r="J63" s="175"/>
      <c r="K63" s="175"/>
      <c r="L63" s="175"/>
      <c r="M63" s="175"/>
      <c r="N63" s="175"/>
      <c r="O63" s="175"/>
    </row>
    <row r="64" spans="2:15" s="90" customFormat="1">
      <c r="B64" s="30"/>
      <c r="C64" s="31"/>
      <c r="D64" s="31"/>
      <c r="E64" s="31"/>
      <c r="F64" s="31"/>
      <c r="G64" s="31"/>
      <c r="H64" s="31"/>
      <c r="I64" s="32"/>
      <c r="J64" s="175"/>
      <c r="K64" s="175"/>
      <c r="L64" s="175"/>
      <c r="M64" s="175"/>
      <c r="N64" s="175"/>
      <c r="O64" s="175"/>
    </row>
    <row r="65" spans="2:15" s="90" customFormat="1">
      <c r="B65" s="30"/>
      <c r="C65" s="31"/>
      <c r="D65" s="31"/>
      <c r="E65" s="31"/>
      <c r="F65" s="31"/>
      <c r="G65" s="31"/>
      <c r="H65" s="31"/>
      <c r="I65" s="32"/>
      <c r="J65" s="175"/>
      <c r="K65" s="175"/>
      <c r="L65" s="175"/>
      <c r="M65" s="175"/>
      <c r="N65" s="175"/>
      <c r="O65" s="175"/>
    </row>
    <row r="66" spans="2:15" s="90" customFormat="1">
      <c r="B66" s="30"/>
      <c r="C66" s="31"/>
      <c r="D66" s="31"/>
      <c r="E66" s="31"/>
      <c r="F66" s="31"/>
      <c r="G66" s="31"/>
      <c r="H66" s="31"/>
      <c r="I66" s="32"/>
      <c r="J66" s="175"/>
      <c r="K66" s="175"/>
      <c r="L66" s="175"/>
      <c r="M66" s="175"/>
      <c r="N66" s="175"/>
      <c r="O66" s="175"/>
    </row>
    <row r="67" spans="2:15" s="90" customFormat="1">
      <c r="B67" s="30"/>
      <c r="C67" s="31"/>
      <c r="D67" s="31"/>
      <c r="E67" s="31"/>
      <c r="F67" s="31"/>
      <c r="G67" s="31"/>
      <c r="H67" s="31"/>
      <c r="I67" s="32"/>
      <c r="J67" s="175"/>
      <c r="K67" s="175"/>
      <c r="L67" s="175"/>
      <c r="M67" s="175"/>
      <c r="N67" s="175"/>
      <c r="O67" s="175"/>
    </row>
    <row r="68" spans="2:15" s="90" customFormat="1">
      <c r="B68" s="30"/>
      <c r="C68" s="31"/>
      <c r="D68" s="31"/>
      <c r="E68" s="31"/>
      <c r="F68" s="31"/>
      <c r="G68" s="31"/>
      <c r="H68" s="31"/>
      <c r="I68" s="32"/>
      <c r="J68" s="175"/>
      <c r="K68" s="175"/>
      <c r="L68" s="175"/>
      <c r="M68" s="175"/>
      <c r="N68" s="175"/>
      <c r="O68" s="175"/>
    </row>
    <row r="69" spans="2:15" s="90" customFormat="1">
      <c r="B69" s="30"/>
      <c r="C69" s="31"/>
      <c r="D69" s="31"/>
      <c r="E69" s="31"/>
      <c r="F69" s="31"/>
      <c r="G69" s="31"/>
      <c r="H69" s="31"/>
      <c r="I69" s="32"/>
      <c r="J69" s="175"/>
      <c r="K69" s="175"/>
      <c r="L69" s="175"/>
      <c r="M69" s="175"/>
      <c r="N69" s="175"/>
      <c r="O69" s="175"/>
    </row>
    <row r="70" spans="2:15" s="90" customFormat="1">
      <c r="B70" s="30"/>
      <c r="C70" s="31"/>
      <c r="D70" s="31"/>
      <c r="E70" s="31"/>
      <c r="F70" s="31"/>
      <c r="G70" s="31"/>
      <c r="H70" s="31"/>
      <c r="I70" s="32"/>
      <c r="J70" s="175"/>
      <c r="K70" s="175"/>
      <c r="L70" s="175"/>
      <c r="M70" s="175"/>
      <c r="N70" s="175"/>
      <c r="O70" s="175"/>
    </row>
    <row r="71" spans="2:15" s="90" customFormat="1">
      <c r="B71" s="30"/>
      <c r="C71" s="31"/>
      <c r="D71" s="31"/>
      <c r="E71" s="31"/>
      <c r="F71" s="31"/>
      <c r="G71" s="31"/>
      <c r="H71" s="31"/>
      <c r="I71" s="32"/>
      <c r="J71" s="175"/>
      <c r="K71" s="175"/>
      <c r="L71" s="175"/>
      <c r="M71" s="175"/>
      <c r="N71" s="175"/>
      <c r="O71" s="175"/>
    </row>
    <row r="72" spans="2:15" s="90" customFormat="1">
      <c r="B72" s="30"/>
      <c r="C72" s="31"/>
      <c r="D72" s="31"/>
      <c r="E72" s="31"/>
      <c r="F72" s="31"/>
      <c r="G72" s="31"/>
      <c r="H72" s="31"/>
      <c r="I72" s="32"/>
      <c r="J72" s="175"/>
      <c r="K72" s="175"/>
      <c r="L72" s="175"/>
      <c r="M72" s="175"/>
      <c r="N72" s="175"/>
      <c r="O72" s="175"/>
    </row>
    <row r="73" spans="2:15" s="90" customFormat="1">
      <c r="B73" s="30"/>
      <c r="C73" s="31"/>
      <c r="D73" s="31"/>
      <c r="E73" s="31"/>
      <c r="F73" s="31"/>
      <c r="G73" s="31"/>
      <c r="H73" s="31"/>
      <c r="I73" s="32"/>
      <c r="J73" s="175"/>
      <c r="K73" s="175"/>
      <c r="L73" s="175"/>
      <c r="M73" s="175"/>
      <c r="N73" s="175"/>
      <c r="O73" s="175"/>
    </row>
    <row r="74" spans="2:15" s="90" customFormat="1">
      <c r="B74" s="30"/>
      <c r="C74" s="31"/>
      <c r="D74" s="31"/>
      <c r="E74" s="31"/>
      <c r="F74" s="31"/>
      <c r="G74" s="31"/>
      <c r="H74" s="31"/>
      <c r="I74" s="32"/>
      <c r="J74" s="175"/>
      <c r="K74" s="175"/>
      <c r="L74" s="175"/>
      <c r="M74" s="175"/>
      <c r="N74" s="175"/>
      <c r="O74" s="175"/>
    </row>
    <row r="75" spans="2:15" s="90" customFormat="1">
      <c r="B75" s="30"/>
      <c r="C75" s="31"/>
      <c r="D75" s="31"/>
      <c r="E75" s="31"/>
      <c r="F75" s="31"/>
      <c r="G75" s="31"/>
      <c r="H75" s="31"/>
      <c r="I75" s="32"/>
      <c r="J75" s="175"/>
      <c r="K75" s="175"/>
      <c r="L75" s="175"/>
      <c r="M75" s="175"/>
      <c r="N75" s="175"/>
      <c r="O75" s="175"/>
    </row>
    <row r="76" spans="2:15" s="90" customFormat="1">
      <c r="B76" s="30"/>
      <c r="C76" s="31"/>
      <c r="D76" s="31"/>
      <c r="E76" s="31"/>
      <c r="F76" s="31"/>
      <c r="G76" s="31"/>
      <c r="H76" s="31"/>
      <c r="I76" s="32"/>
      <c r="J76" s="175"/>
      <c r="K76" s="175"/>
      <c r="L76" s="175"/>
      <c r="M76" s="175"/>
      <c r="N76" s="175"/>
      <c r="O76" s="175"/>
    </row>
    <row r="77" spans="2:15" s="90" customFormat="1">
      <c r="B77" s="30"/>
      <c r="C77" s="31"/>
      <c r="D77" s="31"/>
      <c r="E77" s="31"/>
      <c r="F77" s="31"/>
      <c r="G77" s="31"/>
      <c r="H77" s="31"/>
      <c r="I77" s="32"/>
      <c r="J77" s="175"/>
      <c r="K77" s="175"/>
      <c r="L77" s="175"/>
      <c r="M77" s="175"/>
      <c r="N77" s="175"/>
      <c r="O77" s="175"/>
    </row>
    <row r="78" spans="2:15" s="90" customFormat="1">
      <c r="B78" s="30"/>
      <c r="C78" s="31"/>
      <c r="D78" s="31"/>
      <c r="E78" s="31"/>
      <c r="F78" s="31"/>
      <c r="G78" s="31"/>
      <c r="H78" s="31"/>
      <c r="I78" s="32"/>
      <c r="J78" s="175"/>
      <c r="K78" s="175"/>
      <c r="L78" s="175"/>
      <c r="M78" s="175"/>
      <c r="N78" s="175"/>
      <c r="O78" s="175"/>
    </row>
    <row r="79" spans="2:15" s="90" customFormat="1">
      <c r="B79" s="30"/>
      <c r="C79" s="31"/>
      <c r="D79" s="31"/>
      <c r="E79" s="31"/>
      <c r="F79" s="31"/>
      <c r="G79" s="31"/>
      <c r="H79" s="31"/>
      <c r="I79" s="32"/>
      <c r="J79" s="175"/>
      <c r="K79" s="175"/>
      <c r="L79" s="175"/>
      <c r="M79" s="175"/>
      <c r="N79" s="175"/>
      <c r="O79" s="175"/>
    </row>
    <row r="80" spans="2:15" s="90" customFormat="1">
      <c r="B80" s="30"/>
      <c r="C80" s="31"/>
      <c r="D80" s="31"/>
      <c r="E80" s="31"/>
      <c r="F80" s="31"/>
      <c r="G80" s="31"/>
      <c r="H80" s="31"/>
      <c r="I80" s="32"/>
      <c r="J80" s="175"/>
      <c r="K80" s="175"/>
      <c r="L80" s="175"/>
      <c r="M80" s="175"/>
      <c r="N80" s="175"/>
      <c r="O80" s="175"/>
    </row>
    <row r="81" spans="2:15" s="90" customFormat="1">
      <c r="B81" s="30"/>
      <c r="C81" s="31"/>
      <c r="D81" s="31"/>
      <c r="E81" s="31"/>
      <c r="F81" s="31"/>
      <c r="G81" s="31"/>
      <c r="H81" s="31"/>
      <c r="I81" s="32"/>
      <c r="J81" s="175"/>
      <c r="K81" s="175"/>
      <c r="L81" s="175"/>
      <c r="M81" s="175"/>
      <c r="N81" s="175"/>
      <c r="O81" s="175"/>
    </row>
    <row r="82" spans="2:15" s="90" customFormat="1">
      <c r="B82" s="30"/>
      <c r="C82" s="31"/>
      <c r="D82" s="31"/>
      <c r="E82" s="31"/>
      <c r="F82" s="31"/>
      <c r="G82" s="31"/>
      <c r="H82" s="31"/>
      <c r="I82" s="32"/>
      <c r="J82" s="175"/>
      <c r="K82" s="175"/>
      <c r="L82" s="175"/>
      <c r="M82" s="175"/>
      <c r="N82" s="175"/>
      <c r="O82" s="175"/>
    </row>
    <row r="83" spans="2:15" s="90" customFormat="1">
      <c r="B83" s="30"/>
      <c r="C83" s="31"/>
      <c r="D83" s="31"/>
      <c r="E83" s="31"/>
      <c r="F83" s="31"/>
      <c r="G83" s="31"/>
      <c r="H83" s="31"/>
      <c r="I83" s="32"/>
      <c r="J83" s="175"/>
      <c r="K83" s="175"/>
      <c r="L83" s="175"/>
      <c r="M83" s="175"/>
      <c r="N83" s="175"/>
      <c r="O83" s="175"/>
    </row>
    <row r="84" spans="2:15" s="90" customFormat="1">
      <c r="B84" s="30"/>
      <c r="C84" s="31"/>
      <c r="D84" s="31"/>
      <c r="E84" s="31"/>
      <c r="F84" s="31"/>
      <c r="G84" s="31"/>
      <c r="H84" s="31"/>
      <c r="I84" s="32"/>
      <c r="J84" s="175"/>
      <c r="K84" s="175"/>
      <c r="L84" s="175"/>
      <c r="M84" s="175"/>
      <c r="N84" s="175"/>
      <c r="O84" s="175"/>
    </row>
    <row r="85" spans="2:15" s="90" customFormat="1">
      <c r="B85" s="30"/>
      <c r="C85" s="31"/>
      <c r="D85" s="31"/>
      <c r="E85" s="31"/>
      <c r="F85" s="31"/>
      <c r="G85" s="31"/>
      <c r="H85" s="31"/>
      <c r="I85" s="32"/>
      <c r="J85" s="175"/>
      <c r="K85" s="175"/>
      <c r="L85" s="175"/>
      <c r="M85" s="175"/>
      <c r="N85" s="175"/>
      <c r="O85" s="175"/>
    </row>
    <row r="86" spans="2:15" s="90" customFormat="1">
      <c r="B86" s="30"/>
      <c r="C86" s="31"/>
      <c r="D86" s="31"/>
      <c r="E86" s="31"/>
      <c r="F86" s="31"/>
      <c r="G86" s="31"/>
      <c r="H86" s="31"/>
      <c r="I86" s="32"/>
      <c r="J86" s="175"/>
      <c r="K86" s="175"/>
      <c r="L86" s="175"/>
      <c r="M86" s="175"/>
      <c r="N86" s="175"/>
      <c r="O86" s="175"/>
    </row>
    <row r="87" spans="2:15" s="90" customFormat="1">
      <c r="B87" s="30"/>
      <c r="C87" s="31"/>
      <c r="D87" s="31"/>
      <c r="E87" s="31"/>
      <c r="F87" s="31"/>
      <c r="G87" s="31"/>
      <c r="H87" s="31"/>
      <c r="I87" s="32"/>
      <c r="J87" s="175"/>
      <c r="K87" s="175"/>
      <c r="L87" s="175"/>
      <c r="M87" s="175"/>
      <c r="N87" s="175"/>
      <c r="O87" s="175"/>
    </row>
    <row r="88" spans="2:15" s="90" customFormat="1">
      <c r="B88" s="30"/>
      <c r="C88" s="31"/>
      <c r="D88" s="31"/>
      <c r="E88" s="31"/>
      <c r="F88" s="31"/>
      <c r="G88" s="31"/>
      <c r="H88" s="31"/>
      <c r="I88" s="32"/>
      <c r="J88" s="175"/>
      <c r="K88" s="175"/>
      <c r="L88" s="175"/>
      <c r="M88" s="175"/>
      <c r="N88" s="175"/>
      <c r="O88" s="175"/>
    </row>
    <row r="89" spans="2:15" s="90" customFormat="1">
      <c r="B89" s="30"/>
      <c r="C89" s="31"/>
      <c r="D89" s="31"/>
      <c r="E89" s="31"/>
      <c r="F89" s="31"/>
      <c r="G89" s="31"/>
      <c r="H89" s="31"/>
      <c r="I89" s="32"/>
      <c r="J89" s="175"/>
      <c r="K89" s="175"/>
      <c r="L89" s="175"/>
      <c r="M89" s="175"/>
      <c r="N89" s="175"/>
      <c r="O89" s="175"/>
    </row>
    <row r="90" spans="2:15" s="90" customFormat="1">
      <c r="B90" s="30"/>
      <c r="C90" s="31"/>
      <c r="D90" s="31"/>
      <c r="E90" s="31"/>
      <c r="F90" s="31"/>
      <c r="G90" s="31"/>
      <c r="H90" s="31"/>
      <c r="I90" s="32"/>
      <c r="J90" s="175"/>
      <c r="K90" s="175"/>
      <c r="L90" s="175"/>
      <c r="M90" s="175"/>
      <c r="N90" s="175"/>
      <c r="O90" s="175"/>
    </row>
    <row r="91" spans="2:15" s="90" customFormat="1">
      <c r="B91" s="30"/>
      <c r="C91" s="31"/>
      <c r="D91" s="31"/>
      <c r="E91" s="31"/>
      <c r="F91" s="31"/>
      <c r="G91" s="31"/>
      <c r="H91" s="31"/>
      <c r="I91" s="32"/>
      <c r="J91" s="175"/>
      <c r="K91" s="175"/>
      <c r="L91" s="175"/>
      <c r="M91" s="175"/>
      <c r="N91" s="175"/>
      <c r="O91" s="175"/>
    </row>
    <row r="92" spans="2:15" s="90" customFormat="1">
      <c r="B92" s="30"/>
      <c r="C92" s="31"/>
      <c r="D92" s="31"/>
      <c r="E92" s="31"/>
      <c r="F92" s="31"/>
      <c r="G92" s="31"/>
      <c r="H92" s="31"/>
      <c r="I92" s="32"/>
      <c r="J92" s="175"/>
      <c r="K92" s="175"/>
      <c r="L92" s="175"/>
      <c r="M92" s="175"/>
      <c r="N92" s="175"/>
      <c r="O92" s="175"/>
    </row>
    <row r="93" spans="2:15" s="90" customFormat="1">
      <c r="B93" s="30"/>
      <c r="C93" s="31"/>
      <c r="D93" s="31"/>
      <c r="E93" s="31"/>
      <c r="F93" s="31"/>
      <c r="G93" s="31"/>
      <c r="H93" s="31"/>
      <c r="I93" s="32"/>
      <c r="J93" s="175"/>
      <c r="K93" s="175"/>
      <c r="L93" s="175"/>
      <c r="M93" s="175"/>
      <c r="N93" s="175"/>
      <c r="O93" s="175"/>
    </row>
    <row r="94" spans="2:15" s="90" customFormat="1">
      <c r="B94" s="30"/>
      <c r="C94" s="31"/>
      <c r="D94" s="31"/>
      <c r="E94" s="31"/>
      <c r="F94" s="31"/>
      <c r="G94" s="31"/>
      <c r="H94" s="31"/>
      <c r="I94" s="32"/>
      <c r="J94" s="175"/>
      <c r="K94" s="175"/>
      <c r="L94" s="175"/>
      <c r="M94" s="175"/>
      <c r="N94" s="175"/>
      <c r="O94" s="175"/>
    </row>
    <row r="95" spans="2:15" s="90" customFormat="1">
      <c r="B95" s="30"/>
      <c r="C95" s="31"/>
      <c r="D95" s="31"/>
      <c r="E95" s="31"/>
      <c r="F95" s="31"/>
      <c r="G95" s="31"/>
      <c r="H95" s="31"/>
      <c r="I95" s="32"/>
      <c r="J95" s="175"/>
      <c r="K95" s="175"/>
      <c r="L95" s="175"/>
      <c r="M95" s="175"/>
      <c r="N95" s="175"/>
      <c r="O95" s="175"/>
    </row>
    <row r="96" spans="2:15" s="90" customFormat="1">
      <c r="B96" s="30"/>
      <c r="C96" s="31"/>
      <c r="D96" s="31"/>
      <c r="E96" s="31"/>
      <c r="F96" s="31"/>
      <c r="G96" s="31"/>
      <c r="H96" s="31"/>
      <c r="I96" s="32"/>
      <c r="J96" s="175"/>
      <c r="K96" s="175"/>
      <c r="L96" s="175"/>
      <c r="M96" s="175"/>
      <c r="N96" s="175"/>
      <c r="O96" s="175"/>
    </row>
    <row r="97" spans="2:15" s="90" customFormat="1">
      <c r="B97" s="30"/>
      <c r="C97" s="31"/>
      <c r="D97" s="31"/>
      <c r="E97" s="31"/>
      <c r="F97" s="31"/>
      <c r="G97" s="31"/>
      <c r="H97" s="31"/>
      <c r="I97" s="32"/>
      <c r="J97" s="175"/>
      <c r="K97" s="175"/>
      <c r="L97" s="175"/>
      <c r="M97" s="175"/>
      <c r="N97" s="175"/>
      <c r="O97" s="175"/>
    </row>
    <row r="98" spans="2:15" s="90" customFormat="1">
      <c r="B98" s="30"/>
      <c r="C98" s="31"/>
      <c r="D98" s="31"/>
      <c r="E98" s="31"/>
      <c r="F98" s="31"/>
      <c r="G98" s="31"/>
      <c r="H98" s="31"/>
      <c r="I98" s="32"/>
      <c r="J98" s="175"/>
      <c r="K98" s="175"/>
      <c r="L98" s="175"/>
      <c r="M98" s="175"/>
      <c r="N98" s="175"/>
      <c r="O98" s="175"/>
    </row>
    <row r="99" spans="2:15" s="90" customFormat="1">
      <c r="B99" s="30"/>
      <c r="C99" s="31"/>
      <c r="D99" s="31"/>
      <c r="E99" s="31"/>
      <c r="F99" s="31"/>
      <c r="G99" s="31"/>
      <c r="H99" s="31"/>
      <c r="I99" s="32"/>
      <c r="J99" s="175"/>
      <c r="K99" s="175"/>
      <c r="L99" s="175"/>
      <c r="M99" s="175"/>
      <c r="N99" s="175"/>
      <c r="O99" s="175"/>
    </row>
    <row r="100" spans="2:15" s="90" customFormat="1">
      <c r="B100" s="30"/>
      <c r="C100" s="31"/>
      <c r="D100" s="31"/>
      <c r="E100" s="31"/>
      <c r="F100" s="31"/>
      <c r="G100" s="31"/>
      <c r="H100" s="31"/>
      <c r="I100" s="32"/>
      <c r="J100" s="175"/>
      <c r="K100" s="175"/>
      <c r="L100" s="175"/>
      <c r="M100" s="175"/>
      <c r="N100" s="175"/>
      <c r="O100" s="175"/>
    </row>
    <row r="101" spans="2:15" s="90" customFormat="1">
      <c r="B101" s="30"/>
      <c r="C101" s="31"/>
      <c r="D101" s="31"/>
      <c r="E101" s="31"/>
      <c r="F101" s="31"/>
      <c r="G101" s="31"/>
      <c r="H101" s="31"/>
      <c r="I101" s="32"/>
      <c r="J101" s="175"/>
      <c r="K101" s="175"/>
      <c r="L101" s="175"/>
      <c r="M101" s="175"/>
      <c r="N101" s="175"/>
      <c r="O101" s="175"/>
    </row>
    <row r="102" spans="2:15" s="90" customFormat="1">
      <c r="B102" s="30"/>
      <c r="C102" s="31"/>
      <c r="D102" s="31"/>
      <c r="E102" s="31"/>
      <c r="F102" s="31"/>
      <c r="G102" s="31"/>
      <c r="H102" s="31"/>
      <c r="I102" s="32"/>
      <c r="J102" s="175"/>
      <c r="K102" s="175"/>
      <c r="L102" s="175"/>
      <c r="M102" s="175"/>
      <c r="N102" s="175"/>
      <c r="O102" s="175"/>
    </row>
    <row r="103" spans="2:15" s="90" customFormat="1">
      <c r="B103" s="30"/>
      <c r="C103" s="31"/>
      <c r="D103" s="31"/>
      <c r="E103" s="31"/>
      <c r="F103" s="31"/>
      <c r="G103" s="31"/>
      <c r="H103" s="31"/>
      <c r="I103" s="32"/>
      <c r="J103" s="175"/>
      <c r="K103" s="175"/>
      <c r="L103" s="175"/>
      <c r="M103" s="175"/>
      <c r="N103" s="175"/>
      <c r="O103" s="175"/>
    </row>
    <row r="104" spans="2:15" s="90" customFormat="1">
      <c r="B104" s="30"/>
      <c r="C104" s="31"/>
      <c r="D104" s="31"/>
      <c r="E104" s="31"/>
      <c r="F104" s="31"/>
      <c r="G104" s="31"/>
      <c r="H104" s="31"/>
      <c r="I104" s="32"/>
      <c r="J104" s="175"/>
      <c r="K104" s="175"/>
      <c r="L104" s="175"/>
      <c r="M104" s="175"/>
      <c r="N104" s="175"/>
      <c r="O104" s="175"/>
    </row>
    <row r="105" spans="2:15" s="90" customFormat="1">
      <c r="B105" s="30"/>
      <c r="C105" s="31"/>
      <c r="D105" s="31"/>
      <c r="E105" s="31"/>
      <c r="F105" s="31"/>
      <c r="G105" s="31"/>
      <c r="H105" s="31"/>
      <c r="I105" s="32"/>
      <c r="J105" s="175"/>
      <c r="K105" s="175"/>
      <c r="L105" s="175"/>
      <c r="M105" s="175"/>
      <c r="N105" s="175"/>
      <c r="O105" s="175"/>
    </row>
    <row r="106" spans="2:15" s="90" customFormat="1">
      <c r="B106" s="30"/>
      <c r="C106" s="31"/>
      <c r="D106" s="31"/>
      <c r="E106" s="31"/>
      <c r="F106" s="31"/>
      <c r="G106" s="31"/>
      <c r="H106" s="31"/>
      <c r="I106" s="32"/>
      <c r="J106" s="175"/>
      <c r="K106" s="175"/>
      <c r="L106" s="175"/>
      <c r="M106" s="175"/>
      <c r="N106" s="175"/>
      <c r="O106" s="175"/>
    </row>
    <row r="107" spans="2:15" s="90" customFormat="1">
      <c r="B107" s="30"/>
      <c r="C107" s="31"/>
      <c r="D107" s="31"/>
      <c r="E107" s="31"/>
      <c r="F107" s="31"/>
      <c r="G107" s="31"/>
      <c r="H107" s="31"/>
      <c r="I107" s="32"/>
      <c r="J107" s="175"/>
      <c r="K107" s="175"/>
      <c r="L107" s="175"/>
      <c r="M107" s="175"/>
      <c r="N107" s="175"/>
      <c r="O107" s="175"/>
    </row>
    <row r="108" spans="2:15" s="90" customFormat="1">
      <c r="B108" s="30"/>
      <c r="C108" s="31"/>
      <c r="D108" s="31"/>
      <c r="E108" s="31"/>
      <c r="F108" s="31"/>
      <c r="G108" s="31"/>
      <c r="H108" s="31"/>
      <c r="I108" s="32"/>
      <c r="J108" s="175"/>
      <c r="K108" s="175"/>
      <c r="L108" s="175"/>
      <c r="M108" s="175"/>
      <c r="N108" s="175"/>
      <c r="O108" s="175"/>
    </row>
    <row r="109" spans="2:15" s="90" customFormat="1">
      <c r="B109" s="30"/>
      <c r="C109" s="31"/>
      <c r="D109" s="31"/>
      <c r="E109" s="31"/>
      <c r="F109" s="31"/>
      <c r="G109" s="31"/>
      <c r="H109" s="31"/>
      <c r="I109" s="32"/>
      <c r="J109" s="175"/>
      <c r="K109" s="175"/>
      <c r="L109" s="175"/>
      <c r="M109" s="175"/>
      <c r="N109" s="175"/>
      <c r="O109" s="175"/>
    </row>
    <row r="110" spans="2:15" s="90" customFormat="1">
      <c r="B110" s="30"/>
      <c r="C110" s="31"/>
      <c r="D110" s="31"/>
      <c r="E110" s="31"/>
      <c r="F110" s="31"/>
      <c r="G110" s="31"/>
      <c r="H110" s="31"/>
      <c r="I110" s="32"/>
      <c r="J110" s="175"/>
      <c r="K110" s="175"/>
      <c r="L110" s="175"/>
      <c r="M110" s="175"/>
      <c r="N110" s="175"/>
      <c r="O110" s="175"/>
    </row>
    <row r="111" spans="2:15" s="90" customFormat="1">
      <c r="B111" s="30"/>
      <c r="C111" s="31"/>
      <c r="D111" s="31"/>
      <c r="E111" s="31"/>
      <c r="F111" s="31"/>
      <c r="G111" s="31"/>
      <c r="H111" s="31"/>
      <c r="I111" s="32"/>
      <c r="J111" s="175"/>
      <c r="K111" s="175"/>
      <c r="L111" s="175"/>
      <c r="M111" s="175"/>
      <c r="N111" s="175"/>
      <c r="O111" s="175"/>
    </row>
    <row r="112" spans="2:15" s="90" customFormat="1">
      <c r="B112" s="30"/>
      <c r="C112" s="31"/>
      <c r="D112" s="31"/>
      <c r="E112" s="31"/>
      <c r="F112" s="31"/>
      <c r="G112" s="31"/>
      <c r="H112" s="31"/>
      <c r="I112" s="32"/>
      <c r="J112" s="175"/>
      <c r="K112" s="175"/>
      <c r="L112" s="175"/>
      <c r="M112" s="175"/>
      <c r="N112" s="175"/>
      <c r="O112" s="175"/>
    </row>
    <row r="113" spans="2:15" s="90" customFormat="1">
      <c r="B113" s="30"/>
      <c r="C113" s="31"/>
      <c r="D113" s="31"/>
      <c r="E113" s="31"/>
      <c r="F113" s="31"/>
      <c r="G113" s="31"/>
      <c r="H113" s="31"/>
      <c r="I113" s="32"/>
      <c r="J113" s="175"/>
      <c r="K113" s="175"/>
      <c r="L113" s="175"/>
      <c r="M113" s="175"/>
      <c r="N113" s="175"/>
      <c r="O113" s="175"/>
    </row>
    <row r="114" spans="2:15" s="90" customFormat="1">
      <c r="B114" s="30"/>
      <c r="C114" s="31"/>
      <c r="D114" s="31"/>
      <c r="E114" s="31"/>
      <c r="F114" s="31"/>
      <c r="G114" s="31"/>
      <c r="H114" s="31"/>
      <c r="I114" s="32"/>
      <c r="J114" s="175"/>
      <c r="K114" s="175"/>
      <c r="L114" s="175"/>
      <c r="M114" s="175"/>
      <c r="N114" s="175"/>
      <c r="O114" s="175"/>
    </row>
    <row r="115" spans="2:15" s="90" customFormat="1">
      <c r="B115" s="30"/>
      <c r="C115" s="31"/>
      <c r="D115" s="31"/>
      <c r="E115" s="31"/>
      <c r="F115" s="31"/>
      <c r="G115" s="31"/>
      <c r="H115" s="31"/>
      <c r="I115" s="32"/>
      <c r="J115" s="175"/>
      <c r="K115" s="175"/>
      <c r="L115" s="175"/>
      <c r="M115" s="175"/>
      <c r="N115" s="175"/>
      <c r="O115" s="175"/>
    </row>
    <row r="116" spans="2:15" s="90" customFormat="1">
      <c r="B116" s="30"/>
      <c r="C116" s="31"/>
      <c r="D116" s="31"/>
      <c r="E116" s="31"/>
      <c r="F116" s="31"/>
      <c r="G116" s="31"/>
      <c r="H116" s="31"/>
      <c r="I116" s="32"/>
      <c r="J116" s="175"/>
      <c r="K116" s="175"/>
      <c r="L116" s="175"/>
      <c r="M116" s="175"/>
      <c r="N116" s="175"/>
      <c r="O116" s="175"/>
    </row>
    <row r="117" spans="2:15" s="90" customFormat="1">
      <c r="B117" s="30"/>
      <c r="C117" s="31"/>
      <c r="D117" s="31"/>
      <c r="E117" s="31"/>
      <c r="F117" s="31"/>
      <c r="G117" s="31"/>
      <c r="H117" s="31"/>
      <c r="I117" s="32"/>
      <c r="J117" s="175"/>
      <c r="K117" s="175"/>
      <c r="L117" s="175"/>
      <c r="M117" s="175"/>
      <c r="N117" s="175"/>
      <c r="O117" s="175"/>
    </row>
    <row r="118" spans="2:15" s="90" customFormat="1">
      <c r="B118" s="30"/>
      <c r="C118" s="31"/>
      <c r="D118" s="31"/>
      <c r="E118" s="31"/>
      <c r="F118" s="31"/>
      <c r="G118" s="31"/>
      <c r="H118" s="31"/>
      <c r="I118" s="32"/>
      <c r="J118" s="175"/>
      <c r="K118" s="175"/>
      <c r="L118" s="175"/>
      <c r="M118" s="175"/>
      <c r="N118" s="175"/>
      <c r="O118" s="175"/>
    </row>
    <row r="119" spans="2:15" s="90" customFormat="1">
      <c r="B119" s="30"/>
      <c r="C119" s="31"/>
      <c r="D119" s="31"/>
      <c r="E119" s="31"/>
      <c r="F119" s="31"/>
      <c r="G119" s="31"/>
      <c r="H119" s="31"/>
      <c r="I119" s="32"/>
      <c r="J119" s="175"/>
      <c r="K119" s="175"/>
      <c r="L119" s="175"/>
      <c r="M119" s="175"/>
      <c r="N119" s="175"/>
      <c r="O119" s="175"/>
    </row>
    <row r="120" spans="2:15" s="90" customFormat="1">
      <c r="B120" s="30"/>
      <c r="C120" s="31"/>
      <c r="D120" s="31"/>
      <c r="E120" s="31"/>
      <c r="F120" s="31"/>
      <c r="G120" s="31"/>
      <c r="H120" s="31"/>
      <c r="I120" s="32"/>
      <c r="J120" s="175"/>
      <c r="K120" s="175"/>
      <c r="L120" s="175"/>
      <c r="M120" s="175"/>
      <c r="N120" s="175"/>
      <c r="O120" s="175"/>
    </row>
    <row r="121" spans="2:15" s="90" customFormat="1">
      <c r="B121" s="30"/>
      <c r="C121" s="31"/>
      <c r="D121" s="31"/>
      <c r="E121" s="31"/>
      <c r="F121" s="31"/>
      <c r="G121" s="31"/>
      <c r="H121" s="31"/>
      <c r="I121" s="32"/>
      <c r="J121" s="175"/>
      <c r="K121" s="175"/>
      <c r="L121" s="175"/>
      <c r="M121" s="175"/>
      <c r="N121" s="175"/>
      <c r="O121" s="175"/>
    </row>
    <row r="122" spans="2:15" s="90" customFormat="1">
      <c r="B122" s="30"/>
      <c r="C122" s="31"/>
      <c r="D122" s="31"/>
      <c r="E122" s="31"/>
      <c r="F122" s="31"/>
      <c r="G122" s="31"/>
      <c r="H122" s="31"/>
      <c r="I122" s="32"/>
      <c r="J122" s="175"/>
      <c r="K122" s="175"/>
      <c r="L122" s="175"/>
      <c r="M122" s="175"/>
      <c r="N122" s="175"/>
      <c r="O122" s="175"/>
    </row>
    <row r="123" spans="2:15" s="90" customFormat="1">
      <c r="B123" s="30"/>
      <c r="C123" s="31"/>
      <c r="D123" s="31"/>
      <c r="E123" s="31"/>
      <c r="F123" s="31"/>
      <c r="G123" s="31"/>
      <c r="H123" s="31"/>
      <c r="I123" s="32"/>
      <c r="J123" s="175"/>
      <c r="K123" s="175"/>
      <c r="L123" s="175"/>
      <c r="M123" s="175"/>
      <c r="N123" s="175"/>
      <c r="O123" s="175"/>
    </row>
    <row r="124" spans="2:15" s="90" customFormat="1">
      <c r="B124" s="30"/>
      <c r="C124" s="31"/>
      <c r="D124" s="31"/>
      <c r="E124" s="31"/>
      <c r="F124" s="31"/>
      <c r="G124" s="31"/>
      <c r="H124" s="31"/>
      <c r="I124" s="32"/>
      <c r="J124" s="175"/>
      <c r="K124" s="175"/>
      <c r="L124" s="175"/>
      <c r="M124" s="175"/>
      <c r="N124" s="175"/>
      <c r="O124" s="175"/>
    </row>
    <row r="125" spans="2:15" s="90" customFormat="1">
      <c r="B125" s="30"/>
      <c r="C125" s="31"/>
      <c r="D125" s="31"/>
      <c r="E125" s="31"/>
      <c r="F125" s="31"/>
      <c r="G125" s="31"/>
      <c r="H125" s="31"/>
      <c r="I125" s="32"/>
      <c r="J125" s="175"/>
      <c r="K125" s="175"/>
      <c r="L125" s="175"/>
      <c r="M125" s="175"/>
      <c r="N125" s="175"/>
      <c r="O125" s="175"/>
    </row>
    <row r="126" spans="2:15" s="90" customFormat="1">
      <c r="B126" s="30"/>
      <c r="C126" s="31"/>
      <c r="D126" s="31"/>
      <c r="E126" s="31"/>
      <c r="F126" s="31"/>
      <c r="G126" s="31"/>
      <c r="H126" s="31"/>
      <c r="I126" s="32"/>
      <c r="J126" s="175"/>
      <c r="K126" s="175"/>
      <c r="L126" s="175"/>
      <c r="M126" s="175"/>
      <c r="N126" s="175"/>
      <c r="O126" s="175"/>
    </row>
    <row r="127" spans="2:15" s="90" customFormat="1">
      <c r="B127" s="30"/>
      <c r="C127" s="31"/>
      <c r="D127" s="31"/>
      <c r="E127" s="31"/>
      <c r="F127" s="31"/>
      <c r="G127" s="31"/>
      <c r="H127" s="31"/>
      <c r="I127" s="32"/>
      <c r="J127" s="175"/>
      <c r="K127" s="175"/>
      <c r="L127" s="175"/>
      <c r="M127" s="175"/>
      <c r="N127" s="175"/>
      <c r="O127" s="175"/>
    </row>
    <row r="128" spans="2:15" s="90" customFormat="1">
      <c r="B128" s="30"/>
      <c r="C128" s="31"/>
      <c r="D128" s="31"/>
      <c r="E128" s="31"/>
      <c r="F128" s="31"/>
      <c r="G128" s="31"/>
      <c r="H128" s="31"/>
      <c r="I128" s="32"/>
      <c r="J128" s="175"/>
      <c r="K128" s="175"/>
      <c r="L128" s="175"/>
      <c r="M128" s="175"/>
      <c r="N128" s="175"/>
      <c r="O128" s="175"/>
    </row>
    <row r="129" spans="2:15" s="90" customFormat="1">
      <c r="B129" s="30"/>
      <c r="C129" s="31"/>
      <c r="D129" s="31"/>
      <c r="E129" s="31"/>
      <c r="F129" s="31"/>
      <c r="G129" s="31"/>
      <c r="H129" s="31"/>
      <c r="I129" s="32"/>
      <c r="J129" s="175"/>
      <c r="K129" s="175"/>
      <c r="L129" s="175"/>
      <c r="M129" s="175"/>
      <c r="N129" s="175"/>
      <c r="O129" s="175"/>
    </row>
    <row r="130" spans="2:15" s="90" customFormat="1">
      <c r="B130" s="30"/>
      <c r="C130" s="31"/>
      <c r="D130" s="31"/>
      <c r="E130" s="31"/>
      <c r="F130" s="31"/>
      <c r="G130" s="31"/>
      <c r="H130" s="31"/>
      <c r="I130" s="32"/>
      <c r="J130" s="175"/>
      <c r="K130" s="175"/>
      <c r="L130" s="175"/>
      <c r="M130" s="175"/>
      <c r="N130" s="175"/>
      <c r="O130" s="175"/>
    </row>
    <row r="131" spans="2:15" s="90" customFormat="1">
      <c r="B131" s="30"/>
      <c r="C131" s="31"/>
      <c r="D131" s="31"/>
      <c r="E131" s="31"/>
      <c r="F131" s="31"/>
      <c r="G131" s="31"/>
      <c r="H131" s="31"/>
      <c r="I131" s="32"/>
      <c r="J131" s="175"/>
      <c r="K131" s="175"/>
      <c r="L131" s="175"/>
      <c r="M131" s="175"/>
      <c r="N131" s="175"/>
      <c r="O131" s="175"/>
    </row>
    <row r="132" spans="2:15" s="90" customFormat="1">
      <c r="B132" s="30"/>
      <c r="C132" s="31"/>
      <c r="D132" s="31"/>
      <c r="E132" s="31"/>
      <c r="F132" s="31"/>
      <c r="G132" s="31"/>
      <c r="H132" s="31"/>
      <c r="I132" s="32"/>
      <c r="J132" s="175"/>
      <c r="K132" s="175"/>
      <c r="L132" s="175"/>
      <c r="M132" s="175"/>
      <c r="N132" s="175"/>
      <c r="O132" s="175"/>
    </row>
    <row r="133" spans="2:15" s="90" customFormat="1">
      <c r="B133" s="30"/>
      <c r="C133" s="31"/>
      <c r="D133" s="31"/>
      <c r="E133" s="31"/>
      <c r="F133" s="31"/>
      <c r="G133" s="31"/>
      <c r="H133" s="31"/>
      <c r="I133" s="32"/>
      <c r="J133" s="175"/>
      <c r="K133" s="175"/>
      <c r="L133" s="175"/>
      <c r="M133" s="175"/>
      <c r="N133" s="175"/>
      <c r="O133" s="175"/>
    </row>
    <row r="134" spans="2:15" s="90" customFormat="1">
      <c r="B134" s="30"/>
      <c r="C134" s="31"/>
      <c r="D134" s="31"/>
      <c r="E134" s="31"/>
      <c r="F134" s="31"/>
      <c r="G134" s="31"/>
      <c r="H134" s="31"/>
      <c r="I134" s="32"/>
      <c r="J134" s="175"/>
      <c r="K134" s="175"/>
      <c r="L134" s="175"/>
      <c r="M134" s="175"/>
      <c r="N134" s="175"/>
      <c r="O134" s="175"/>
    </row>
    <row r="135" spans="2:15" s="90" customFormat="1">
      <c r="B135" s="30"/>
      <c r="C135" s="31"/>
      <c r="D135" s="31"/>
      <c r="E135" s="31"/>
      <c r="F135" s="31"/>
      <c r="G135" s="31"/>
      <c r="H135" s="31"/>
      <c r="I135" s="32"/>
      <c r="J135" s="175"/>
      <c r="K135" s="175"/>
      <c r="L135" s="175"/>
      <c r="M135" s="175"/>
      <c r="N135" s="175"/>
      <c r="O135" s="175"/>
    </row>
    <row r="136" spans="2:15" s="90" customFormat="1">
      <c r="B136" s="30"/>
      <c r="C136" s="31"/>
      <c r="D136" s="31"/>
      <c r="E136" s="31"/>
      <c r="F136" s="31"/>
      <c r="G136" s="31"/>
      <c r="H136" s="31"/>
      <c r="I136" s="32"/>
      <c r="J136" s="175"/>
      <c r="K136" s="175"/>
      <c r="L136" s="175"/>
      <c r="M136" s="175"/>
      <c r="N136" s="175"/>
      <c r="O136" s="175"/>
    </row>
    <row r="137" spans="2:15" s="90" customFormat="1">
      <c r="B137" s="30"/>
      <c r="C137" s="31"/>
      <c r="D137" s="31"/>
      <c r="E137" s="31"/>
      <c r="F137" s="31"/>
      <c r="G137" s="31"/>
      <c r="H137" s="31"/>
      <c r="I137" s="32"/>
      <c r="J137" s="175"/>
      <c r="K137" s="175"/>
      <c r="L137" s="175"/>
      <c r="M137" s="175"/>
      <c r="N137" s="175"/>
      <c r="O137" s="175"/>
    </row>
    <row r="138" spans="2:15" s="90" customFormat="1">
      <c r="B138" s="30"/>
      <c r="C138" s="31"/>
      <c r="D138" s="31"/>
      <c r="E138" s="31"/>
      <c r="F138" s="31"/>
      <c r="G138" s="31"/>
      <c r="H138" s="31"/>
      <c r="I138" s="32"/>
      <c r="J138" s="175"/>
      <c r="K138" s="175"/>
      <c r="L138" s="175"/>
      <c r="M138" s="175"/>
      <c r="N138" s="175"/>
      <c r="O138" s="175"/>
    </row>
    <row r="139" spans="2:15" s="90" customFormat="1">
      <c r="B139" s="30"/>
      <c r="C139" s="31"/>
      <c r="D139" s="31"/>
      <c r="E139" s="31"/>
      <c r="F139" s="31"/>
      <c r="G139" s="31"/>
      <c r="H139" s="31"/>
      <c r="I139" s="32"/>
      <c r="J139" s="175"/>
      <c r="K139" s="175"/>
      <c r="L139" s="175"/>
      <c r="M139" s="175"/>
      <c r="N139" s="175"/>
      <c r="O139" s="175"/>
    </row>
    <row r="140" spans="2:15" s="90" customFormat="1">
      <c r="B140" s="30"/>
      <c r="C140" s="31"/>
      <c r="D140" s="31"/>
      <c r="E140" s="31"/>
      <c r="F140" s="31"/>
      <c r="G140" s="31"/>
      <c r="H140" s="31"/>
      <c r="I140" s="32"/>
      <c r="J140" s="175"/>
      <c r="K140" s="175"/>
      <c r="L140" s="175"/>
      <c r="M140" s="175"/>
      <c r="N140" s="175"/>
      <c r="O140" s="175"/>
    </row>
    <row r="141" spans="2:15" s="90" customFormat="1">
      <c r="B141" s="30"/>
      <c r="C141" s="31"/>
      <c r="D141" s="31"/>
      <c r="E141" s="31"/>
      <c r="F141" s="31"/>
      <c r="G141" s="31"/>
      <c r="H141" s="31"/>
      <c r="I141" s="32"/>
      <c r="J141" s="175"/>
      <c r="K141" s="175"/>
      <c r="L141" s="175"/>
      <c r="M141" s="175"/>
      <c r="N141" s="175"/>
      <c r="O141" s="175"/>
    </row>
    <row r="142" spans="2:15" s="90" customFormat="1">
      <c r="B142" s="30"/>
      <c r="C142" s="31"/>
      <c r="D142" s="31"/>
      <c r="E142" s="31"/>
      <c r="F142" s="31"/>
      <c r="G142" s="31"/>
      <c r="H142" s="31"/>
      <c r="I142" s="32"/>
      <c r="J142" s="175"/>
      <c r="K142" s="175"/>
      <c r="L142" s="175"/>
      <c r="M142" s="175"/>
      <c r="N142" s="175"/>
      <c r="O142" s="175"/>
    </row>
    <row r="143" spans="2:15" s="90" customFormat="1">
      <c r="B143" s="30"/>
      <c r="C143" s="31"/>
      <c r="D143" s="31"/>
      <c r="E143" s="31"/>
      <c r="F143" s="31"/>
      <c r="G143" s="31"/>
      <c r="H143" s="31"/>
      <c r="I143" s="32"/>
      <c r="J143" s="175"/>
      <c r="K143" s="175"/>
      <c r="L143" s="175"/>
      <c r="M143" s="175"/>
      <c r="N143" s="175"/>
      <c r="O143" s="175"/>
    </row>
    <row r="144" spans="2:15" s="90" customFormat="1">
      <c r="B144" s="30"/>
      <c r="C144" s="31"/>
      <c r="D144" s="31"/>
      <c r="E144" s="31"/>
      <c r="F144" s="31"/>
      <c r="G144" s="31"/>
      <c r="H144" s="31"/>
      <c r="I144" s="32"/>
      <c r="J144" s="175"/>
      <c r="K144" s="175"/>
      <c r="L144" s="175"/>
      <c r="M144" s="175"/>
      <c r="N144" s="175"/>
      <c r="O144" s="175"/>
    </row>
    <row r="145" spans="2:15" s="90" customFormat="1">
      <c r="B145" s="30"/>
      <c r="C145" s="31"/>
      <c r="D145" s="31"/>
      <c r="E145" s="31"/>
      <c r="F145" s="31"/>
      <c r="G145" s="31"/>
      <c r="H145" s="31"/>
      <c r="I145" s="32"/>
      <c r="J145" s="175"/>
      <c r="K145" s="175"/>
      <c r="L145" s="175"/>
      <c r="M145" s="175"/>
      <c r="N145" s="175"/>
      <c r="O145" s="175"/>
    </row>
    <row r="146" spans="2:15" s="90" customFormat="1">
      <c r="B146" s="30"/>
      <c r="C146" s="31"/>
      <c r="D146" s="31"/>
      <c r="E146" s="31"/>
      <c r="F146" s="31"/>
      <c r="G146" s="31"/>
      <c r="H146" s="31"/>
      <c r="I146" s="32"/>
      <c r="J146" s="175"/>
      <c r="K146" s="175"/>
      <c r="L146" s="175"/>
      <c r="M146" s="175"/>
      <c r="N146" s="175"/>
      <c r="O146" s="175"/>
    </row>
    <row r="147" spans="2:15" s="90" customFormat="1">
      <c r="B147" s="30"/>
      <c r="C147" s="31"/>
      <c r="D147" s="31"/>
      <c r="E147" s="31"/>
      <c r="F147" s="31"/>
      <c r="G147" s="31"/>
      <c r="H147" s="31"/>
      <c r="I147" s="32"/>
      <c r="J147" s="175"/>
      <c r="K147" s="175"/>
      <c r="L147" s="175"/>
      <c r="M147" s="175"/>
      <c r="N147" s="175"/>
      <c r="O147" s="175"/>
    </row>
    <row r="148" spans="2:15" s="90" customFormat="1">
      <c r="B148" s="30"/>
      <c r="C148" s="31"/>
      <c r="D148" s="31"/>
      <c r="E148" s="31"/>
      <c r="F148" s="31"/>
      <c r="G148" s="31"/>
      <c r="H148" s="31"/>
      <c r="I148" s="32"/>
      <c r="J148" s="175"/>
      <c r="K148" s="175"/>
      <c r="L148" s="175"/>
      <c r="M148" s="175"/>
      <c r="N148" s="175"/>
      <c r="O148" s="175"/>
    </row>
    <row r="149" spans="2:15" s="90" customFormat="1">
      <c r="B149" s="30"/>
      <c r="C149" s="31"/>
      <c r="D149" s="31"/>
      <c r="E149" s="31"/>
      <c r="F149" s="31"/>
      <c r="G149" s="31"/>
      <c r="H149" s="31"/>
      <c r="I149" s="32"/>
      <c r="J149" s="175"/>
      <c r="K149" s="175"/>
      <c r="L149" s="175"/>
      <c r="M149" s="175"/>
      <c r="N149" s="175"/>
      <c r="O149" s="175"/>
    </row>
    <row r="150" spans="2:15" s="90" customFormat="1">
      <c r="B150" s="30"/>
      <c r="C150" s="31"/>
      <c r="D150" s="31"/>
      <c r="E150" s="31"/>
      <c r="F150" s="31"/>
      <c r="G150" s="31"/>
      <c r="H150" s="31"/>
      <c r="I150" s="32"/>
      <c r="J150" s="175"/>
      <c r="K150" s="175"/>
      <c r="L150" s="175"/>
      <c r="M150" s="175"/>
      <c r="N150" s="175"/>
      <c r="O150" s="175"/>
    </row>
    <row r="151" spans="2:15" s="90" customFormat="1">
      <c r="B151" s="30"/>
      <c r="C151" s="31"/>
      <c r="D151" s="31"/>
      <c r="E151" s="31"/>
      <c r="F151" s="31"/>
      <c r="G151" s="31"/>
      <c r="H151" s="31"/>
      <c r="I151" s="32"/>
      <c r="J151" s="175"/>
      <c r="K151" s="175"/>
      <c r="L151" s="175"/>
      <c r="M151" s="175"/>
      <c r="N151" s="175"/>
      <c r="O151" s="175"/>
    </row>
    <row r="152" spans="2:15" s="90" customFormat="1">
      <c r="B152" s="30"/>
      <c r="C152" s="31"/>
      <c r="D152" s="31"/>
      <c r="E152" s="31"/>
      <c r="F152" s="31"/>
      <c r="G152" s="31"/>
      <c r="H152" s="31"/>
      <c r="I152" s="32"/>
      <c r="J152" s="175"/>
      <c r="K152" s="175"/>
      <c r="L152" s="175"/>
      <c r="M152" s="175"/>
      <c r="N152" s="175"/>
      <c r="O152" s="175"/>
    </row>
    <row r="153" spans="2:15" s="90" customFormat="1">
      <c r="B153" s="30"/>
      <c r="C153" s="31"/>
      <c r="D153" s="31"/>
      <c r="E153" s="31"/>
      <c r="F153" s="31"/>
      <c r="G153" s="31"/>
      <c r="H153" s="31"/>
      <c r="I153" s="32"/>
      <c r="J153" s="175"/>
      <c r="K153" s="175"/>
      <c r="L153" s="175"/>
      <c r="M153" s="175"/>
      <c r="N153" s="175"/>
      <c r="O153" s="175"/>
    </row>
    <row r="154" spans="2:15" s="90" customFormat="1">
      <c r="B154" s="30"/>
      <c r="C154" s="31"/>
      <c r="D154" s="31"/>
      <c r="E154" s="31"/>
      <c r="F154" s="31"/>
      <c r="G154" s="31"/>
      <c r="H154" s="31"/>
      <c r="I154" s="32"/>
      <c r="J154" s="175"/>
      <c r="K154" s="175"/>
      <c r="L154" s="175"/>
      <c r="M154" s="175"/>
      <c r="N154" s="175"/>
      <c r="O154" s="175"/>
    </row>
    <row r="155" spans="2:15" s="90" customFormat="1">
      <c r="B155" s="30"/>
      <c r="C155" s="31"/>
      <c r="D155" s="31"/>
      <c r="E155" s="31"/>
      <c r="F155" s="31"/>
      <c r="G155" s="31"/>
      <c r="H155" s="31"/>
      <c r="I155" s="32"/>
      <c r="J155" s="175"/>
      <c r="K155" s="175"/>
      <c r="L155" s="175"/>
      <c r="M155" s="175"/>
      <c r="N155" s="175"/>
      <c r="O155" s="175"/>
    </row>
    <row r="156" spans="2:15" s="90" customFormat="1">
      <c r="B156" s="30"/>
      <c r="C156" s="31"/>
      <c r="D156" s="31"/>
      <c r="E156" s="31"/>
      <c r="F156" s="31"/>
      <c r="G156" s="31"/>
      <c r="H156" s="31"/>
      <c r="I156" s="32"/>
      <c r="J156" s="175"/>
      <c r="K156" s="175"/>
      <c r="L156" s="175"/>
      <c r="M156" s="175"/>
      <c r="N156" s="175"/>
      <c r="O156" s="175"/>
    </row>
    <row r="157" spans="2:15" s="90" customFormat="1">
      <c r="B157" s="30"/>
      <c r="C157" s="31"/>
      <c r="D157" s="31"/>
      <c r="E157" s="31"/>
      <c r="F157" s="31"/>
      <c r="G157" s="31"/>
      <c r="H157" s="31"/>
      <c r="I157" s="32"/>
      <c r="J157" s="175"/>
      <c r="K157" s="175"/>
      <c r="L157" s="175"/>
      <c r="M157" s="175"/>
      <c r="N157" s="175"/>
      <c r="O157" s="175"/>
    </row>
    <row r="158" spans="2:15" s="90" customFormat="1">
      <c r="B158" s="30"/>
      <c r="C158" s="31"/>
      <c r="D158" s="31"/>
      <c r="E158" s="31"/>
      <c r="F158" s="31"/>
      <c r="G158" s="31"/>
      <c r="H158" s="31"/>
      <c r="I158" s="32"/>
      <c r="J158" s="175"/>
      <c r="K158" s="175"/>
      <c r="L158" s="175"/>
      <c r="M158" s="175"/>
      <c r="N158" s="175"/>
      <c r="O158" s="175"/>
    </row>
    <row r="159" spans="2:15" s="90" customFormat="1">
      <c r="B159" s="30"/>
      <c r="C159" s="31"/>
      <c r="D159" s="31"/>
      <c r="E159" s="31"/>
      <c r="F159" s="31"/>
      <c r="G159" s="31"/>
      <c r="H159" s="31"/>
      <c r="I159" s="32"/>
      <c r="J159" s="175"/>
      <c r="K159" s="175"/>
      <c r="L159" s="175"/>
      <c r="M159" s="175"/>
      <c r="N159" s="175"/>
      <c r="O159" s="175"/>
    </row>
    <row r="160" spans="2:15" s="90" customFormat="1">
      <c r="B160" s="30"/>
      <c r="C160" s="31"/>
      <c r="D160" s="31"/>
      <c r="E160" s="31"/>
      <c r="F160" s="31"/>
      <c r="G160" s="31"/>
      <c r="H160" s="31"/>
      <c r="I160" s="32"/>
      <c r="J160" s="175"/>
      <c r="K160" s="175"/>
      <c r="L160" s="175"/>
      <c r="M160" s="175"/>
      <c r="N160" s="175"/>
      <c r="O160" s="175"/>
    </row>
    <row r="161" spans="2:15" s="90" customFormat="1">
      <c r="B161" s="30"/>
      <c r="C161" s="31"/>
      <c r="D161" s="31"/>
      <c r="E161" s="31"/>
      <c r="F161" s="31"/>
      <c r="G161" s="31"/>
      <c r="H161" s="31"/>
      <c r="I161" s="32"/>
      <c r="J161" s="175"/>
      <c r="K161" s="175"/>
      <c r="L161" s="175"/>
      <c r="M161" s="175"/>
      <c r="N161" s="175"/>
      <c r="O161" s="175"/>
    </row>
    <row r="162" spans="2:15" s="90" customFormat="1">
      <c r="B162" s="38"/>
      <c r="C162" s="36"/>
      <c r="D162" s="36"/>
      <c r="E162" s="36"/>
      <c r="F162" s="36"/>
      <c r="G162" s="36"/>
      <c r="H162" s="36"/>
      <c r="I162" s="39"/>
      <c r="J162" s="175"/>
      <c r="K162" s="175"/>
      <c r="L162" s="175"/>
      <c r="M162" s="175"/>
      <c r="N162" s="175"/>
      <c r="O162" s="175"/>
    </row>
    <row r="163" spans="2:15" s="90" customFormat="1">
      <c r="B163" s="175"/>
      <c r="C163" s="175"/>
      <c r="D163" s="175"/>
      <c r="E163" s="175"/>
      <c r="F163" s="175"/>
      <c r="G163" s="175"/>
      <c r="H163" s="175"/>
      <c r="I163" s="175"/>
      <c r="J163" s="175"/>
      <c r="K163" s="175"/>
      <c r="L163" s="175"/>
      <c r="M163" s="175"/>
      <c r="N163" s="175"/>
      <c r="O163" s="175"/>
    </row>
    <row r="164" spans="2:15" s="90" customFormat="1">
      <c r="B164" s="175"/>
      <c r="C164" s="175"/>
      <c r="D164" s="175"/>
      <c r="E164" s="175"/>
      <c r="F164" s="175"/>
      <c r="G164" s="175"/>
      <c r="H164" s="175"/>
      <c r="I164" s="175"/>
      <c r="J164" s="175"/>
      <c r="K164" s="175"/>
      <c r="L164" s="175"/>
      <c r="M164" s="175"/>
      <c r="N164" s="175"/>
      <c r="O164" s="175"/>
    </row>
    <row r="165" spans="2:15" s="90" customFormat="1">
      <c r="B165" s="175"/>
      <c r="C165" s="175"/>
      <c r="D165" s="175"/>
      <c r="E165" s="175"/>
      <c r="F165" s="175"/>
      <c r="G165" s="175"/>
      <c r="H165" s="175"/>
      <c r="I165" s="175"/>
      <c r="J165" s="175"/>
      <c r="K165" s="175"/>
      <c r="L165" s="175"/>
      <c r="M165" s="175"/>
      <c r="N165" s="175"/>
      <c r="O165" s="175"/>
    </row>
  </sheetData>
  <sheetProtection algorithmName="SHA-512" hashValue="pZJzGbwIFeCCEcsakWFVWqybRJ08KjaIJzLIPtoxkKHgMLZszdoFrJD3q6UW7NuMY06Umo3Fc4misnVZZZPZ9A==" saltValue="qNpomsQFe5ApgB4iizQjrA==" spinCount="100000" sheet="1" scenarios="1"/>
  <mergeCells count="4">
    <mergeCell ref="C13:D13"/>
    <mergeCell ref="C14:D14"/>
    <mergeCell ref="C17:D17"/>
    <mergeCell ref="C18:D18"/>
  </mergeCells>
  <phoneticPr fontId="2" type="noConversion"/>
  <conditionalFormatting sqref="E27 E20:E25">
    <cfRule type="cellIs" dxfId="5" priority="1" stopIfTrue="1" operator="greaterThanOrEqual">
      <formula>100</formula>
    </cfRule>
    <cfRule type="cellIs" dxfId="4" priority="2" stopIfTrue="1" operator="lessThan">
      <formula>100</formula>
    </cfRule>
  </conditionalFormatting>
  <conditionalFormatting sqref="E26">
    <cfRule type="cellIs" dxfId="3" priority="3" stopIfTrue="1" operator="greaterThanOrEqual">
      <formula>100.01</formula>
    </cfRule>
    <cfRule type="cellIs" dxfId="2" priority="4" stopIfTrue="1" operator="lessThan">
      <formula>100.01</formula>
    </cfRule>
  </conditionalFormatting>
  <dataValidations count="4">
    <dataValidation type="list" allowBlank="1" showInputMessage="1" showErrorMessage="1" promptTitle="Select Material" sqref="C12:D12" xr:uid="{00000000-0002-0000-2500-000000000000}">
      <formula1>Materials</formula1>
    </dataValidation>
    <dataValidation allowBlank="1" showInputMessage="1" showErrorMessage="1" promptTitle="Select Material" sqref="D4:D5" xr:uid="{00000000-0002-0000-2500-000001000000}"/>
    <dataValidation type="list" allowBlank="1" showInputMessage="1" showErrorMessage="1" promptTitle="Select Material" sqref="C4" xr:uid="{00000000-0002-0000-2500-000002000000}">
      <formula1>"Steel, Aluminium 1, Aluminium 2"</formula1>
    </dataValidation>
    <dataValidation type="list" allowBlank="1" showInputMessage="1" showErrorMessage="1" promptTitle="Select Material" sqref="C5" xr:uid="{00000000-0002-0000-2500-000003000000}">
      <formula1>Tube_Type</formula1>
    </dataValidation>
  </dataValidations>
  <hyperlinks>
    <hyperlink ref="H29:I29" location="'Cover Sheet'!A1" display="BACK to COVER SHEET" xr:uid="{00000000-0004-0000-2500-000000000000}"/>
  </hyperlinks>
  <pageMargins left="0.75" right="0.75" top="1" bottom="1" header="0.5" footer="0.5"/>
  <pageSetup paperSize="9" scale="66" fitToHeight="2" orientation="portrait" horizontalDpi="4294967294"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A1:AT72"/>
  <sheetViews>
    <sheetView showGridLines="0" zoomScaleNormal="100" zoomScaleSheetLayoutView="100" workbookViewId="0">
      <selection sqref="A1:S1"/>
    </sheetView>
  </sheetViews>
  <sheetFormatPr defaultColWidth="11.42578125" defaultRowHeight="12.75"/>
  <cols>
    <col min="1" max="5" width="5" style="370" customWidth="1"/>
    <col min="6" max="6" width="6.28515625" style="370" customWidth="1"/>
    <col min="7" max="19" width="5" style="370" customWidth="1"/>
    <col min="20" max="20" width="5.140625" style="370" customWidth="1"/>
    <col min="21" max="28" width="3.7109375" style="370" customWidth="1"/>
    <col min="29" max="29" width="5.28515625" style="370" customWidth="1"/>
    <col min="30" max="30" width="6.28515625" style="370" customWidth="1"/>
    <col min="31" max="32" width="4.28515625" style="370" customWidth="1"/>
    <col min="33" max="33" width="5.28515625" style="370" customWidth="1"/>
    <col min="34" max="34" width="6.28515625" style="370" customWidth="1"/>
    <col min="35" max="36" width="4.28515625" style="370" customWidth="1"/>
    <col min="37" max="37" width="5.28515625" style="370" customWidth="1"/>
    <col min="38" max="38" width="6.28515625" style="370" customWidth="1"/>
    <col min="39" max="40" width="4.28515625" style="370" customWidth="1"/>
    <col min="41" max="41" width="5.28515625" style="370" customWidth="1"/>
    <col min="42" max="46" width="4.28515625" style="370" customWidth="1"/>
    <col min="47" max="16384" width="11.42578125" style="370"/>
  </cols>
  <sheetData>
    <row r="1" spans="1:21">
      <c r="A1" s="1065" t="s">
        <v>845</v>
      </c>
      <c r="B1" s="1065"/>
      <c r="C1" s="1065"/>
      <c r="D1" s="1065"/>
      <c r="E1" s="1065"/>
      <c r="F1" s="1065"/>
      <c r="G1" s="1065"/>
      <c r="H1" s="1065"/>
      <c r="I1" s="1065"/>
      <c r="J1" s="1065"/>
      <c r="K1" s="1065"/>
      <c r="L1" s="1065"/>
      <c r="M1" s="1065"/>
      <c r="N1" s="1065"/>
      <c r="O1" s="1065"/>
      <c r="P1" s="1065"/>
      <c r="Q1" s="1065"/>
      <c r="R1" s="1065"/>
      <c r="S1" s="1065"/>
      <c r="T1" s="368"/>
      <c r="U1" s="369"/>
    </row>
    <row r="2" spans="1:21">
      <c r="A2" s="368"/>
      <c r="B2" s="368"/>
      <c r="C2" s="368"/>
      <c r="D2" s="368"/>
      <c r="E2" s="368"/>
      <c r="F2" s="368"/>
      <c r="G2" s="368"/>
      <c r="H2" s="368"/>
      <c r="I2" s="368"/>
      <c r="J2" s="368"/>
      <c r="T2" s="368"/>
      <c r="U2" s="369"/>
    </row>
    <row r="3" spans="1:21" ht="12.75" customHeight="1">
      <c r="A3" s="1069" t="s">
        <v>512</v>
      </c>
      <c r="B3" s="1069"/>
      <c r="C3" s="1069"/>
      <c r="D3" s="1069"/>
      <c r="E3" s="1069"/>
      <c r="F3" s="1069"/>
      <c r="G3" s="1069"/>
      <c r="H3" s="1069"/>
      <c r="I3" s="1069"/>
      <c r="J3" s="1069"/>
      <c r="K3" s="1069"/>
      <c r="L3" s="1069"/>
      <c r="M3" s="1069"/>
      <c r="N3" s="1069"/>
      <c r="O3" s="1069"/>
      <c r="P3" s="1069"/>
      <c r="Q3" s="1069"/>
      <c r="R3" s="1069"/>
      <c r="S3" s="1069"/>
      <c r="T3" s="368"/>
      <c r="U3" s="369"/>
    </row>
    <row r="4" spans="1:21">
      <c r="A4" s="1069"/>
      <c r="B4" s="1069"/>
      <c r="C4" s="1069"/>
      <c r="D4" s="1069"/>
      <c r="E4" s="1069"/>
      <c r="F4" s="1069"/>
      <c r="G4" s="1069"/>
      <c r="H4" s="1069"/>
      <c r="I4" s="1069"/>
      <c r="J4" s="1069"/>
      <c r="K4" s="1069"/>
      <c r="L4" s="1069"/>
      <c r="M4" s="1069"/>
      <c r="N4" s="1069"/>
      <c r="O4" s="1069"/>
      <c r="P4" s="1069"/>
      <c r="Q4" s="1069"/>
      <c r="R4" s="1069"/>
      <c r="S4" s="1069"/>
      <c r="T4" s="368"/>
      <c r="U4" s="369"/>
    </row>
    <row r="5" spans="1:21">
      <c r="A5" s="1069"/>
      <c r="B5" s="1069"/>
      <c r="C5" s="1069"/>
      <c r="D5" s="1069"/>
      <c r="E5" s="1069"/>
      <c r="F5" s="1069"/>
      <c r="G5" s="1069"/>
      <c r="H5" s="1069"/>
      <c r="I5" s="1069"/>
      <c r="J5" s="1069"/>
      <c r="K5" s="1069"/>
      <c r="L5" s="1069"/>
      <c r="M5" s="1069"/>
      <c r="N5" s="1069"/>
      <c r="O5" s="1069"/>
      <c r="P5" s="1069"/>
      <c r="Q5" s="1069"/>
      <c r="R5" s="1069"/>
      <c r="S5" s="1069"/>
      <c r="T5" s="368"/>
      <c r="U5" s="369"/>
    </row>
    <row r="6" spans="1:21">
      <c r="A6" s="1069"/>
      <c r="B6" s="1069"/>
      <c r="C6" s="1069"/>
      <c r="D6" s="1069"/>
      <c r="E6" s="1069"/>
      <c r="F6" s="1069"/>
      <c r="G6" s="1069"/>
      <c r="H6" s="1069"/>
      <c r="I6" s="1069"/>
      <c r="J6" s="1069"/>
      <c r="K6" s="1069"/>
      <c r="L6" s="1069"/>
      <c r="M6" s="1069"/>
      <c r="N6" s="1069"/>
      <c r="O6" s="1069"/>
      <c r="P6" s="1069"/>
      <c r="Q6" s="1069"/>
      <c r="R6" s="1069"/>
      <c r="S6" s="1069"/>
      <c r="T6" s="368"/>
      <c r="U6" s="369"/>
    </row>
    <row r="7" spans="1:21">
      <c r="A7" s="1069"/>
      <c r="B7" s="1069"/>
      <c r="C7" s="1069"/>
      <c r="D7" s="1069"/>
      <c r="E7" s="1069"/>
      <c r="F7" s="1069"/>
      <c r="G7" s="1069"/>
      <c r="H7" s="1069"/>
      <c r="I7" s="1069"/>
      <c r="J7" s="1069"/>
      <c r="K7" s="1069"/>
      <c r="L7" s="1069"/>
      <c r="M7" s="1069"/>
      <c r="N7" s="1069"/>
      <c r="O7" s="1069"/>
      <c r="P7" s="1069"/>
      <c r="Q7" s="1069"/>
      <c r="R7" s="1069"/>
      <c r="S7" s="1069"/>
      <c r="T7" s="368"/>
      <c r="U7" s="369"/>
    </row>
    <row r="8" spans="1:21">
      <c r="A8" s="1069"/>
      <c r="B8" s="1069"/>
      <c r="C8" s="1069"/>
      <c r="D8" s="1069"/>
      <c r="E8" s="1069"/>
      <c r="F8" s="1069"/>
      <c r="G8" s="1069"/>
      <c r="H8" s="1069"/>
      <c r="I8" s="1069"/>
      <c r="J8" s="1069"/>
      <c r="K8" s="1069"/>
      <c r="L8" s="1069"/>
      <c r="M8" s="1069"/>
      <c r="N8" s="1069"/>
      <c r="O8" s="1069"/>
      <c r="P8" s="1069"/>
      <c r="Q8" s="1069"/>
      <c r="R8" s="1069"/>
      <c r="S8" s="1069"/>
      <c r="T8" s="368"/>
      <c r="U8" s="369"/>
    </row>
    <row r="9" spans="1:21">
      <c r="A9" s="1069"/>
      <c r="B9" s="1069"/>
      <c r="C9" s="1069"/>
      <c r="D9" s="1069"/>
      <c r="E9" s="1069"/>
      <c r="F9" s="1069"/>
      <c r="G9" s="1069"/>
      <c r="H9" s="1069"/>
      <c r="I9" s="1069"/>
      <c r="J9" s="1069"/>
      <c r="K9" s="1069"/>
      <c r="L9" s="1069"/>
      <c r="M9" s="1069"/>
      <c r="N9" s="1069"/>
      <c r="O9" s="1069"/>
      <c r="P9" s="1069"/>
      <c r="Q9" s="1069"/>
      <c r="R9" s="1069"/>
      <c r="S9" s="1069"/>
      <c r="T9" s="368"/>
      <c r="U9" s="369"/>
    </row>
    <row r="10" spans="1:21">
      <c r="T10" s="368"/>
      <c r="U10" s="369"/>
    </row>
    <row r="11" spans="1:21" ht="12.75" customHeight="1">
      <c r="A11" s="1070" t="s">
        <v>484</v>
      </c>
      <c r="B11" s="1070"/>
      <c r="C11" s="1070"/>
      <c r="D11" s="1070"/>
      <c r="E11" s="1070"/>
      <c r="F11" s="1070"/>
      <c r="G11" s="1070"/>
      <c r="H11" s="1070"/>
      <c r="I11" s="1070"/>
      <c r="J11" s="1070"/>
      <c r="K11" s="1070"/>
      <c r="L11" s="1070"/>
      <c r="M11" s="1070"/>
      <c r="N11" s="1070"/>
      <c r="O11" s="1070"/>
      <c r="P11" s="1070"/>
      <c r="Q11" s="1070"/>
      <c r="R11" s="1070"/>
      <c r="S11" s="1070"/>
      <c r="T11" s="368"/>
      <c r="U11" s="369"/>
    </row>
    <row r="12" spans="1:21" ht="12.75" customHeight="1">
      <c r="A12" s="1070"/>
      <c r="B12" s="1070"/>
      <c r="C12" s="1070"/>
      <c r="D12" s="1070"/>
      <c r="E12" s="1070"/>
      <c r="F12" s="1070"/>
      <c r="G12" s="1070"/>
      <c r="H12" s="1070"/>
      <c r="I12" s="1070"/>
      <c r="J12" s="1070"/>
      <c r="K12" s="1070"/>
      <c r="L12" s="1070"/>
      <c r="M12" s="1070"/>
      <c r="N12" s="1070"/>
      <c r="O12" s="1070"/>
      <c r="P12" s="1070"/>
      <c r="Q12" s="1070"/>
      <c r="R12" s="1070"/>
      <c r="S12" s="1070"/>
      <c r="T12" s="368"/>
      <c r="U12" s="369"/>
    </row>
    <row r="13" spans="1:21">
      <c r="T13" s="368"/>
      <c r="U13" s="369"/>
    </row>
    <row r="14" spans="1:21">
      <c r="A14" s="371" t="s">
        <v>57</v>
      </c>
      <c r="B14" s="371"/>
      <c r="C14" s="372"/>
      <c r="D14" s="1066"/>
      <c r="E14" s="1067"/>
      <c r="F14" s="1067"/>
      <c r="G14" s="1067"/>
      <c r="H14" s="1067"/>
      <c r="I14" s="1067"/>
      <c r="J14" s="1068"/>
      <c r="K14" s="371" t="s">
        <v>58</v>
      </c>
      <c r="O14" s="1066"/>
      <c r="P14" s="1067"/>
      <c r="Q14" s="1067"/>
      <c r="R14" s="1067"/>
      <c r="S14" s="1068"/>
      <c r="T14" s="368"/>
      <c r="U14" s="369"/>
    </row>
    <row r="15" spans="1:21">
      <c r="A15" s="371" t="s">
        <v>59</v>
      </c>
      <c r="B15" s="371"/>
      <c r="C15" s="372"/>
      <c r="D15" s="1066"/>
      <c r="E15" s="1067"/>
      <c r="F15" s="1067"/>
      <c r="G15" s="1067"/>
      <c r="H15" s="1067"/>
      <c r="I15" s="1067"/>
      <c r="J15" s="1068"/>
      <c r="K15" s="370" t="s">
        <v>60</v>
      </c>
      <c r="N15" s="1066"/>
      <c r="O15" s="1067"/>
      <c r="P15" s="1067"/>
      <c r="Q15" s="1067"/>
      <c r="R15" s="1067"/>
      <c r="S15" s="1068"/>
      <c r="T15" s="368"/>
      <c r="U15" s="369"/>
    </row>
    <row r="16" spans="1:21">
      <c r="A16" s="371" t="s">
        <v>61</v>
      </c>
      <c r="B16" s="371"/>
      <c r="C16" s="372"/>
      <c r="D16" s="1066"/>
      <c r="E16" s="1067"/>
      <c r="F16" s="1067"/>
      <c r="G16" s="1067"/>
      <c r="H16" s="1067"/>
      <c r="I16" s="1067"/>
      <c r="J16" s="1068"/>
      <c r="K16" s="370" t="s">
        <v>60</v>
      </c>
      <c r="N16" s="1066"/>
      <c r="O16" s="1067"/>
      <c r="P16" s="1067"/>
      <c r="Q16" s="1067"/>
      <c r="R16" s="1067"/>
      <c r="S16" s="1068"/>
      <c r="T16" s="368"/>
      <c r="U16" s="369"/>
    </row>
    <row r="17" spans="1:46">
      <c r="A17" s="373" t="s">
        <v>361</v>
      </c>
      <c r="D17" s="1071" t="s">
        <v>791</v>
      </c>
      <c r="E17" s="1072"/>
      <c r="F17" s="1072"/>
      <c r="G17" s="1072"/>
      <c r="H17" s="1072"/>
      <c r="I17" s="1072"/>
      <c r="J17" s="1073"/>
      <c r="T17" s="1044" t="s">
        <v>158</v>
      </c>
      <c r="U17" s="1045"/>
      <c r="V17" s="1045"/>
      <c r="W17" s="1045"/>
      <c r="X17" s="1045"/>
      <c r="Y17" s="1045"/>
      <c r="Z17" s="1045"/>
      <c r="AA17" s="1045"/>
      <c r="AB17" s="985"/>
      <c r="AC17" s="991" t="s">
        <v>100</v>
      </c>
      <c r="AD17" s="991"/>
      <c r="AE17" s="991"/>
      <c r="AF17" s="991"/>
      <c r="AG17" s="991" t="s">
        <v>104</v>
      </c>
      <c r="AH17" s="991"/>
      <c r="AI17" s="991"/>
      <c r="AJ17" s="991"/>
      <c r="AK17" s="991" t="s">
        <v>105</v>
      </c>
      <c r="AL17" s="991"/>
      <c r="AM17" s="991"/>
      <c r="AN17" s="991"/>
      <c r="AO17" s="1036" t="s">
        <v>106</v>
      </c>
      <c r="AP17" s="1037"/>
      <c r="AQ17" s="1037"/>
      <c r="AR17" s="1037"/>
      <c r="AS17" s="1037"/>
      <c r="AT17" s="1037"/>
    </row>
    <row r="18" spans="1:46">
      <c r="A18" s="375" t="s">
        <v>62</v>
      </c>
      <c r="B18" s="376"/>
      <c r="C18" s="376"/>
      <c r="D18" s="376"/>
      <c r="E18" s="376"/>
      <c r="F18" s="376"/>
      <c r="G18" s="376"/>
      <c r="H18" s="376"/>
      <c r="I18" s="376"/>
      <c r="J18" s="376"/>
      <c r="K18" s="376"/>
      <c r="L18" s="376"/>
      <c r="M18" s="376"/>
      <c r="N18" s="376"/>
      <c r="O18" s="376"/>
      <c r="P18" s="376"/>
      <c r="Q18" s="376"/>
      <c r="R18" s="376"/>
      <c r="S18" s="377"/>
      <c r="T18" s="1026" t="s">
        <v>362</v>
      </c>
      <c r="U18" s="994" t="s">
        <v>91</v>
      </c>
      <c r="V18" s="994" t="s">
        <v>92</v>
      </c>
      <c r="W18" s="994" t="s">
        <v>93</v>
      </c>
      <c r="X18" s="994" t="s">
        <v>94</v>
      </c>
      <c r="Y18" s="994" t="s">
        <v>95</v>
      </c>
      <c r="Z18" s="1026" t="s">
        <v>96</v>
      </c>
      <c r="AA18" s="1026" t="s">
        <v>97</v>
      </c>
      <c r="AB18" s="1026" t="s">
        <v>98</v>
      </c>
      <c r="AC18" s="1023" t="s">
        <v>101</v>
      </c>
      <c r="AD18" s="1023" t="s">
        <v>99</v>
      </c>
      <c r="AE18" s="1023" t="s">
        <v>102</v>
      </c>
      <c r="AF18" s="1023" t="s">
        <v>103</v>
      </c>
      <c r="AG18" s="1023" t="s">
        <v>101</v>
      </c>
      <c r="AH18" s="1023" t="s">
        <v>99</v>
      </c>
      <c r="AI18" s="1041" t="s">
        <v>102</v>
      </c>
      <c r="AJ18" s="1023" t="s">
        <v>103</v>
      </c>
      <c r="AK18" s="1023" t="s">
        <v>101</v>
      </c>
      <c r="AL18" s="1023" t="s">
        <v>99</v>
      </c>
      <c r="AM18" s="1041" t="s">
        <v>102</v>
      </c>
      <c r="AN18" s="1023" t="s">
        <v>103</v>
      </c>
      <c r="AO18" s="1023" t="s">
        <v>107</v>
      </c>
      <c r="AP18" s="1023" t="s">
        <v>108</v>
      </c>
      <c r="AQ18" s="1023" t="s">
        <v>227</v>
      </c>
      <c r="AR18" s="1023" t="s">
        <v>228</v>
      </c>
      <c r="AS18" s="1023" t="s">
        <v>109</v>
      </c>
      <c r="AT18" s="1038" t="s">
        <v>664</v>
      </c>
    </row>
    <row r="19" spans="1:46">
      <c r="A19" s="1005" t="str">
        <f>IF(COUNTIF(A24:B49,"NO")&gt;0,"Yes. Chassis deviates from baseline requirements","No. Chassis does not deviate from baseline requirements")</f>
        <v>Yes. Chassis deviates from baseline requirements</v>
      </c>
      <c r="B19" s="1006"/>
      <c r="C19" s="1006"/>
      <c r="D19" s="1006"/>
      <c r="E19" s="1006"/>
      <c r="F19" s="1006"/>
      <c r="G19" s="1006"/>
      <c r="H19" s="1006"/>
      <c r="I19" s="1006"/>
      <c r="J19" s="1006"/>
      <c r="K19" s="1006"/>
      <c r="L19" s="1006"/>
      <c r="M19" s="1006"/>
      <c r="N19" s="1006"/>
      <c r="O19" s="1006"/>
      <c r="P19" s="1006"/>
      <c r="Q19" s="1006"/>
      <c r="R19" s="1006"/>
      <c r="S19" s="1007"/>
      <c r="T19" s="1026"/>
      <c r="U19" s="994"/>
      <c r="V19" s="994"/>
      <c r="W19" s="994"/>
      <c r="X19" s="994"/>
      <c r="Y19" s="994"/>
      <c r="Z19" s="1026"/>
      <c r="AA19" s="1026"/>
      <c r="AB19" s="1026"/>
      <c r="AC19" s="1024"/>
      <c r="AD19" s="1024"/>
      <c r="AE19" s="1024"/>
      <c r="AF19" s="1024"/>
      <c r="AG19" s="1024"/>
      <c r="AH19" s="1024"/>
      <c r="AI19" s="1042"/>
      <c r="AJ19" s="1024"/>
      <c r="AK19" s="1024"/>
      <c r="AL19" s="1024"/>
      <c r="AM19" s="1042"/>
      <c r="AN19" s="1024"/>
      <c r="AO19" s="1024"/>
      <c r="AP19" s="1024"/>
      <c r="AQ19" s="1024"/>
      <c r="AR19" s="1024"/>
      <c r="AS19" s="1024"/>
      <c r="AT19" s="1039"/>
    </row>
    <row r="20" spans="1:46">
      <c r="T20" s="1026"/>
      <c r="U20" s="994"/>
      <c r="V20" s="994"/>
      <c r="W20" s="994"/>
      <c r="X20" s="994"/>
      <c r="Y20" s="994"/>
      <c r="Z20" s="1026"/>
      <c r="AA20" s="1026"/>
      <c r="AB20" s="1026"/>
      <c r="AC20" s="1024"/>
      <c r="AD20" s="1024"/>
      <c r="AE20" s="1024"/>
      <c r="AF20" s="1024"/>
      <c r="AG20" s="1024"/>
      <c r="AH20" s="1024"/>
      <c r="AI20" s="1042"/>
      <c r="AJ20" s="1024"/>
      <c r="AK20" s="1024"/>
      <c r="AL20" s="1024"/>
      <c r="AM20" s="1042"/>
      <c r="AN20" s="1024"/>
      <c r="AO20" s="1024"/>
      <c r="AP20" s="1024"/>
      <c r="AQ20" s="1024"/>
      <c r="AR20" s="1024"/>
      <c r="AS20" s="1024"/>
      <c r="AT20" s="1039"/>
    </row>
    <row r="21" spans="1:46" ht="12.75" customHeight="1">
      <c r="A21" s="1008" t="s">
        <v>63</v>
      </c>
      <c r="B21" s="1009"/>
      <c r="C21" s="1008" t="s">
        <v>64</v>
      </c>
      <c r="D21" s="1031"/>
      <c r="E21" s="1027" t="s">
        <v>65</v>
      </c>
      <c r="F21" s="1028"/>
      <c r="G21" s="1016" t="s">
        <v>66</v>
      </c>
      <c r="H21" s="1016"/>
      <c r="I21" s="1016"/>
      <c r="J21" s="1016"/>
      <c r="K21" s="1016"/>
      <c r="L21" s="1016"/>
      <c r="M21" s="1016"/>
      <c r="N21" s="1016"/>
      <c r="O21" s="995" t="s">
        <v>474</v>
      </c>
      <c r="P21" s="996"/>
      <c r="Q21" s="996"/>
      <c r="R21" s="996"/>
      <c r="S21" s="996"/>
      <c r="T21" s="1026"/>
      <c r="U21" s="994"/>
      <c r="V21" s="994"/>
      <c r="W21" s="994"/>
      <c r="X21" s="994"/>
      <c r="Y21" s="994"/>
      <c r="Z21" s="1026"/>
      <c r="AA21" s="1026"/>
      <c r="AB21" s="1026"/>
      <c r="AC21" s="1024"/>
      <c r="AD21" s="1024"/>
      <c r="AE21" s="1024"/>
      <c r="AF21" s="1024"/>
      <c r="AG21" s="1024"/>
      <c r="AH21" s="1024"/>
      <c r="AI21" s="1042"/>
      <c r="AJ21" s="1024"/>
      <c r="AK21" s="1024"/>
      <c r="AL21" s="1024"/>
      <c r="AM21" s="1042"/>
      <c r="AN21" s="1024"/>
      <c r="AO21" s="1024"/>
      <c r="AP21" s="1024"/>
      <c r="AQ21" s="1024"/>
      <c r="AR21" s="1024"/>
      <c r="AS21" s="1024"/>
      <c r="AT21" s="1039"/>
    </row>
    <row r="22" spans="1:46" ht="12.75" customHeight="1">
      <c r="A22" s="1010"/>
      <c r="B22" s="1011"/>
      <c r="C22" s="1032"/>
      <c r="D22" s="1033"/>
      <c r="E22" s="997"/>
      <c r="F22" s="1029"/>
      <c r="G22" s="1016"/>
      <c r="H22" s="1016"/>
      <c r="I22" s="1016"/>
      <c r="J22" s="1016"/>
      <c r="K22" s="1016"/>
      <c r="L22" s="1016"/>
      <c r="M22" s="1016"/>
      <c r="N22" s="1016"/>
      <c r="O22" s="997"/>
      <c r="P22" s="998"/>
      <c r="Q22" s="998"/>
      <c r="R22" s="998"/>
      <c r="S22" s="998"/>
      <c r="T22" s="1026"/>
      <c r="U22" s="994"/>
      <c r="V22" s="994"/>
      <c r="W22" s="994"/>
      <c r="X22" s="994"/>
      <c r="Y22" s="994"/>
      <c r="Z22" s="1026"/>
      <c r="AA22" s="1026"/>
      <c r="AB22" s="1026"/>
      <c r="AC22" s="1024"/>
      <c r="AD22" s="1024"/>
      <c r="AE22" s="1024"/>
      <c r="AF22" s="1024"/>
      <c r="AG22" s="1024"/>
      <c r="AH22" s="1024"/>
      <c r="AI22" s="1042"/>
      <c r="AJ22" s="1024"/>
      <c r="AK22" s="1024"/>
      <c r="AL22" s="1024"/>
      <c r="AM22" s="1042"/>
      <c r="AN22" s="1024"/>
      <c r="AO22" s="1024"/>
      <c r="AP22" s="1024"/>
      <c r="AQ22" s="1024"/>
      <c r="AR22" s="1024"/>
      <c r="AS22" s="1024"/>
      <c r="AT22" s="1039"/>
    </row>
    <row r="23" spans="1:46">
      <c r="A23" s="1012"/>
      <c r="B23" s="1013"/>
      <c r="C23" s="1034"/>
      <c r="D23" s="1035"/>
      <c r="E23" s="999"/>
      <c r="F23" s="1030"/>
      <c r="G23" s="1016"/>
      <c r="H23" s="1016"/>
      <c r="I23" s="1016"/>
      <c r="J23" s="1016"/>
      <c r="K23" s="1016"/>
      <c r="L23" s="1016"/>
      <c r="M23" s="1016"/>
      <c r="N23" s="1016"/>
      <c r="O23" s="999"/>
      <c r="P23" s="1000"/>
      <c r="Q23" s="1000"/>
      <c r="R23" s="1000"/>
      <c r="S23" s="1000"/>
      <c r="T23" s="1026"/>
      <c r="U23" s="994"/>
      <c r="V23" s="994"/>
      <c r="W23" s="994"/>
      <c r="X23" s="994"/>
      <c r="Y23" s="994"/>
      <c r="Z23" s="1026"/>
      <c r="AA23" s="1026"/>
      <c r="AB23" s="1026"/>
      <c r="AC23" s="1025"/>
      <c r="AD23" s="1025"/>
      <c r="AE23" s="1025"/>
      <c r="AF23" s="1025"/>
      <c r="AG23" s="1025"/>
      <c r="AH23" s="1025"/>
      <c r="AI23" s="1043"/>
      <c r="AJ23" s="1025"/>
      <c r="AK23" s="1025"/>
      <c r="AL23" s="1025"/>
      <c r="AM23" s="1043"/>
      <c r="AN23" s="1025"/>
      <c r="AO23" s="1025"/>
      <c r="AP23" s="1025"/>
      <c r="AQ23" s="1025"/>
      <c r="AR23" s="1025"/>
      <c r="AS23" s="1025"/>
      <c r="AT23" s="1040"/>
    </row>
    <row r="24" spans="1:46" ht="12.75" customHeight="1">
      <c r="A24" s="1014" t="str">
        <f>IF(AND('T3.8 Main Hoop Tubing'!D13&gt;='T3.8 Main Hoop Tubing'!C13,'T3.8 Main Hoop Tubing'!D14&gt;='T3.8 Main Hoop Tubing'!C14),"YES","NO")</f>
        <v>YES</v>
      </c>
      <c r="B24" s="1015"/>
      <c r="C24" s="1020" t="s">
        <v>197</v>
      </c>
      <c r="D24" s="1021"/>
      <c r="E24" s="1019" t="s">
        <v>529</v>
      </c>
      <c r="F24" s="979"/>
      <c r="G24" s="1076" t="s">
        <v>67</v>
      </c>
      <c r="H24" s="1076"/>
      <c r="I24" s="1076"/>
      <c r="J24" s="1076"/>
      <c r="K24" s="1076"/>
      <c r="L24" s="1076"/>
      <c r="M24" s="1076"/>
      <c r="N24" s="1076"/>
      <c r="O24" s="973"/>
      <c r="P24" s="974"/>
      <c r="Q24" s="974"/>
      <c r="R24" s="974"/>
      <c r="S24" s="974"/>
      <c r="T24" s="374" t="str">
        <f>IF(A24="no",'T3.8 Main Hoop Tubing'!E20,"NA")</f>
        <v>NA</v>
      </c>
      <c r="U24" s="374" t="str">
        <f>IF(A24="no",'T3.8 Main Hoop Tubing'!E21,"NA")</f>
        <v>NA</v>
      </c>
      <c r="V24" s="374" t="str">
        <f>IF(A24="no",'T3.8 Main Hoop Tubing'!E22,"NA")</f>
        <v>NA</v>
      </c>
      <c r="W24" s="374" t="str">
        <f>IF(A24="no",'T3.8 Main Hoop Tubing'!E23,"NA")</f>
        <v>NA</v>
      </c>
      <c r="X24" s="374" t="str">
        <f>IF(A24="no",'T3.8 Main Hoop Tubing'!E24,"NA")</f>
        <v>NA</v>
      </c>
      <c r="Y24" s="374" t="str">
        <f>IF(A24="no",'T3.8 Main Hoop Tubing'!E25,"NA")</f>
        <v>NA</v>
      </c>
      <c r="Z24" s="374" t="str">
        <f>IF(A24="no",'T3.8 Main Hoop Tubing'!E26,"NA")</f>
        <v>NA</v>
      </c>
      <c r="AA24" s="378" t="str">
        <f>IF(A24="no",'T3.8 Main Hoop Tubing'!E27,"NA")</f>
        <v>NA</v>
      </c>
      <c r="AB24" s="374" t="str">
        <f>IF(A24="no",'T3.8 Main Hoop Tubing'!E28,"NA")</f>
        <v>NA</v>
      </c>
      <c r="AC24" s="379" t="str">
        <f>'T3.8 Main Hoop Tubing'!D4</f>
        <v>Steel</v>
      </c>
      <c r="AD24" s="380" t="str">
        <f>'T3.8 Main Hoop Tubing'!D5</f>
        <v>Round</v>
      </c>
      <c r="AE24" s="381">
        <f>'T3.8 Main Hoop Tubing'!D13</f>
        <v>25</v>
      </c>
      <c r="AF24" s="382">
        <f>'T3.8 Main Hoop Tubing'!D14</f>
        <v>2.5</v>
      </c>
      <c r="AG24" s="383"/>
      <c r="AH24" s="383"/>
      <c r="AI24" s="384"/>
      <c r="AJ24" s="385"/>
      <c r="AK24" s="383"/>
      <c r="AL24" s="383"/>
      <c r="AM24" s="384"/>
      <c r="AN24" s="385"/>
      <c r="AO24" s="383"/>
      <c r="AP24" s="383"/>
      <c r="AQ24" s="384"/>
      <c r="AR24" s="384"/>
      <c r="AS24" s="385"/>
      <c r="AT24" s="598"/>
    </row>
    <row r="25" spans="1:46" ht="12.75" customHeight="1">
      <c r="A25" s="1014" t="str">
        <f>IF(AND('T3.9 Front Hoop Tubing'!D4='T3.9 Front Hoop Tubing'!C4,'T3.9 Front Hoop Tubing'!D5='T3.9 Front Hoop Tubing'!C5,'T3.9 Front Hoop Tubing'!D13&gt;='T3.9 Front Hoop Tubing'!C13,'T3.9 Front Hoop Tubing'!D14&gt;='T3.9 Front Hoop Tubing'!C14),"YES","NO")</f>
        <v>YES</v>
      </c>
      <c r="B25" s="1015"/>
      <c r="C25" s="1017" t="str">
        <f t="shared" ref="C25:C35" si="0">IF(A25="N/A","N/A",IF(A25="YES","NO","YES"))</f>
        <v>NO</v>
      </c>
      <c r="D25" s="1018"/>
      <c r="E25" s="1019" t="s">
        <v>536</v>
      </c>
      <c r="F25" s="979"/>
      <c r="G25" s="980" t="s">
        <v>68</v>
      </c>
      <c r="H25" s="980"/>
      <c r="I25" s="980"/>
      <c r="J25" s="980"/>
      <c r="K25" s="980"/>
      <c r="L25" s="980"/>
      <c r="M25" s="980"/>
      <c r="N25" s="980"/>
      <c r="O25" s="973"/>
      <c r="P25" s="974"/>
      <c r="Q25" s="974"/>
      <c r="R25" s="974"/>
      <c r="S25" s="974"/>
      <c r="T25" s="374" t="str">
        <f>IF(A25="no",'T3.9 Front Hoop Tubing'!E20,"NA")</f>
        <v>NA</v>
      </c>
      <c r="U25" s="374" t="str">
        <f>IF(A25="no",'T3.9 Front Hoop Tubing'!E21,"NA")</f>
        <v>NA</v>
      </c>
      <c r="V25" s="374" t="str">
        <f>IF(A25="no",'T3.9 Front Hoop Tubing'!E22,"NA")</f>
        <v>NA</v>
      </c>
      <c r="W25" s="374" t="str">
        <f>IF(A25="no",'T3.9 Front Hoop Tubing'!E23,"NA")</f>
        <v>NA</v>
      </c>
      <c r="X25" s="374" t="str">
        <f>IF(A25="no",'T3.9 Front Hoop Tubing'!E24,"NA")</f>
        <v>NA</v>
      </c>
      <c r="Y25" s="374" t="str">
        <f>IF(A25="no",'T3.9 Front Hoop Tubing'!E25,"NA")</f>
        <v>NA</v>
      </c>
      <c r="Z25" s="374" t="str">
        <f>IF(A25="no",'T3.9 Front Hoop Tubing'!E26,"NA")</f>
        <v>NA</v>
      </c>
      <c r="AA25" s="378" t="str">
        <f>IF(A25="no",'T3.9 Front Hoop Tubing'!E27,"NA")</f>
        <v>NA</v>
      </c>
      <c r="AB25" s="374" t="str">
        <f>IF(A25="no",'T3.9 Front Hoop Tubing'!E28,"NA")</f>
        <v>NA</v>
      </c>
      <c r="AC25" s="380" t="str">
        <f>'T3.9 Front Hoop Tubing'!D4</f>
        <v>Steel</v>
      </c>
      <c r="AD25" s="380" t="str">
        <f>'T3.9 Front Hoop Tubing'!D5</f>
        <v>Round</v>
      </c>
      <c r="AE25" s="381">
        <f>'T3.9 Front Hoop Tubing'!D13</f>
        <v>25</v>
      </c>
      <c r="AF25" s="382">
        <f>'T3.9 Front Hoop Tubing'!D14</f>
        <v>2.5</v>
      </c>
      <c r="AG25" s="383"/>
      <c r="AH25" s="383"/>
      <c r="AI25" s="384"/>
      <c r="AJ25" s="385"/>
      <c r="AK25" s="383"/>
      <c r="AL25" s="383"/>
      <c r="AM25" s="384"/>
      <c r="AN25" s="385"/>
      <c r="AO25" s="383"/>
      <c r="AP25" s="383"/>
      <c r="AQ25" s="384"/>
      <c r="AR25" s="384"/>
      <c r="AS25" s="385"/>
      <c r="AT25" s="598"/>
    </row>
    <row r="26" spans="1:46" ht="12.75" customHeight="1">
      <c r="A26" s="1014" t="str">
        <f>IF(AND('T3.10 Main Hoop Bracing'!D13&gt;='T3.10 Main Hoop Bracing'!C13,'T3.10 Main Hoop Bracing'!D14&gt;='T3.10 Main Hoop Bracing'!C14,'T3.10 Main Hoop Bracing'!D5='T3.10 Main Hoop Bracing'!C5),"YES","NO")</f>
        <v>YES</v>
      </c>
      <c r="B26" s="1015"/>
      <c r="C26" s="1017" t="str">
        <f t="shared" si="0"/>
        <v>NO</v>
      </c>
      <c r="D26" s="1018"/>
      <c r="E26" s="1019" t="s">
        <v>537</v>
      </c>
      <c r="F26" s="979"/>
      <c r="G26" s="980" t="s">
        <v>69</v>
      </c>
      <c r="H26" s="980"/>
      <c r="I26" s="980"/>
      <c r="J26" s="980"/>
      <c r="K26" s="980"/>
      <c r="L26" s="980"/>
      <c r="M26" s="980"/>
      <c r="N26" s="980"/>
      <c r="O26" s="973"/>
      <c r="P26" s="974"/>
      <c r="Q26" s="974"/>
      <c r="R26" s="974"/>
      <c r="S26" s="974"/>
      <c r="T26" s="374" t="str">
        <f>IF(A26="NO",'T3.10 Main Hoop Bracing'!E20,"NA")</f>
        <v>NA</v>
      </c>
      <c r="U26" s="374" t="str">
        <f>IF(A26="NO",'T3.10 Main Hoop Bracing'!E21,"NA")</f>
        <v>NA</v>
      </c>
      <c r="V26" s="374" t="str">
        <f>IF(A26="NO",'T3.10 Main Hoop Bracing'!E22,"NA")</f>
        <v>NA</v>
      </c>
      <c r="W26" s="374" t="str">
        <f>IF(A26="NO",'T3.10 Main Hoop Bracing'!E23,"NA")</f>
        <v>NA</v>
      </c>
      <c r="X26" s="374" t="str">
        <f>IF(A26="NO",'T3.10 Main Hoop Bracing'!E24,"NA")</f>
        <v>NA</v>
      </c>
      <c r="Y26" s="374" t="str">
        <f>IF(A26="NO",'T3.10 Main Hoop Bracing'!E25,"NA")</f>
        <v>NA</v>
      </c>
      <c r="Z26" s="374" t="str">
        <f>IF(A26="NO",'T3.10 Main Hoop Bracing'!E26,"NA")</f>
        <v>NA</v>
      </c>
      <c r="AA26" s="378" t="str">
        <f>IF(A26="NO",'T3.10 Main Hoop Bracing'!E27,"NA")</f>
        <v>NA</v>
      </c>
      <c r="AB26" s="374" t="str">
        <f>IF(A26="NO",'T3.10 Main Hoop Bracing'!E28,"NA")</f>
        <v>NA</v>
      </c>
      <c r="AC26" s="380" t="str">
        <f>'T3.10 Main Hoop Bracing'!D4</f>
        <v>Steel</v>
      </c>
      <c r="AD26" s="380" t="str">
        <f>'T3.10 Main Hoop Bracing'!D5</f>
        <v>Round</v>
      </c>
      <c r="AE26" s="381">
        <f>'T3.10 Main Hoop Bracing'!D13</f>
        <v>25.4</v>
      </c>
      <c r="AF26" s="382">
        <f>'T3.10 Main Hoop Bracing'!D14</f>
        <v>1.6</v>
      </c>
      <c r="AG26" s="383"/>
      <c r="AH26" s="383"/>
      <c r="AI26" s="383"/>
      <c r="AJ26" s="383"/>
      <c r="AK26" s="383"/>
      <c r="AL26" s="383"/>
      <c r="AM26" s="383"/>
      <c r="AN26" s="383"/>
      <c r="AO26" s="383"/>
      <c r="AP26" s="383"/>
      <c r="AQ26" s="383"/>
      <c r="AR26" s="383"/>
      <c r="AS26" s="383"/>
      <c r="AT26" s="599"/>
    </row>
    <row r="27" spans="1:46" ht="12.75" customHeight="1">
      <c r="A27" s="1014" t="str">
        <f>IF(NOT('T3.10.5 T3.5 MHoop Brace Spt'!F2="tubing only"),"N/A",IF(AND('T3.10.5 T3.5 MHoop Brace Spt'!E5='T3.10.5 T3.5 MHoop Brace Spt'!C5,'T3.10.5 T3.5 MHoop Brace Spt'!E15&gt;='T3.10.5 T3.5 MHoop Brace Spt'!C15,'T3.10.5 T3.5 MHoop Brace Spt'!E16&gt;='T3.10.5 T3.5 MHoop Brace Spt'!C16),"YES","NO"))</f>
        <v>YES</v>
      </c>
      <c r="B27" s="1015"/>
      <c r="C27" s="1017" t="str">
        <f>IF(A27="N/A","N/A",IF(A27="YES","NO","YES"))</f>
        <v>NO</v>
      </c>
      <c r="D27" s="1018"/>
      <c r="E27" s="1019" t="s">
        <v>538</v>
      </c>
      <c r="F27" s="979"/>
      <c r="G27" s="980" t="s">
        <v>161</v>
      </c>
      <c r="H27" s="980"/>
      <c r="I27" s="980"/>
      <c r="J27" s="980"/>
      <c r="K27" s="980"/>
      <c r="L27" s="980"/>
      <c r="M27" s="980"/>
      <c r="N27" s="980"/>
      <c r="O27" s="973"/>
      <c r="P27" s="974"/>
      <c r="Q27" s="974"/>
      <c r="R27" s="974"/>
      <c r="S27" s="974"/>
      <c r="T27" s="374" t="str">
        <f>IF(A27="NO",'T3.10.5 T3.5 MHoop Brace Spt'!$H$27,"NA")</f>
        <v>NA</v>
      </c>
      <c r="U27" s="374" t="str">
        <f>IF(A27="NO",'T3.10.5 T3.5 MHoop Brace Spt'!$H$28,"NA")</f>
        <v>NA</v>
      </c>
      <c r="V27" s="374" t="str">
        <f>IF(A27="NO",'T3.10.5 T3.5 MHoop Brace Spt'!$H$29,"NA")</f>
        <v>NA</v>
      </c>
      <c r="W27" s="374" t="str">
        <f>IF(A27="NO",'T3.10.5 T3.5 MHoop Brace Spt'!$H$30,"NA")</f>
        <v>NA</v>
      </c>
      <c r="X27" s="374" t="str">
        <f>IF(A27="NO",'T3.10.5 T3.5 MHoop Brace Spt'!$H$31,"NA")</f>
        <v>NA</v>
      </c>
      <c r="Y27" s="374" t="str">
        <f>IF(A27="NO",'T3.10.5 T3.5 MHoop Brace Spt'!$H$32,"NA")</f>
        <v>NA</v>
      </c>
      <c r="Z27" s="374" t="str">
        <f>IF(A27="NO",'T3.10.5 T3.5 MHoop Brace Spt'!$H$33,"NA")</f>
        <v>NA</v>
      </c>
      <c r="AA27" s="378" t="str">
        <f>IF(A27="NO",'T3.10.5 T3.5 MHoop Brace Spt'!$H$34,"NA")</f>
        <v>NA</v>
      </c>
      <c r="AB27" s="374" t="str">
        <f>IF(A27="NO",'T3.10.5 T3.5 MHoop Brace Spt'!$H$35,"NA")</f>
        <v>NA</v>
      </c>
      <c r="AC27" s="382" t="str">
        <f>IF(A27="N/A","",IF('T3.10.5 T3.5 MHoop Brace Spt'!$F$2="composite only","",'T3.10.5 T3.5 MHoop Brace Spt'!E5))</f>
        <v>Steel</v>
      </c>
      <c r="AD27" s="382" t="str">
        <f>IF(A27="N/A","",IF('T3.10.5 T3.5 MHoop Brace Spt'!$F$2="composite only","",'T3.10.5 T3.5 MHoop Brace Spt'!$E$6))</f>
        <v>Round</v>
      </c>
      <c r="AE27" s="381">
        <f>IF(A27="N/A","",IF('T3.10.5 T3.5 MHoop Brace Spt'!$F$2="composite only","",'T3.10.5 T3.5 MHoop Brace Spt'!$E$15))</f>
        <v>25.4</v>
      </c>
      <c r="AF27" s="382">
        <f>IF(A27="N/A","",IF('T3.10.5 T3.5 MHoop Brace Spt'!$F$2="composite only","",'T3.10.5 T3.5 MHoop Brace Spt'!$E$16))</f>
        <v>1.2</v>
      </c>
      <c r="AG27" s="383"/>
      <c r="AH27" s="383"/>
      <c r="AI27" s="383"/>
      <c r="AJ27" s="383"/>
      <c r="AK27" s="383"/>
      <c r="AL27" s="383"/>
      <c r="AM27" s="383"/>
      <c r="AN27" s="383"/>
      <c r="AO27" s="383"/>
      <c r="AP27" s="383"/>
      <c r="AQ27" s="383"/>
      <c r="AR27" s="383"/>
      <c r="AS27" s="383"/>
      <c r="AT27" s="599"/>
    </row>
    <row r="28" spans="1:46" ht="12.75" customHeight="1">
      <c r="A28" s="1014" t="str">
        <f>IF('T3.11 T3.5 FHoop Bracing'!F2="tubing only",IF(AND('T3.11 T3.5 FHoop Bracing'!E6='T3.11 T3.5 FHoop Bracing'!C6,'T3.11 T3.5 FHoop Bracing'!E15&gt;='T3.11 T3.5 FHoop Bracing'!C15,'T3.11 T3.5 FHoop Bracing'!E16&gt;='T3.11 T3.5 FHoop Bracing'!C16,'T3.11 T3.5 FHoop Bracing'!E5='T3.11 T3.5 FHoop Bracing'!C5),"YES","NO"),"N/A")</f>
        <v>YES</v>
      </c>
      <c r="B28" s="1015"/>
      <c r="C28" s="1017" t="str">
        <f t="shared" si="0"/>
        <v>NO</v>
      </c>
      <c r="D28" s="1018"/>
      <c r="E28" s="1019" t="s">
        <v>539</v>
      </c>
      <c r="F28" s="979"/>
      <c r="G28" s="980" t="s">
        <v>70</v>
      </c>
      <c r="H28" s="980"/>
      <c r="I28" s="980"/>
      <c r="J28" s="980"/>
      <c r="K28" s="980"/>
      <c r="L28" s="980"/>
      <c r="M28" s="980"/>
      <c r="N28" s="980"/>
      <c r="O28" s="973"/>
      <c r="P28" s="974"/>
      <c r="Q28" s="974"/>
      <c r="R28" s="974"/>
      <c r="S28" s="974"/>
      <c r="T28" s="386" t="str">
        <f>IF($A$28="NO",'T3.11 T3.5 FHoop Bracing'!$H$27,"NA")</f>
        <v>NA</v>
      </c>
      <c r="U28" s="374" t="str">
        <f>IF($A$28="NO",'T3.11 T3.5 FHoop Bracing'!$H$28,"NA")</f>
        <v>NA</v>
      </c>
      <c r="V28" s="374" t="str">
        <f>IF($A$28="NO",'T3.11 T3.5 FHoop Bracing'!$H$29,"NA")</f>
        <v>NA</v>
      </c>
      <c r="W28" s="374" t="str">
        <f>IF($A$28="NO",'T3.11 T3.5 FHoop Bracing'!$H$30,"NA")</f>
        <v>NA</v>
      </c>
      <c r="X28" s="374" t="str">
        <f>IF($A$28="NO",'T3.11 T3.5 FHoop Bracing'!$H$31,"NA")</f>
        <v>NA</v>
      </c>
      <c r="Y28" s="374" t="str">
        <f>IF($A$28="NO",'T3.11 T3.5 FHoop Bracing'!$H$32,"NA")</f>
        <v>NA</v>
      </c>
      <c r="Z28" s="374" t="str">
        <f>IF($A$28="NO",'T3.11 T3.5 FHoop Bracing'!$H$33,"NA")</f>
        <v>NA</v>
      </c>
      <c r="AA28" s="378" t="str">
        <f>IF($A$28="NO",'T3.11 T3.5 FHoop Bracing'!$H$34,"NA")</f>
        <v>NA</v>
      </c>
      <c r="AB28" s="374" t="str">
        <f>IF($A$28="NO",'T3.11 T3.5 FHoop Bracing'!$H$35,"NA")</f>
        <v>NA</v>
      </c>
      <c r="AC28" s="382" t="str">
        <f>IF(A28="N/A","",IF('T3.11 T3.5 FHoop Bracing'!$F$2="Composite Only","",'T3.11 T3.5 FHoop Bracing'!$E$5))</f>
        <v>Steel</v>
      </c>
      <c r="AD28" s="382" t="str">
        <f>IF(A28="N/A","",IF('T3.11 T3.5 FHoop Bracing'!$F$2="Composite Only","",'T3.11 T3.5 FHoop Bracing'!$E$6))</f>
        <v>Round</v>
      </c>
      <c r="AE28" s="381">
        <f>IF(A28="N/A","",IF('T3.11 T3.5 FHoop Bracing'!$F$2="Composite Only","",'T3.11 T3.5 FHoop Bracing'!$E$15))</f>
        <v>25.4</v>
      </c>
      <c r="AF28" s="382">
        <f>IF(A28="N/A","",IF('T3.11 T3.5 FHoop Bracing'!$F$2="Composite Only","",'T3.11 T3.5 FHoop Bracing'!$E$16))</f>
        <v>1.6</v>
      </c>
      <c r="AG28" s="383"/>
      <c r="AH28" s="383"/>
      <c r="AI28" s="383"/>
      <c r="AJ28" s="383"/>
      <c r="AK28" s="383"/>
      <c r="AL28" s="383"/>
      <c r="AM28" s="383"/>
      <c r="AN28" s="383"/>
      <c r="AO28" s="383"/>
      <c r="AP28" s="383"/>
      <c r="AQ28" s="383"/>
      <c r="AR28" s="383"/>
      <c r="AS28" s="383"/>
      <c r="AT28" s="599"/>
    </row>
    <row r="29" spans="1:46" s="371" customFormat="1" ht="12.75" customHeight="1">
      <c r="A29" s="1014" t="str">
        <f>IF(NOT('T3.13 T3.5 Ft Bulkhead'!F2="tubing only"),"N/A",IF(AND('T3.13 T3.5 Ft Bulkhead'!E5='T3.13 T3.5 Ft Bulkhead'!C5,'T3.13 T3.5 Ft Bulkhead'!E15&gt;='T3.13 T3.5 Ft Bulkhead'!C15,'T3.13 T3.5 Ft Bulkhead'!E16&gt;='T3.13 T3.5 Ft Bulkhead'!C16),"YES","NO"))</f>
        <v>YES</v>
      </c>
      <c r="B29" s="1015"/>
      <c r="C29" s="1017" t="str">
        <f t="shared" si="0"/>
        <v>NO</v>
      </c>
      <c r="D29" s="1018"/>
      <c r="E29" s="1019" t="s">
        <v>540</v>
      </c>
      <c r="F29" s="979"/>
      <c r="G29" s="980" t="s">
        <v>71</v>
      </c>
      <c r="H29" s="980"/>
      <c r="I29" s="980"/>
      <c r="J29" s="980"/>
      <c r="K29" s="980"/>
      <c r="L29" s="980"/>
      <c r="M29" s="980"/>
      <c r="N29" s="980"/>
      <c r="O29" s="973"/>
      <c r="P29" s="974"/>
      <c r="Q29" s="974"/>
      <c r="R29" s="974"/>
      <c r="S29" s="974"/>
      <c r="T29" s="374" t="str">
        <f>IF($A$29="NO",'T3.13 T3.5 Ft Bulkhead'!$H30,"NA")</f>
        <v>NA</v>
      </c>
      <c r="U29" s="374" t="str">
        <f>IF($A$29="NO",'T3.13 T3.5 Ft Bulkhead'!$H31,"NA")</f>
        <v>NA</v>
      </c>
      <c r="V29" s="374" t="str">
        <f>IF($A$29="NO",'T3.13 T3.5 Ft Bulkhead'!$H32,"NA")</f>
        <v>NA</v>
      </c>
      <c r="W29" s="374" t="str">
        <f>IF($A$29="NO",'T3.13 T3.5 Ft Bulkhead'!$H33,"NA")</f>
        <v>NA</v>
      </c>
      <c r="X29" s="374" t="str">
        <f>IF($A$29="NO",'T3.13 T3.5 Ft Bulkhead'!$H34,"NA")</f>
        <v>NA</v>
      </c>
      <c r="Y29" s="374" t="str">
        <f>IF($A$29="NO",'T3.13 T3.5 Ft Bulkhead'!$H35,"NA")</f>
        <v>NA</v>
      </c>
      <c r="Z29" s="374" t="str">
        <f>IF($A$29="NO",'T3.13 T3.5 Ft Bulkhead'!$H36,"NA")</f>
        <v>NA</v>
      </c>
      <c r="AA29" s="378" t="str">
        <f>IF($A$29="NO",'T3.13 T3.5 Ft Bulkhead'!$H37,"NA")</f>
        <v>NA</v>
      </c>
      <c r="AB29" s="374" t="str">
        <f>IF($A$29="NO",'T3.13 T3.5 Ft Bulkhead'!$H38,"NA")</f>
        <v>NA</v>
      </c>
      <c r="AC29" s="382" t="str">
        <f>IF(A29="N/A","",IF('T3.13 T3.5 Ft Bulkhead'!$F$2="Composite only","",'T3.13 T3.5 Ft Bulkhead'!$E$5))</f>
        <v>Steel</v>
      </c>
      <c r="AD29" s="382" t="str">
        <f>IF(A29="N/A","",IF('T3.13 T3.5 Ft Bulkhead'!$F$2="Composite only","",'T3.13 T3.5 Ft Bulkhead'!$E$6))</f>
        <v>Round</v>
      </c>
      <c r="AE29" s="381">
        <f>IF(A29="N/A","",IF('T3.13 T3.5 Ft Bulkhead'!$F$2="Composite only","",'T3.13 T3.5 Ft Bulkhead'!$E$18))</f>
        <v>25.4</v>
      </c>
      <c r="AF29" s="382">
        <f>IF(A29="N/A","",IF('T3.13 T3.5 Ft Bulkhead'!$F$2="Composite only","",'T3.13 T3.5 Ft Bulkhead'!$E$19))</f>
        <v>1.6</v>
      </c>
      <c r="AG29" s="383"/>
      <c r="AH29" s="383"/>
      <c r="AI29" s="383"/>
      <c r="AJ29" s="383"/>
      <c r="AK29" s="383"/>
      <c r="AL29" s="383"/>
      <c r="AM29" s="383"/>
      <c r="AN29" s="383"/>
      <c r="AO29" s="383"/>
      <c r="AP29" s="383"/>
      <c r="AQ29" s="383"/>
      <c r="AR29" s="383"/>
      <c r="AS29" s="383"/>
      <c r="AT29" s="599"/>
    </row>
    <row r="30" spans="1:46" ht="12.75" customHeight="1">
      <c r="A30" s="1014" t="str">
        <f>IF(NOT('T3.14 T3.5 FBH Spt Structure'!F2="tubing only"),"N/A",IF('T3.14 T3.5 FBH Spt Structure'!G17="YES","YES","NO"))</f>
        <v>YES</v>
      </c>
      <c r="B30" s="1015"/>
      <c r="C30" s="1017" t="str">
        <f t="shared" si="0"/>
        <v>NO</v>
      </c>
      <c r="D30" s="1018"/>
      <c r="E30" s="1048" t="s">
        <v>542</v>
      </c>
      <c r="F30" s="1049"/>
      <c r="G30" s="1022" t="s">
        <v>72</v>
      </c>
      <c r="H30" s="1022"/>
      <c r="I30" s="1022"/>
      <c r="J30" s="1022"/>
      <c r="K30" s="1022"/>
      <c r="L30" s="1022"/>
      <c r="M30" s="1022"/>
      <c r="N30" s="1022"/>
      <c r="O30" s="1001"/>
      <c r="P30" s="1002"/>
      <c r="Q30" s="1002"/>
      <c r="R30" s="1002"/>
      <c r="S30" s="1002"/>
      <c r="T30" s="387" t="str">
        <f>IF($A$30="NO",'T3.14 T3.5 FBH Spt Structure'!$K$27,"NA")</f>
        <v>NA</v>
      </c>
      <c r="U30" s="387" t="str">
        <f>IF($A$30="NO",'T3.14 T3.5 FBH Spt Structure'!$K$28,"NA")</f>
        <v>NA</v>
      </c>
      <c r="V30" s="387" t="str">
        <f>IF($A$30="NO",'T3.14 T3.5 FBH Spt Structure'!$K$29,"NA")</f>
        <v>NA</v>
      </c>
      <c r="W30" s="387" t="str">
        <f>IF($A$30="NO",'T3.14 T3.5 FBH Spt Structure'!$K$30,"NA")</f>
        <v>NA</v>
      </c>
      <c r="X30" s="387" t="str">
        <f>IF($A$30="NO",'T3.14 T3.5 FBH Spt Structure'!$K$31,"NA")</f>
        <v>NA</v>
      </c>
      <c r="Y30" s="387" t="str">
        <f>IF($A$30="NO",'T3.14 T3.5 FBH Spt Structure'!$K$32,"NA")</f>
        <v>NA</v>
      </c>
      <c r="Z30" s="387" t="str">
        <f>IF($A$30="NO",'T3.14 T3.5 FBH Spt Structure'!$K$33,"NA")</f>
        <v>NA</v>
      </c>
      <c r="AA30" s="378" t="str">
        <f>IF($A$30="NO",'T3.14 T3.5 FBH Spt Structure'!$K$34,"NA")</f>
        <v>NA</v>
      </c>
      <c r="AB30" s="387" t="str">
        <f>IF($A$30="NO",'T3.14 T3.5 FBH Spt Structure'!$K$35,"NA")</f>
        <v>NA</v>
      </c>
      <c r="AC30" s="388" t="str">
        <f>IF('T3.14 T3.5 FBH Spt Structure'!$F$2="tubing only",'T3.14 T3.5 FBH Spt Structure'!$E$5,"")</f>
        <v>Steel</v>
      </c>
      <c r="AD30" s="388" t="str">
        <f>IF('T3.14 T3.5 FBH Spt Structure'!$F$2="tubing only",'T3.14 T3.5 FBH Spt Structure'!$E$6,"")</f>
        <v>Round</v>
      </c>
      <c r="AE30" s="389">
        <f>IF('T3.14 T3.5 FBH Spt Structure'!$F$2="tubing only",'T3.14 T3.5 FBH Spt Structure'!$E$15,"")</f>
        <v>25.4</v>
      </c>
      <c r="AF30" s="388">
        <f>IF('T3.14 T3.5 FBH Spt Structure'!$F$2="tubing only",'T3.14 T3.5 FBH Spt Structure'!$E$16,"")</f>
        <v>1.2</v>
      </c>
      <c r="AG30" s="388" t="str">
        <f>IF('T3.14 T3.5 FBH Spt Structure'!$F$2="tubing only",IF('T3.14 T3.5 FBH Spt Structure'!$F$14&gt;0,'T3.14 T3.5 FBH Spt Structure'!$F$5,""),"")</f>
        <v/>
      </c>
      <c r="AH30" s="388" t="str">
        <f>IF('T3.14 T3.5 FBH Spt Structure'!$F$2="tubing only",IF('T3.14 T3.5 FBH Spt Structure'!$F$14&gt;0,'T3.14 T3.5 FBH Spt Structure'!$F$6,""),"")</f>
        <v/>
      </c>
      <c r="AI30" s="389" t="str">
        <f>IF('T3.14 T3.5 FBH Spt Structure'!$F$2="tubing only",IF('T3.14 T3.5 FBH Spt Structure'!$F$14&gt;0,'T3.14 T3.5 FBH Spt Structure'!$F$15,""),"")</f>
        <v/>
      </c>
      <c r="AJ30" s="388" t="str">
        <f>IF('T3.14 T3.5 FBH Spt Structure'!$F$2="tubing only",IF('T3.14 T3.5 FBH Spt Structure'!$F$14&gt;0,'T3.14 T3.5 FBH Spt Structure'!$F$16,""),"")</f>
        <v/>
      </c>
      <c r="AK30" s="388" t="str">
        <f>IF('T3.14 T3.5 FBH Spt Structure'!$F$2="tubing only",IF('T3.14 T3.5 FBH Spt Structure'!$G$14&gt;0,'T3.14 T3.5 FBH Spt Structure'!$G$5,""),"")</f>
        <v/>
      </c>
      <c r="AL30" s="388" t="str">
        <f>IF('T3.14 T3.5 FBH Spt Structure'!$F$2="tubing only",IF('T3.14 T3.5 FBH Spt Structure'!$G$14&gt;0,'T3.14 T3.5 FBH Spt Structure'!$G$6,""),"")</f>
        <v/>
      </c>
      <c r="AM30" s="389" t="str">
        <f>IF('T3.14 T3.5 FBH Spt Structure'!$F$2="tubing only",IF('T3.14 T3.5 FBH Spt Structure'!$G$14&gt;0,'T3.14 T3.5 FBH Spt Structure'!$G$15,""),"")</f>
        <v/>
      </c>
      <c r="AN30" s="388" t="str">
        <f>IF('T3.14 T3.5 FBH Spt Structure'!$F$2="tubing only",IF('T3.14 T3.5 FBH Spt Structure'!$G$14&gt;0,'T3.14 T3.5 FBH Spt Structure'!$G$16,""),"")</f>
        <v/>
      </c>
      <c r="AO30" s="388"/>
      <c r="AP30" s="389"/>
      <c r="AQ30" s="388"/>
      <c r="AR30" s="388"/>
      <c r="AS30" s="390"/>
      <c r="AT30" s="600"/>
    </row>
    <row r="31" spans="1:46" ht="12.75" customHeight="1">
      <c r="A31" s="1014" t="str">
        <f>IF(NOT('T3.15 T3.5 SIS'!F2="tubing only"),"N/A",IF('T3.15 T3.5 SIS'!G17="YES","YES","NO"))</f>
        <v>YES</v>
      </c>
      <c r="B31" s="1015"/>
      <c r="C31" s="1017" t="str">
        <f t="shared" si="0"/>
        <v>NO</v>
      </c>
      <c r="D31" s="1018"/>
      <c r="E31" s="1019" t="s">
        <v>547</v>
      </c>
      <c r="F31" s="979"/>
      <c r="G31" s="980" t="s">
        <v>74</v>
      </c>
      <c r="H31" s="980"/>
      <c r="I31" s="980"/>
      <c r="J31" s="980"/>
      <c r="K31" s="980"/>
      <c r="L31" s="980"/>
      <c r="M31" s="980"/>
      <c r="N31" s="980"/>
      <c r="O31" s="973"/>
      <c r="P31" s="974"/>
      <c r="Q31" s="974"/>
      <c r="R31" s="974"/>
      <c r="S31" s="974"/>
      <c r="T31" s="374" t="str">
        <f>IF($A$31="NO",'T3.15 T3.5 SIS'!$L$27,"NA")</f>
        <v>NA</v>
      </c>
      <c r="U31" s="374" t="str">
        <f>IF($A$31="NO",'T3.15 T3.5 SIS'!$L$28,"NA")</f>
        <v>NA</v>
      </c>
      <c r="V31" s="374" t="str">
        <f>IF($A$31="NO",'T3.15 T3.5 SIS'!$L$29,"NA")</f>
        <v>NA</v>
      </c>
      <c r="W31" s="374" t="str">
        <f>IF($A$31="NO",'T3.15 T3.5 SIS'!$L$30,"NA")</f>
        <v>NA</v>
      </c>
      <c r="X31" s="374" t="str">
        <f>IF($A$31="NO",'T3.15 T3.5 SIS'!$L$31,"NA")</f>
        <v>NA</v>
      </c>
      <c r="Y31" s="374" t="str">
        <f>IF($A$31="NO",'T3.15 T3.5 SIS'!$L$32,"NA")</f>
        <v>NA</v>
      </c>
      <c r="Z31" s="374" t="str">
        <f>IF($A$31="NO",'T3.15 T3.5 SIS'!$L$33,"NA")</f>
        <v>NA</v>
      </c>
      <c r="AA31" s="378" t="str">
        <f>IF($A$31="NO",'T3.15 T3.5 SIS'!$L$34,"NA")</f>
        <v>NA</v>
      </c>
      <c r="AB31" s="374" t="str">
        <f>IF($A$31="NO",'T3.15 T3.5 SIS'!$L$35,"NA")</f>
        <v>NA</v>
      </c>
      <c r="AC31" s="382" t="str">
        <f>IF('T3.15 T3.5 SIS'!$F$2="tubing only",'T3.15 T3.5 SIS'!$E$5,"")</f>
        <v>Steel</v>
      </c>
      <c r="AD31" s="382" t="str">
        <f>IF('T3.15 T3.5 SIS'!$F$2="tubing only",'T3.15 T3.5 SIS'!$E$6,"")</f>
        <v>Round</v>
      </c>
      <c r="AE31" s="381">
        <f>IF('T3.15 T3.5 SIS'!$F$2="tubing only",'T3.15 T3.5 SIS'!$E$15,"")</f>
        <v>25.4</v>
      </c>
      <c r="AF31" s="382">
        <f>IF('T3.15 T3.5 SIS'!$F$2="tubing only",'T3.15 T3.5 SIS'!$E$16,"")</f>
        <v>1.6</v>
      </c>
      <c r="AG31" s="382" t="str">
        <f>IF('T3.15 T3.5 SIS'!$F$2="tubing only",IF('T3.15 T3.5 SIS'!$F$14&gt;0,'T3.15 T3.5 SIS'!$F$5,""),"")</f>
        <v/>
      </c>
      <c r="AH31" s="382" t="str">
        <f>IF('T3.15 T3.5 SIS'!$F$2="tubing only",IF('T3.15 T3.5 SIS'!$F$14&gt;0,'T3.15 T3.5 SIS'!$F$6,""),"")</f>
        <v/>
      </c>
      <c r="AI31" s="381" t="str">
        <f>IF('T3.15 T3.5 SIS'!$F$2="tubing only",IF('T3.15 T3.5 SIS'!$F$14&gt;0,'T3.15 T3.5 SIS'!$F$15,""),"")</f>
        <v/>
      </c>
      <c r="AJ31" s="382" t="str">
        <f>IF('T3.15 T3.5 SIS'!$F$2="tubing only",IF('T3.15 T3.5 SIS'!$F$14&gt;0,'T3.15 T3.5 SIS'!$F$16,""),"")</f>
        <v/>
      </c>
      <c r="AK31" s="382" t="str">
        <f>IF('T3.15 T3.5 SIS'!$F$2="tubing only",IF('T3.15 T3.5 SIS'!$G$14&gt;0,'T3.15 T3.5 SIS'!$G$5,""),"")</f>
        <v/>
      </c>
      <c r="AL31" s="382" t="str">
        <f>IF('T3.15 T3.5 SIS'!$F$2="tubing only",IF('T3.15 T3.5 SIS'!$G$14&gt;0,'T3.15 T3.5 SIS'!$G$6,""),"")</f>
        <v/>
      </c>
      <c r="AM31" s="381" t="str">
        <f>IF('T3.15 T3.5 SIS'!$F$2="tubing only",IF('T3.15 T3.5 SIS'!$G$14&gt;0,'T3.15 T3.5 SIS'!$G$15,""),"")</f>
        <v/>
      </c>
      <c r="AN31" s="382" t="str">
        <f>IF('T3.15 T3.5 SIS'!$F$2="tubing only",IF('T3.15 T3.5 SIS'!$G$14&gt;0,'T3.15 T3.5 SIS'!$G$16,""),"")</f>
        <v/>
      </c>
      <c r="AO31" s="385"/>
      <c r="AP31" s="384"/>
      <c r="AQ31" s="385"/>
      <c r="AR31" s="385"/>
      <c r="AS31" s="391"/>
      <c r="AT31" s="601"/>
    </row>
    <row r="32" spans="1:46" ht="12.75" customHeight="1">
      <c r="A32" s="1014" t="str">
        <f>IF(AND('T4.5 Shoulder Harness Bar'!F2="tubing only",'T4.5 Shoulder Harness Bar'!E5='T4.5 Shoulder Harness Bar'!C5,'T4.5 Shoulder Harness Bar'!E15&gt;='T4.5 Shoulder Harness Bar'!C15,'T4.5 Shoulder Harness Bar'!E16&gt;='T4.5 Shoulder Harness Bar'!C16),"YES","NO")</f>
        <v>YES</v>
      </c>
      <c r="B32" s="1015"/>
      <c r="C32" s="1017" t="str">
        <f>IF(A32="N/A","N/A",IF(A32="YES","NO","YES"))</f>
        <v>NO</v>
      </c>
      <c r="D32" s="1018"/>
      <c r="E32" s="1019" t="s">
        <v>472</v>
      </c>
      <c r="F32" s="979"/>
      <c r="G32" s="980" t="s">
        <v>52</v>
      </c>
      <c r="H32" s="980"/>
      <c r="I32" s="980"/>
      <c r="J32" s="980"/>
      <c r="K32" s="980"/>
      <c r="L32" s="980"/>
      <c r="M32" s="980"/>
      <c r="N32" s="980"/>
      <c r="O32" s="973"/>
      <c r="P32" s="974"/>
      <c r="Q32" s="974"/>
      <c r="R32" s="974"/>
      <c r="S32" s="974"/>
      <c r="T32" s="374" t="str">
        <f>IF(A32="YES","NA",'T4.5 Shoulder Harness Bar'!H27)</f>
        <v>NA</v>
      </c>
      <c r="U32" s="374" t="str">
        <f>IF(A32="YES","NA",'T4.5 Shoulder Harness Bar'!H28)</f>
        <v>NA</v>
      </c>
      <c r="V32" s="374" t="str">
        <f>IF(A32="YES","NA",'T4.5 Shoulder Harness Bar'!H29)</f>
        <v>NA</v>
      </c>
      <c r="W32" s="374" t="str">
        <f>IF(A32="YES","NA",'T4.5 Shoulder Harness Bar'!H30)</f>
        <v>NA</v>
      </c>
      <c r="X32" s="374" t="str">
        <f>IF(A32="YES","NA",'T4.5 Shoulder Harness Bar'!H31)</f>
        <v>NA</v>
      </c>
      <c r="Y32" s="374" t="str">
        <f>IF(A32="YES","NA",'T4.5 Shoulder Harness Bar'!H32)</f>
        <v>NA</v>
      </c>
      <c r="Z32" s="374" t="str">
        <f>IF(A32="YES","NA",'T4.5 Shoulder Harness Bar'!H33)</f>
        <v>NA</v>
      </c>
      <c r="AA32" s="378" t="str">
        <f>IF(A32="YES","NA",'T4.5 Shoulder Harness Bar'!H34)</f>
        <v>NA</v>
      </c>
      <c r="AB32" s="374" t="str">
        <f>IF(A32="YES","NA",'T4.5 Shoulder Harness Bar'!H35)</f>
        <v>NA</v>
      </c>
      <c r="AC32" s="382" t="str">
        <f>IF('T4.5 Shoulder Harness Bar'!F2="composite only","",'T4.5 Shoulder Harness Bar'!E5)</f>
        <v>Steel</v>
      </c>
      <c r="AD32" s="382" t="str">
        <f>IF('T4.5 Shoulder Harness Bar'!F2="composite only","",'T4.5 Shoulder Harness Bar'!E6)</f>
        <v>Round</v>
      </c>
      <c r="AE32" s="381">
        <f>IF('T4.5 Shoulder Harness Bar'!F2="composite only","",'T4.5 Shoulder Harness Bar'!E15)</f>
        <v>25</v>
      </c>
      <c r="AF32" s="382">
        <f>IF('T4.5 Shoulder Harness Bar'!F2="composite only","",'T4.5 Shoulder Harness Bar'!E16)</f>
        <v>2.5</v>
      </c>
      <c r="AG32" s="383"/>
      <c r="AH32" s="383"/>
      <c r="AI32" s="383"/>
      <c r="AJ32" s="383"/>
      <c r="AK32" s="383"/>
      <c r="AL32" s="383"/>
      <c r="AM32" s="383"/>
      <c r="AN32" s="383"/>
      <c r="AO32" s="382" t="str">
        <f>IF('T4.5 Shoulder Harness Bar'!F2="tubing only","",'T4.5 Shoulder Harness Bar'!F5)</f>
        <v/>
      </c>
      <c r="AP32" s="381" t="str">
        <f>IF('T4.5 Shoulder Harness Bar'!F2="tubing only","",'T4.5 Shoulder Harness Bar'!F18)</f>
        <v/>
      </c>
      <c r="AQ32" s="382" t="str">
        <f>IF('T4.5 Shoulder Harness Bar'!$F$2="tubing only","",'T4.5 Shoulder Harness Bar'!F20)</f>
        <v/>
      </c>
      <c r="AR32" s="382" t="str">
        <f>IF('T4.5 Shoulder Harness Bar'!$F$2="tubing only","",'T4.5 Shoulder Harness Bar'!F21)</f>
        <v/>
      </c>
      <c r="AS32" s="392" t="str">
        <f>IF('T4.5 Shoulder Harness Bar'!F2="tubing only","",'T4.5 Shoulder Harness Bar'!F22)</f>
        <v/>
      </c>
      <c r="AT32" s="600"/>
    </row>
    <row r="33" spans="1:46" ht="12.75" customHeight="1">
      <c r="A33" s="1046" t="str">
        <f>IF('T3.17.3 IA AI Plate'!D19="YES","YES","NO")</f>
        <v>YES</v>
      </c>
      <c r="B33" s="1047"/>
      <c r="C33" s="1017" t="str">
        <f>IF(A33="N/A","N/A",IF(A33="YES","NO","YES"))</f>
        <v>NO</v>
      </c>
      <c r="D33" s="1018"/>
      <c r="E33" s="978" t="s">
        <v>548</v>
      </c>
      <c r="F33" s="979"/>
      <c r="G33" s="980" t="s">
        <v>73</v>
      </c>
      <c r="H33" s="980"/>
      <c r="I33" s="980"/>
      <c r="J33" s="980"/>
      <c r="K33" s="980"/>
      <c r="L33" s="980"/>
      <c r="M33" s="980"/>
      <c r="N33" s="980"/>
      <c r="O33" s="973"/>
      <c r="P33" s="974"/>
      <c r="Q33" s="974"/>
      <c r="R33" s="974"/>
      <c r="S33" s="974"/>
      <c r="T33" s="374" t="str">
        <f>IF(A33="YES","NA",IF('T3.17.3 IA AI Plate'!$D$19="NO","CH"))</f>
        <v>NA</v>
      </c>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599"/>
    </row>
    <row r="34" spans="1:46" ht="12.75" customHeight="1">
      <c r="A34" s="971" t="str">
        <f>IF('T3.11 T3.5 FHoop Bracing'!F2="tubing only","N/A","NO")</f>
        <v>N/A</v>
      </c>
      <c r="B34" s="972"/>
      <c r="C34" s="971" t="str">
        <f t="shared" si="0"/>
        <v>N/A</v>
      </c>
      <c r="D34" s="972"/>
      <c r="E34" s="1019" t="s">
        <v>544</v>
      </c>
      <c r="F34" s="979"/>
      <c r="G34" s="980" t="s">
        <v>76</v>
      </c>
      <c r="H34" s="980"/>
      <c r="I34" s="980"/>
      <c r="J34" s="980"/>
      <c r="K34" s="980"/>
      <c r="L34" s="980"/>
      <c r="M34" s="980"/>
      <c r="N34" s="980"/>
      <c r="O34" s="973"/>
      <c r="P34" s="974"/>
      <c r="Q34" s="974"/>
      <c r="R34" s="974"/>
      <c r="S34" s="974"/>
      <c r="T34" s="386" t="str">
        <f>IF($A$34="NO",'T3.11 T3.5 FHoop Bracing'!$H$27,"NA")</f>
        <v>NA</v>
      </c>
      <c r="U34" s="374" t="str">
        <f>IF($A$34="NO",'T3.11 T3.5 FHoop Bracing'!$H$28,"NA")</f>
        <v>NA</v>
      </c>
      <c r="V34" s="374" t="str">
        <f>IF($A$34="NO",'T3.11 T3.5 FHoop Bracing'!$H$29,"NA")</f>
        <v>NA</v>
      </c>
      <c r="W34" s="374" t="str">
        <f>IF($A$34="NO",'T3.11 T3.5 FHoop Bracing'!$H$30,"NA")</f>
        <v>NA</v>
      </c>
      <c r="X34" s="374" t="str">
        <f>IF($A$34="NO",'T3.11 T3.5 FHoop Bracing'!$H$31,"NA")</f>
        <v>NA</v>
      </c>
      <c r="Y34" s="374" t="str">
        <f>IF($A$34="NO",'T3.11 T3.5 FHoop Bracing'!$H$32,"NA")</f>
        <v>NA</v>
      </c>
      <c r="Z34" s="374" t="str">
        <f>IF($A$34="NO",'T3.11 T3.5 FHoop Bracing'!$H$33,"NA")</f>
        <v>NA</v>
      </c>
      <c r="AA34" s="378" t="str">
        <f>IF($A$34="NO",'T3.11 T3.5 FHoop Bracing'!$H$34,"NA")</f>
        <v>NA</v>
      </c>
      <c r="AB34" s="374" t="str">
        <f>IF($A$34="NO",'T3.11 T3.5 FHoop Bracing'!$H$35,"NA")</f>
        <v>NA</v>
      </c>
      <c r="AC34" s="382" t="str">
        <f>IF('T3.11 T3.5 FHoop Bracing'!$F$2="tubing Only","",'T3.11 T3.5 FHoop Bracing'!$E$5)</f>
        <v/>
      </c>
      <c r="AD34" s="382" t="str">
        <f>IF('T3.11 T3.5 FHoop Bracing'!$F$2="tubing Only","",'T3.11 T3.5 FHoop Bracing'!$E$6)</f>
        <v/>
      </c>
      <c r="AE34" s="381" t="str">
        <f>IF('T3.11 T3.5 FHoop Bracing'!$F$2="tubing Only","",'T3.11 T3.5 FHoop Bracing'!$E$15)</f>
        <v/>
      </c>
      <c r="AF34" s="382" t="str">
        <f>IF('T3.11 T3.5 FHoop Bracing'!$F$2="tubing Only","",'T3.11 T3.5 FHoop Bracing'!$E$16)</f>
        <v/>
      </c>
      <c r="AG34" s="383"/>
      <c r="AH34" s="383"/>
      <c r="AI34" s="383"/>
      <c r="AJ34" s="383"/>
      <c r="AK34" s="383"/>
      <c r="AL34" s="383"/>
      <c r="AM34" s="383"/>
      <c r="AN34" s="383"/>
      <c r="AO34" s="382" t="str">
        <f>IF('T3.11 T3.5 FHoop Bracing'!$F$2="tubing Only","",'T3.11 T3.5 FHoop Bracing'!$F$5)</f>
        <v/>
      </c>
      <c r="AP34" s="381" t="str">
        <f>IF('T3.11 T3.5 FHoop Bracing'!$F$2="tubing Only","",'T3.11 T3.5 FHoop Bracing'!$F$18)</f>
        <v/>
      </c>
      <c r="AQ34" s="382" t="str">
        <f>IF('T3.11 T3.5 FHoop Bracing'!$F$2="tubing Only","",'T3.11 T3.5 FHoop Bracing'!$F$20)</f>
        <v/>
      </c>
      <c r="AR34" s="382" t="str">
        <f>IF('T3.11 T3.5 FHoop Bracing'!$F$2="tubing Only","",'T3.11 T3.5 FHoop Bracing'!$F$20)</f>
        <v/>
      </c>
      <c r="AS34" s="392" t="str">
        <f>IF('T3.11 T3.5 FHoop Bracing'!$F$2="tubing Only","",'T3.11 T3.5 FHoop Bracing'!$F$22)</f>
        <v/>
      </c>
      <c r="AT34" s="600"/>
    </row>
    <row r="35" spans="1:46" ht="12.75" customHeight="1">
      <c r="A35" s="971" t="str">
        <f>IF('T3.13 T3.5 Ft Bulkhead'!F2="tubing only","N/A","NO")</f>
        <v>N/A</v>
      </c>
      <c r="B35" s="972"/>
      <c r="C35" s="971" t="str">
        <f t="shared" si="0"/>
        <v>N/A</v>
      </c>
      <c r="D35" s="972"/>
      <c r="E35" s="978" t="s">
        <v>541</v>
      </c>
      <c r="F35" s="979"/>
      <c r="G35" s="980" t="s">
        <v>77</v>
      </c>
      <c r="H35" s="980"/>
      <c r="I35" s="980"/>
      <c r="J35" s="980"/>
      <c r="K35" s="980"/>
      <c r="L35" s="980"/>
      <c r="M35" s="980"/>
      <c r="N35" s="980"/>
      <c r="O35" s="973"/>
      <c r="P35" s="974"/>
      <c r="Q35" s="974"/>
      <c r="R35" s="974"/>
      <c r="S35" s="974"/>
      <c r="T35" s="374" t="str">
        <f>IF($A$35="NO",'T3.13 T3.5 Ft Bulkhead'!$H30,"NA")</f>
        <v>NA</v>
      </c>
      <c r="U35" s="374" t="str">
        <f>IF($A$35="NO",'T3.13 T3.5 Ft Bulkhead'!$H31,"NA")</f>
        <v>NA</v>
      </c>
      <c r="V35" s="374" t="str">
        <f>IF($A$35="NO",#REF!,"NA")</f>
        <v>NA</v>
      </c>
      <c r="W35" s="374" t="str">
        <f>IF($A$35="NO",#REF!,"NA")</f>
        <v>NA</v>
      </c>
      <c r="X35" s="374" t="str">
        <f>IF($A$35="NO",#REF!,"NA")</f>
        <v>NA</v>
      </c>
      <c r="Y35" s="374" t="str">
        <f>IF($A$35="NO",#REF!,"NA")</f>
        <v>NA</v>
      </c>
      <c r="Z35" s="374" t="str">
        <f>IF($A$35="NO",#REF!,"NA")</f>
        <v>NA</v>
      </c>
      <c r="AA35" s="378" t="str">
        <f>IF($A$35="NO",#REF!,"NA")</f>
        <v>NA</v>
      </c>
      <c r="AB35" s="374" t="str">
        <f>IF($A$35="NO",#REF!,"NA")</f>
        <v>NA</v>
      </c>
      <c r="AC35" s="382" t="str">
        <f>IF('T3.13 T3.5 Ft Bulkhead'!$F$2="tubes + Composite",'T3.13 T3.5 Ft Bulkhead'!$E$5,"")</f>
        <v/>
      </c>
      <c r="AD35" s="382" t="str">
        <f>IF('T3.13 T3.5 Ft Bulkhead'!$F$2="tubes + composite",'T3.13 T3.5 Ft Bulkhead'!$E$6,"")</f>
        <v/>
      </c>
      <c r="AE35" s="381" t="str">
        <f>IF('T3.13 T3.5 Ft Bulkhead'!$F$2="tubes + composite",'T3.13 T3.5 Ft Bulkhead'!$E$18,"")</f>
        <v/>
      </c>
      <c r="AF35" s="382" t="str">
        <f>IF('T3.13 T3.5 Ft Bulkhead'!$F$2="tubes + composite",'T3.13 T3.5 Ft Bulkhead'!$E$19,"")</f>
        <v/>
      </c>
      <c r="AG35" s="383"/>
      <c r="AH35" s="383"/>
      <c r="AI35" s="383"/>
      <c r="AJ35" s="383"/>
      <c r="AK35" s="383"/>
      <c r="AL35" s="383"/>
      <c r="AM35" s="383"/>
      <c r="AN35" s="383"/>
      <c r="AO35" s="382" t="str">
        <f>IF('T3.13 T3.5 Ft Bulkhead'!$F$2="tubing only","",'T3.13 T3.5 Ft Bulkhead'!$F$5)</f>
        <v/>
      </c>
      <c r="AP35" s="381" t="str">
        <f>IF('T3.13 T3.5 Ft Bulkhead'!$F$2="tubing only","",'T3.13 T3.5 Ft Bulkhead'!$F$21)</f>
        <v/>
      </c>
      <c r="AQ35" s="382" t="str">
        <f>IF('T3.13 T3.5 Ft Bulkhead'!$F$2="tubing only","",'T3.13 T3.5 Ft Bulkhead'!$F$23)</f>
        <v/>
      </c>
      <c r="AR35" s="382" t="str">
        <f>IF('T3.13 T3.5 Ft Bulkhead'!$F$2="tubing only","",'T3.13 T3.5 Ft Bulkhead'!$F$24)</f>
        <v/>
      </c>
      <c r="AS35" s="392" t="str">
        <f>IF('T3.13 T3.5 Ft Bulkhead'!$F$2="tubing only","",'T3.13 T3.5 Ft Bulkhead'!$F$25)</f>
        <v/>
      </c>
      <c r="AT35" s="600"/>
    </row>
    <row r="36" spans="1:46" ht="12.75" customHeight="1">
      <c r="A36" s="971" t="str">
        <f>IF('T3.14 T3.5 FBH Spt Structure'!F2="tubing only","N/A","NO")</f>
        <v>N/A</v>
      </c>
      <c r="B36" s="972"/>
      <c r="C36" s="971" t="str">
        <f t="shared" ref="C36:C49" si="1">IF(A36="N/A","N/A",IF(A36="YES","NO","YES"))</f>
        <v>N/A</v>
      </c>
      <c r="D36" s="972"/>
      <c r="E36" s="978" t="s">
        <v>543</v>
      </c>
      <c r="F36" s="979"/>
      <c r="G36" s="980" t="s">
        <v>78</v>
      </c>
      <c r="H36" s="980"/>
      <c r="I36" s="980"/>
      <c r="J36" s="980"/>
      <c r="K36" s="980"/>
      <c r="L36" s="980"/>
      <c r="M36" s="980"/>
      <c r="N36" s="980"/>
      <c r="O36" s="973"/>
      <c r="P36" s="974"/>
      <c r="Q36" s="974"/>
      <c r="R36" s="974"/>
      <c r="S36" s="974"/>
      <c r="T36" s="374" t="str">
        <f>IF($A$36="NO",'T3.14 T3.5 FBH Spt Structure'!$K$27,"NA")</f>
        <v>NA</v>
      </c>
      <c r="U36" s="374" t="str">
        <f>IF($A$36="NO",'T3.14 T3.5 FBH Spt Structure'!$K$28,"NA")</f>
        <v>NA</v>
      </c>
      <c r="V36" s="374" t="str">
        <f>IF($A$36="NO",'T3.14 T3.5 FBH Spt Structure'!$K$29,"NA")</f>
        <v>NA</v>
      </c>
      <c r="W36" s="374" t="str">
        <f>IF($A$36="NO",'T3.14 T3.5 FBH Spt Structure'!$K$30,"NA")</f>
        <v>NA</v>
      </c>
      <c r="X36" s="374" t="str">
        <f>IF($A$36="NO",'T3.14 T3.5 FBH Spt Structure'!$K$31,"NA")</f>
        <v>NA</v>
      </c>
      <c r="Y36" s="374" t="str">
        <f>IF($A$36="NO",'T3.14 T3.5 FBH Spt Structure'!$K$32,"NA")</f>
        <v>NA</v>
      </c>
      <c r="Z36" s="374" t="str">
        <f>IF($A$36="NO",'T3.14 T3.5 FBH Spt Structure'!$K$33,"NA")</f>
        <v>NA</v>
      </c>
      <c r="AA36" s="378" t="str">
        <f>IF($A$36="NO",'T3.14 T3.5 FBH Spt Structure'!$K$34,"NA")</f>
        <v>NA</v>
      </c>
      <c r="AB36" s="374" t="str">
        <f>IF($A$36="NO",'T3.14 T3.5 FBH Spt Structure'!$K$35,"NA")</f>
        <v>NA</v>
      </c>
      <c r="AC36" s="382" t="str">
        <f>IF('T3.14 T3.5 FBH Spt Structure'!$F$2="Tubes + composite",'T3.14 T3.5 FBH Spt Structure'!$E$5,"")</f>
        <v/>
      </c>
      <c r="AD36" s="382" t="str">
        <f>IF('T3.14 T3.5 FBH Spt Structure'!$F$2="Tubes + composite",'T3.14 T3.5 FBH Spt Structure'!$E$6,"")</f>
        <v/>
      </c>
      <c r="AE36" s="381" t="str">
        <f>IF('T3.14 T3.5 FBH Spt Structure'!$F$2="Tubes + composite",'T3.14 T3.5 FBH Spt Structure'!$E$15,"")</f>
        <v/>
      </c>
      <c r="AF36" s="382" t="str">
        <f>IF('T3.14 T3.5 FBH Spt Structure'!$F$2="Tubes + composite",'T3.14 T3.5 FBH Spt Structure'!$E$16,"")</f>
        <v/>
      </c>
      <c r="AG36" s="382" t="str">
        <f>IF('T3.14 T3.5 FBH Spt Structure'!$F$2="Tubes + composite",IF('T3.14 T3.5 FBH Spt Structure'!$F$14&gt;0,'T3.14 T3.5 FBH Spt Structure'!$F$5,""),"")</f>
        <v/>
      </c>
      <c r="AH36" s="382" t="str">
        <f>IF('T3.14 T3.5 FBH Spt Structure'!$F$2="Tubes + composite",IF('T3.14 T3.5 FBH Spt Structure'!$F$14&gt;0,'T3.14 T3.5 FBH Spt Structure'!$F$6,""),"")</f>
        <v/>
      </c>
      <c r="AI36" s="381" t="str">
        <f>IF('T3.14 T3.5 FBH Spt Structure'!$F$2="Tubes + composite",IF('T3.14 T3.5 FBH Spt Structure'!$F$14&gt;0,'T3.14 T3.5 FBH Spt Structure'!$F$15,""),"")</f>
        <v/>
      </c>
      <c r="AJ36" s="382" t="str">
        <f>IF('T3.14 T3.5 FBH Spt Structure'!$F$2="Tubes + composite",IF('T3.14 T3.5 FBH Spt Structure'!$F$14&gt;0,'T3.14 T3.5 FBH Spt Structure'!$F$16,""),"")</f>
        <v/>
      </c>
      <c r="AK36" s="382" t="str">
        <f>IF('T3.14 T3.5 FBH Spt Structure'!$F$2="Tubes + composite",IF('T3.14 T3.5 FBH Spt Structure'!$G$14&gt;0,'T3.14 T3.5 FBH Spt Structure'!$G$5,""),"")</f>
        <v/>
      </c>
      <c r="AL36" s="382" t="str">
        <f>IF('T3.14 T3.5 FBH Spt Structure'!$F$2="Tubes + composite",IF('T3.14 T3.5 FBH Spt Structure'!$G$14&gt;0,'T3.14 T3.5 FBH Spt Structure'!$G$6,""),"")</f>
        <v/>
      </c>
      <c r="AM36" s="381" t="str">
        <f>IF('T3.14 T3.5 FBH Spt Structure'!$F$2="Tubes + composite",IF('T3.14 T3.5 FBH Spt Structure'!$G$14&gt;0,'T3.14 T3.5 FBH Spt Structure'!$G$15,""),"")</f>
        <v/>
      </c>
      <c r="AN36" s="382" t="str">
        <f>IF('T3.14 T3.5 FBH Spt Structure'!$F$2="Tubes + composite",IF('T3.14 T3.5 FBH Spt Structure'!$G$14&gt;0,'T3.14 T3.5 FBH Spt Structure'!$G$16,""),"")</f>
        <v/>
      </c>
      <c r="AO36" s="382" t="str">
        <f>IF('T3.14 T3.5 FBH Spt Structure'!$F$2="tubing only","",'T3.14 T3.5 FBH Spt Structure'!$I$5)</f>
        <v/>
      </c>
      <c r="AP36" s="381" t="str">
        <f>IF('T3.14 T3.5 FBH Spt Structure'!$F$2="tubing only","",'T3.14 T3.5 FBH Spt Structure'!$I$18)</f>
        <v/>
      </c>
      <c r="AQ36" s="382" t="str">
        <f>IF('T3.14 T3.5 FBH Spt Structure'!$F$2="tubing only","",'T3.14 T3.5 FBH Spt Structure'!$I$20)</f>
        <v/>
      </c>
      <c r="AR36" s="382" t="str">
        <f>IF('T3.14 T3.5 FBH Spt Structure'!$F$2="tubing only","",'T3.14 T3.5 FBH Spt Structure'!$I$21)</f>
        <v/>
      </c>
      <c r="AS36" s="392" t="str">
        <f>IF('T3.14 T3.5 FBH Spt Structure'!$F$2="tubing only","",'T3.14 T3.5 FBH Spt Structure'!$I$22)</f>
        <v/>
      </c>
      <c r="AT36" s="600"/>
    </row>
    <row r="37" spans="1:46" ht="12.75" customHeight="1">
      <c r="A37" s="971" t="str">
        <f>IF('T3.15 T3.5 SIS'!F2="tubing only","N/A","NO")</f>
        <v>N/A</v>
      </c>
      <c r="B37" s="972"/>
      <c r="C37" s="971" t="str">
        <f t="shared" si="1"/>
        <v>N/A</v>
      </c>
      <c r="D37" s="972"/>
      <c r="E37" s="978" t="s">
        <v>546</v>
      </c>
      <c r="F37" s="979"/>
      <c r="G37" s="980" t="s">
        <v>443</v>
      </c>
      <c r="H37" s="980"/>
      <c r="I37" s="980"/>
      <c r="J37" s="980"/>
      <c r="K37" s="980"/>
      <c r="L37" s="980"/>
      <c r="M37" s="980"/>
      <c r="N37" s="980"/>
      <c r="O37" s="973"/>
      <c r="P37" s="974"/>
      <c r="Q37" s="974"/>
      <c r="R37" s="974"/>
      <c r="S37" s="974"/>
      <c r="T37" s="1003" t="str">
        <f>IF($A$37="NO",'T3.15 T3.5 SIS'!$L$27,"NA")</f>
        <v>NA</v>
      </c>
      <c r="U37" s="1003" t="str">
        <f>IF($A$37="NO",'T3.15 T3.5 SIS'!$L$28,"NA")</f>
        <v>NA</v>
      </c>
      <c r="V37" s="1003" t="str">
        <f>IF($A$37="NO",'T3.15 T3.5 SIS'!$L$29,"NA")</f>
        <v>NA</v>
      </c>
      <c r="W37" s="1003" t="str">
        <f>IF($A$37="NO",'T3.15 T3.5 SIS'!$L$30,"NA")</f>
        <v>NA</v>
      </c>
      <c r="X37" s="1003" t="str">
        <f>IF($A$37="NO",'T3.15 T3.5 SIS'!$L$31,"NA")</f>
        <v>NA</v>
      </c>
      <c r="Y37" s="1003" t="str">
        <f>IF($A$37="NO",'T3.15 T3.5 SIS'!$L$32,"NA")</f>
        <v>NA</v>
      </c>
      <c r="Z37" s="1003" t="str">
        <f>IF($A$37="NO",'T3.15 T3.5 SIS'!$L$33,"NA")</f>
        <v>NA</v>
      </c>
      <c r="AA37" s="1083" t="str">
        <f>IF($A$37="NO",'T3.15 T3.5 SIS'!$L$34,"NA")</f>
        <v>NA</v>
      </c>
      <c r="AB37" s="1003" t="str">
        <f>IF($A$37="NO",'T3.15 T3.5 SIS'!$L$35,"NA")</f>
        <v>NA</v>
      </c>
      <c r="AC37" s="1081" t="str">
        <f>IF('T3.15 T3.5 SIS'!$F$2="tubes + composite",'T3.15 T3.5 SIS'!$E$5,"")</f>
        <v/>
      </c>
      <c r="AD37" s="1081" t="str">
        <f>IF('T3.15 T3.5 SIS'!$F$2="tubes + composite",'T3.15 T3.5 SIS'!$E$6,"")</f>
        <v/>
      </c>
      <c r="AE37" s="1079" t="str">
        <f>IF('T3.15 T3.5 SIS'!$F$2="tubes + composite",'T3.15 T3.5 SIS'!$E$15,"")</f>
        <v/>
      </c>
      <c r="AF37" s="1081" t="str">
        <f>IF('T3.15 T3.5 SIS'!$F$2="tubes + composite",'T3.15 T3.5 SIS'!$E$16,"")</f>
        <v/>
      </c>
      <c r="AG37" s="1081" t="str">
        <f>IF('T3.15 T3.5 SIS'!$F$2="tubes + composite",IF('T3.15 T3.5 SIS'!$F$14&gt;0,'T3.15 T3.5 SIS'!$F$5,""),"")</f>
        <v/>
      </c>
      <c r="AH37" s="1081" t="str">
        <f>IF('T3.15 T3.5 SIS'!$F$2="tubes + composite",IF('T3.15 T3.5 SIS'!$F$14&gt;0,'T3.15 T3.5 SIS'!$F$6,""),"")</f>
        <v/>
      </c>
      <c r="AI37" s="1079" t="str">
        <f>IF('T3.15 T3.5 SIS'!$F$2="tubes + composite",IF('T3.15 T3.5 SIS'!$F$14&gt;0,'T3.15 T3.5 SIS'!$F$15,""),"")</f>
        <v/>
      </c>
      <c r="AJ37" s="1081" t="str">
        <f>IF('T3.15 T3.5 SIS'!$F$2="tubes + composite",IF('T3.15 T3.5 SIS'!$F$14&gt;0,'T3.15 T3.5 SIS'!$F$16,""),"")</f>
        <v/>
      </c>
      <c r="AK37" s="1081" t="str">
        <f>IF('T3.15 T3.5 SIS'!$F$2="tubes + composite",IF('T3.15 T3.5 SIS'!$G$14&gt;0,'T3.15 T3.5 SIS'!$G$5,""),"")</f>
        <v/>
      </c>
      <c r="AL37" s="1081" t="str">
        <f>IF('T3.15 T3.5 SIS'!$F$2="tubes + composite",IF('T3.15 T3.5 SIS'!$G$14&gt;0,'T3.15 T3.5 SIS'!$G$6,""),"")</f>
        <v/>
      </c>
      <c r="AM37" s="1079" t="str">
        <f>IF('T3.15 T3.5 SIS'!$F$2="tubes + composite",IF('T3.15 T3.5 SIS'!$G$14&gt;0,'T3.15 T3.5 SIS'!$G$15,""),"")</f>
        <v/>
      </c>
      <c r="AN37" s="1081" t="str">
        <f>IF('T3.15 T3.5 SIS'!$F$2="tubes + composite",IF('T3.15 T3.5 SIS'!$G$14&gt;0,'T3.15 T3.5 SIS'!$G$16,""),"")</f>
        <v/>
      </c>
      <c r="AO37" s="382" t="str">
        <f>IF('T3.15 T3.5 SIS'!$F$2="Tubing only","",'T3.15 T3.5 SIS'!$I$5)</f>
        <v/>
      </c>
      <c r="AP37" s="381" t="str">
        <f>IF('T3.15 T3.5 SIS'!$F$2="Tubing only","",'T3.15 T3.5 SIS'!$I$18)</f>
        <v/>
      </c>
      <c r="AQ37" s="382" t="str">
        <f>IF('T3.15 T3.5 SIS'!$F$2="Tubing only","",'T3.15 T3.5 SIS'!$I$20)</f>
        <v/>
      </c>
      <c r="AR37" s="382" t="str">
        <f>IF('T3.15 T3.5 SIS'!$F$2="Tubing only","",'T3.15 T3.5 SIS'!$I$21)</f>
        <v/>
      </c>
      <c r="AS37" s="392" t="str">
        <f>IF('T3.15 T3.5 SIS'!$F$2="Tubing only","",'T3.15 T3.5 SIS'!$I$22)</f>
        <v/>
      </c>
      <c r="AT37" s="600"/>
    </row>
    <row r="38" spans="1:46" ht="12.75" customHeight="1">
      <c r="A38" s="971" t="str">
        <f>IF('T3.15 T3.5 SIS'!F2="tubing only","N/A","NO")</f>
        <v>N/A</v>
      </c>
      <c r="B38" s="972"/>
      <c r="C38" s="971" t="str">
        <f>IF(A38="N/A","N/A",IF(A38="YES","NO","YES"))</f>
        <v>N/A</v>
      </c>
      <c r="D38" s="972"/>
      <c r="E38" s="978" t="s">
        <v>546</v>
      </c>
      <c r="F38" s="979"/>
      <c r="G38" s="980" t="s">
        <v>444</v>
      </c>
      <c r="H38" s="980"/>
      <c r="I38" s="980"/>
      <c r="J38" s="980"/>
      <c r="K38" s="980"/>
      <c r="L38" s="980"/>
      <c r="M38" s="980"/>
      <c r="N38" s="980"/>
      <c r="O38" s="973"/>
      <c r="P38" s="974"/>
      <c r="Q38" s="974"/>
      <c r="R38" s="974"/>
      <c r="S38" s="974"/>
      <c r="T38" s="1004"/>
      <c r="U38" s="1004"/>
      <c r="V38" s="1004"/>
      <c r="W38" s="1004"/>
      <c r="X38" s="1004"/>
      <c r="Y38" s="1004"/>
      <c r="Z38" s="1004"/>
      <c r="AA38" s="1084"/>
      <c r="AB38" s="1004"/>
      <c r="AC38" s="1082"/>
      <c r="AD38" s="1082"/>
      <c r="AE38" s="1080"/>
      <c r="AF38" s="1082"/>
      <c r="AG38" s="1082"/>
      <c r="AH38" s="1082"/>
      <c r="AI38" s="1080"/>
      <c r="AJ38" s="1082"/>
      <c r="AK38" s="1082"/>
      <c r="AL38" s="1082"/>
      <c r="AM38" s="1080"/>
      <c r="AN38" s="1082"/>
      <c r="AO38" s="382" t="str">
        <f>IF('T3.15 T3.5 SIS'!$F$2="Tubing only","",'T3.15 T3.5 SIS'!$J$5)</f>
        <v/>
      </c>
      <c r="AP38" s="381" t="str">
        <f>IF('T3.15 T3.5 SIS'!$F$2="Tubing only","",'T3.15 T3.5 SIS'!$J$18)</f>
        <v/>
      </c>
      <c r="AQ38" s="382" t="str">
        <f>IF('T3.15 T3.5 SIS'!$F$2="Tubing only","",'T3.15 T3.5 SIS'!$J$20)</f>
        <v/>
      </c>
      <c r="AR38" s="382" t="str">
        <f>IF('T3.15 T3.5 SIS'!$F$2="Tubing only","",'T3.15 T3.5 SIS'!$J$21)</f>
        <v/>
      </c>
      <c r="AS38" s="392" t="str">
        <f>IF('T3.15 T3.5 SIS'!$F$2="Tubing only","",'T3.15 T3.5 SIS'!$J$22)</f>
        <v/>
      </c>
      <c r="AT38" s="600"/>
    </row>
    <row r="39" spans="1:46" ht="12.75" customHeight="1">
      <c r="A39" s="971" t="str">
        <f>IF('T3.10.5 T3.5 MHoop Brace Spt'!F2="tubing only","N/A","NO")</f>
        <v>N/A</v>
      </c>
      <c r="B39" s="972"/>
      <c r="C39" s="971" t="str">
        <f t="shared" si="1"/>
        <v>N/A</v>
      </c>
      <c r="D39" s="972"/>
      <c r="E39" s="978" t="s">
        <v>545</v>
      </c>
      <c r="F39" s="979"/>
      <c r="G39" s="980" t="s">
        <v>160</v>
      </c>
      <c r="H39" s="980"/>
      <c r="I39" s="980"/>
      <c r="J39" s="980"/>
      <c r="K39" s="980"/>
      <c r="L39" s="980"/>
      <c r="M39" s="980"/>
      <c r="N39" s="980"/>
      <c r="O39" s="973"/>
      <c r="P39" s="974"/>
      <c r="Q39" s="974"/>
      <c r="R39" s="974"/>
      <c r="S39" s="974"/>
      <c r="T39" s="374" t="str">
        <f>IF(A39="NO",'T3.10.5 T3.5 MHoop Brace Spt'!$H$27,"NA")</f>
        <v>NA</v>
      </c>
      <c r="U39" s="374" t="str">
        <f>IF(A39="NO",'T3.10.5 T3.5 MHoop Brace Spt'!$H$28,"NA")</f>
        <v>NA</v>
      </c>
      <c r="V39" s="374" t="str">
        <f>IF(A39="NO",'T3.10.5 T3.5 MHoop Brace Spt'!$H$29,"NA")</f>
        <v>NA</v>
      </c>
      <c r="W39" s="374" t="str">
        <f>IF(A39="NO",'T3.10.5 T3.5 MHoop Brace Spt'!$H$30,"NA")</f>
        <v>NA</v>
      </c>
      <c r="X39" s="374" t="str">
        <f>IF(A39="NO",'T3.10.5 T3.5 MHoop Brace Spt'!$H$31,"NA")</f>
        <v>NA</v>
      </c>
      <c r="Y39" s="374" t="str">
        <f>IF(A39="NO",'T3.10.5 T3.5 MHoop Brace Spt'!$H$32,"NA")</f>
        <v>NA</v>
      </c>
      <c r="Z39" s="374" t="str">
        <f>IF(A39="NO",'T3.10.5 T3.5 MHoop Brace Spt'!$H$33,"NA")</f>
        <v>NA</v>
      </c>
      <c r="AA39" s="378" t="str">
        <f>IF(A39="NO",'T3.10.5 T3.5 MHoop Brace Spt'!$H$34,"NA")</f>
        <v>NA</v>
      </c>
      <c r="AB39" s="374" t="str">
        <f>IF(A39="NO",'T3.10.5 T3.5 MHoop Brace Spt'!$H$35,"NA")</f>
        <v>NA</v>
      </c>
      <c r="AC39" s="382" t="str">
        <f>IF(A39="N/A","",IF('T3.10.5 T3.5 MHoop Brace Spt'!$F$2="tubes + composite",'T3.10.5 T3.5 MHoop Brace Spt'!E5,""))</f>
        <v/>
      </c>
      <c r="AD39" s="382" t="str">
        <f>IF(A39="N/A","",IF('T3.10.5 T3.5 MHoop Brace Spt'!$F$2="tubes + composite",'T3.10.5 T3.5 MHoop Brace Spt'!$E$6,""))</f>
        <v/>
      </c>
      <c r="AE39" s="381" t="str">
        <f>IF(A39="N/A","",IF('T3.10.5 T3.5 MHoop Brace Spt'!$F$2="tubes + composite",'T3.10.5 T3.5 MHoop Brace Spt'!$E$15,""))</f>
        <v/>
      </c>
      <c r="AF39" s="382" t="str">
        <f>IF(A39="N/A","",IF('T3.10.5 T3.5 MHoop Brace Spt'!$F$2="tubes + composite",'T3.10.5 T3.5 MHoop Brace Spt'!$E$16,""))</f>
        <v/>
      </c>
      <c r="AG39" s="383"/>
      <c r="AH39" s="383"/>
      <c r="AI39" s="383"/>
      <c r="AJ39" s="383"/>
      <c r="AK39" s="383"/>
      <c r="AL39" s="383"/>
      <c r="AM39" s="383"/>
      <c r="AN39" s="383"/>
      <c r="AO39" s="382" t="str">
        <f>IF('T3.10.5 T3.5 MHoop Brace Spt'!F2="tubing only","",'T3.10.5 T3.5 MHoop Brace Spt'!F5)</f>
        <v/>
      </c>
      <c r="AP39" s="381" t="str">
        <f>IF('T3.10.5 T3.5 MHoop Brace Spt'!F2="tubing only","",'T3.10.5 T3.5 MHoop Brace Spt'!F18)</f>
        <v/>
      </c>
      <c r="AQ39" s="382" t="str">
        <f>IF('T3.10.5 T3.5 MHoop Brace Spt'!$F$2="tubing only","",'T3.10.5 T3.5 MHoop Brace Spt'!$F$20)</f>
        <v/>
      </c>
      <c r="AR39" s="382" t="str">
        <f>IF('T3.10.5 T3.5 MHoop Brace Spt'!$F$2="tubing only","",'T3.10.5 T3.5 MHoop Brace Spt'!$F$21)</f>
        <v/>
      </c>
      <c r="AS39" s="392" t="str">
        <f>IF('T3.10.5 T3.5 MHoop Brace Spt'!F2="tubing only","",'T3.10.5 T3.5 MHoop Brace Spt'!F22)</f>
        <v/>
      </c>
      <c r="AT39" s="600"/>
    </row>
    <row r="40" spans="1:46" ht="12.75" customHeight="1">
      <c r="A40" s="971" t="str">
        <f>IF(A37="no","NO","N/A")</f>
        <v>N/A</v>
      </c>
      <c r="B40" s="972"/>
      <c r="C40" s="971" t="str">
        <f t="shared" si="1"/>
        <v>N/A</v>
      </c>
      <c r="D40" s="972"/>
      <c r="E40" s="993" t="s">
        <v>549</v>
      </c>
      <c r="F40" s="979"/>
      <c r="G40" s="980" t="s">
        <v>75</v>
      </c>
      <c r="H40" s="980"/>
      <c r="I40" s="980"/>
      <c r="J40" s="980"/>
      <c r="K40" s="980"/>
      <c r="L40" s="980"/>
      <c r="M40" s="980"/>
      <c r="N40" s="980"/>
      <c r="O40" s="973"/>
      <c r="P40" s="974"/>
      <c r="Q40" s="974"/>
      <c r="R40" s="974"/>
      <c r="S40" s="974"/>
      <c r="T40" s="374" t="str">
        <f>IF(A40="N/A","NA",IF(OR('T3.16 Main Hoop Attachments'!C8="FAIL",'T3.16 Main Hoop Attachments'!E8="FAIL",'T3.16 Main Hoop Attachments'!G8="FAIL",'T3.16 Main Hoop Attachments'!I8="FAIL"),"FA","PA"))</f>
        <v>NA</v>
      </c>
      <c r="U40" s="393"/>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599"/>
    </row>
    <row r="41" spans="1:46" ht="12.75" customHeight="1">
      <c r="A41" s="971" t="str">
        <f>IF(A36="no","NO","N/A")</f>
        <v>N/A</v>
      </c>
      <c r="B41" s="972"/>
      <c r="C41" s="971" t="str">
        <f t="shared" si="1"/>
        <v>N/A</v>
      </c>
      <c r="D41" s="972"/>
      <c r="E41" s="978" t="s">
        <v>549</v>
      </c>
      <c r="F41" s="979"/>
      <c r="G41" s="980" t="s">
        <v>157</v>
      </c>
      <c r="H41" s="980"/>
      <c r="I41" s="980"/>
      <c r="J41" s="980"/>
      <c r="K41" s="980"/>
      <c r="L41" s="980"/>
      <c r="M41" s="980"/>
      <c r="N41" s="980"/>
      <c r="O41" s="973"/>
      <c r="P41" s="974"/>
      <c r="Q41" s="974"/>
      <c r="R41" s="974"/>
      <c r="S41" s="974"/>
      <c r="T41" s="374" t="str">
        <f>IF('T3.16 Front Hoop Attachments'!C3=0,"CH",IF(A41="N/A","NA",IF(OR('T3.16 Front Hoop Attachments'!C8="FAIL",'T3.16 Front Hoop Attachments'!E8="FAIL",'T3.16 Front Hoop Attachments'!G8="FAIL",'T3.16 Front Hoop Attachments'!I8="FAIL"),"FA","PA")))</f>
        <v>NA</v>
      </c>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599"/>
    </row>
    <row r="42" spans="1:46" ht="12.75" customHeight="1">
      <c r="A42" s="971" t="str">
        <f>IF(OR('T3.16 Hoop B''ing Attachments'!C3="YES",'T3.16 Hoop B''ing Attachments'!C6="YES"),"NO","N/A")</f>
        <v>NO</v>
      </c>
      <c r="B42" s="972"/>
      <c r="C42" s="971" t="str">
        <f t="shared" si="1"/>
        <v>YES</v>
      </c>
      <c r="D42" s="972"/>
      <c r="E42" s="978" t="s">
        <v>549</v>
      </c>
      <c r="F42" s="979"/>
      <c r="G42" s="980" t="s">
        <v>180</v>
      </c>
      <c r="H42" s="980"/>
      <c r="I42" s="980"/>
      <c r="J42" s="980"/>
      <c r="K42" s="980"/>
      <c r="L42" s="980"/>
      <c r="M42" s="980"/>
      <c r="N42" s="980"/>
      <c r="O42" s="973"/>
      <c r="P42" s="974"/>
      <c r="Q42" s="974"/>
      <c r="R42" s="974"/>
      <c r="S42" s="974"/>
      <c r="T42" s="374" t="str">
        <f>IF(A42="N/A","NA",IF(OR('T3.16 Hoop B''ing Attachments'!C9="FAIL",'T3.16 Hoop B''ing Attachments'!E9="FAIL"),"FA","PA"))</f>
        <v>FA</v>
      </c>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599"/>
    </row>
    <row r="43" spans="1:46" ht="12.75" customHeight="1">
      <c r="A43" s="1077" t="s">
        <v>159</v>
      </c>
      <c r="B43" s="972"/>
      <c r="C43" s="1077" t="s">
        <v>159</v>
      </c>
      <c r="D43" s="972"/>
      <c r="E43" s="978" t="s">
        <v>550</v>
      </c>
      <c r="F43" s="979"/>
      <c r="G43" s="980" t="s">
        <v>515</v>
      </c>
      <c r="H43" s="980"/>
      <c r="I43" s="980"/>
      <c r="J43" s="980"/>
      <c r="K43" s="980"/>
      <c r="L43" s="980"/>
      <c r="M43" s="980"/>
      <c r="N43" s="980"/>
      <c r="O43" s="973"/>
      <c r="P43" s="974"/>
      <c r="Q43" s="974"/>
      <c r="R43" s="974"/>
      <c r="S43" s="974"/>
      <c r="T43" s="374" t="str">
        <f>IF('T1.2.1 T4.8 Firewall'!D3="PASS","PA","FA")</f>
        <v>FA</v>
      </c>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599"/>
    </row>
    <row r="44" spans="1:46" ht="12.75" customHeight="1">
      <c r="A44" s="969" t="str">
        <f>IF(A35="no","NO","N/A")</f>
        <v>N/A</v>
      </c>
      <c r="B44" s="970"/>
      <c r="C44" s="971" t="str">
        <f t="shared" si="1"/>
        <v>N/A</v>
      </c>
      <c r="D44" s="972"/>
      <c r="E44" s="978" t="s">
        <v>551</v>
      </c>
      <c r="F44" s="979"/>
      <c r="G44" s="980" t="s">
        <v>79</v>
      </c>
      <c r="H44" s="980"/>
      <c r="I44" s="980"/>
      <c r="J44" s="980"/>
      <c r="K44" s="980"/>
      <c r="L44" s="980"/>
      <c r="M44" s="980"/>
      <c r="N44" s="980"/>
      <c r="O44" s="973"/>
      <c r="P44" s="974"/>
      <c r="Q44" s="974"/>
      <c r="R44" s="974"/>
      <c r="S44" s="974"/>
      <c r="T44" s="374" t="str">
        <f>IF(A44="N/A","NA",IF('T3.17.5 IA Attachments'!C4="FAIL","FA","PA"))</f>
        <v>NA</v>
      </c>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599"/>
    </row>
    <row r="45" spans="1:46" ht="12.75" customHeight="1">
      <c r="A45" s="969" t="str">
        <f>IF(OR('T4.5 Harness Attachments'!Q34="YES",'T4.5 Harness Attachments'!Q35="YES",'T4.5 Harness Attachments'!Q36="YES",'T4.5 Harness Attachments'!Q37="YES"),"NO","N/A")</f>
        <v>N/A</v>
      </c>
      <c r="B45" s="970"/>
      <c r="C45" s="971" t="str">
        <f t="shared" si="1"/>
        <v>N/A</v>
      </c>
      <c r="D45" s="972"/>
      <c r="E45" s="978" t="s">
        <v>472</v>
      </c>
      <c r="F45" s="979"/>
      <c r="G45" s="980" t="s">
        <v>80</v>
      </c>
      <c r="H45" s="980"/>
      <c r="I45" s="980"/>
      <c r="J45" s="980"/>
      <c r="K45" s="980"/>
      <c r="L45" s="980"/>
      <c r="M45" s="980"/>
      <c r="N45" s="980"/>
      <c r="O45" s="973"/>
      <c r="P45" s="974"/>
      <c r="Q45" s="974"/>
      <c r="R45" s="974"/>
      <c r="S45" s="974"/>
      <c r="T45" s="374" t="str">
        <f>IF(A45="N/A","NA",IF('T4.5 Harness Attachments'!A35="PASS","PA","FA"))</f>
        <v>NA</v>
      </c>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599"/>
    </row>
    <row r="46" spans="1:46" ht="12.75" customHeight="1">
      <c r="A46" s="986" t="s">
        <v>159</v>
      </c>
      <c r="B46" s="987"/>
      <c r="C46" s="982" t="s">
        <v>159</v>
      </c>
      <c r="D46" s="983"/>
      <c r="E46" s="984" t="s">
        <v>824</v>
      </c>
      <c r="F46" s="985"/>
      <c r="G46" s="981" t="str">
        <f>IF($D$17="electric vehicle","Accumulator Container","N/A")</f>
        <v>Accumulator Container</v>
      </c>
      <c r="H46" s="981"/>
      <c r="I46" s="981"/>
      <c r="J46" s="981"/>
      <c r="K46" s="981"/>
      <c r="L46" s="981"/>
      <c r="M46" s="981"/>
      <c r="N46" s="981"/>
      <c r="O46" s="975"/>
      <c r="P46" s="976"/>
      <c r="Q46" s="976"/>
      <c r="R46" s="976"/>
      <c r="S46" s="977"/>
      <c r="T46" s="394"/>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584" t="str">
        <f>IF('EV5 Accumulator Container'!$E$52="No Compliance shown","FA","PA")</f>
        <v>FA</v>
      </c>
    </row>
    <row r="47" spans="1:46" ht="12.75" customHeight="1">
      <c r="A47" s="986" t="s">
        <v>159</v>
      </c>
      <c r="B47" s="987"/>
      <c r="C47" s="982" t="s">
        <v>159</v>
      </c>
      <c r="D47" s="983"/>
      <c r="E47" s="984" t="s">
        <v>824</v>
      </c>
      <c r="F47" s="985"/>
      <c r="G47" s="981" t="str">
        <f>IF($D$17="electric vehicle","Accumulator Stack Construction","N/A")</f>
        <v>Accumulator Stack Construction</v>
      </c>
      <c r="H47" s="981"/>
      <c r="I47" s="981"/>
      <c r="J47" s="981"/>
      <c r="K47" s="981"/>
      <c r="L47" s="981"/>
      <c r="M47" s="981"/>
      <c r="N47" s="981"/>
      <c r="O47" s="975"/>
      <c r="P47" s="976"/>
      <c r="Q47" s="976"/>
      <c r="R47" s="976"/>
      <c r="S47" s="977"/>
      <c r="T47" s="394"/>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709" t="str">
        <f>IF('EV5 Acc. Stack Construction'!$E$22="No Compliance shown","FA","PA")</f>
        <v>FA</v>
      </c>
    </row>
    <row r="48" spans="1:46" ht="12.75" customHeight="1">
      <c r="A48" s="988" t="s">
        <v>159</v>
      </c>
      <c r="B48" s="989"/>
      <c r="C48" s="988" t="str">
        <f t="shared" si="1"/>
        <v>N/A</v>
      </c>
      <c r="D48" s="989"/>
      <c r="E48" s="990" t="s">
        <v>532</v>
      </c>
      <c r="F48" s="991"/>
      <c r="G48" s="981" t="str">
        <f>IF(D17="electric vehicle","Accumulator Attachment","N/A")</f>
        <v>Accumulator Attachment</v>
      </c>
      <c r="H48" s="981"/>
      <c r="I48" s="981"/>
      <c r="J48" s="981"/>
      <c r="K48" s="981"/>
      <c r="L48" s="981"/>
      <c r="M48" s="981"/>
      <c r="N48" s="981"/>
      <c r="O48" s="973"/>
      <c r="P48" s="974"/>
      <c r="Q48" s="974"/>
      <c r="R48" s="974"/>
      <c r="S48" s="974"/>
      <c r="T48" s="394"/>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709" t="str">
        <f>IF('EV5.5. Acc. Attachments'!$C$10="PASS","PA","FA")</f>
        <v>FA</v>
      </c>
    </row>
    <row r="49" spans="1:46" ht="12.75" customHeight="1">
      <c r="A49" s="992" t="str">
        <f>IF(NOT('EV5.5.1&amp;2 Accumulator Protect.'!F2="tubing only"),"NO",IF('EV5.5.1&amp;2 Accumulator Protect.'!G17="YES","YES","NO"))</f>
        <v>YES</v>
      </c>
      <c r="B49" s="989"/>
      <c r="C49" s="988" t="str">
        <f t="shared" si="1"/>
        <v>NO</v>
      </c>
      <c r="D49" s="989"/>
      <c r="E49" s="990" t="s">
        <v>562</v>
      </c>
      <c r="F49" s="991"/>
      <c r="G49" s="981" t="str">
        <f>IF(D17="electric vehicle","Accumulator Protection","N/A")</f>
        <v>Accumulator Protection</v>
      </c>
      <c r="H49" s="981"/>
      <c r="I49" s="981"/>
      <c r="J49" s="981"/>
      <c r="K49" s="981"/>
      <c r="L49" s="981"/>
      <c r="M49" s="981"/>
      <c r="N49" s="981"/>
      <c r="O49" s="973"/>
      <c r="P49" s="974"/>
      <c r="Q49" s="974"/>
      <c r="R49" s="974"/>
      <c r="S49" s="974"/>
      <c r="T49" s="374" t="str">
        <f>IF($A$49="NO",'EV5.5.1&amp;2 Accumulator Protect.'!$L$27,"NA")</f>
        <v>NA</v>
      </c>
      <c r="U49" s="374" t="str">
        <f>IF($A$49="NO",'EV5.5.1&amp;2 Accumulator Protect.'!$L$28,"NA")</f>
        <v>NA</v>
      </c>
      <c r="V49" s="374" t="str">
        <f>IF($A$49="NO",'EV5.5.1&amp;2 Accumulator Protect.'!$L$29,"NA")</f>
        <v>NA</v>
      </c>
      <c r="W49" s="374" t="str">
        <f>IF($A$49="NO",'EV5.5.1&amp;2 Accumulator Protect.'!$L$30,"NA")</f>
        <v>NA</v>
      </c>
      <c r="X49" s="374" t="str">
        <f>IF($A$49="NO",'EV5.5.1&amp;2 Accumulator Protect.'!$L$31,"NA")</f>
        <v>NA</v>
      </c>
      <c r="Y49" s="374" t="str">
        <f>IF($A$49="NO",'EV5.5.1&amp;2 Accumulator Protect.'!$L$32,"NA")</f>
        <v>NA</v>
      </c>
      <c r="Z49" s="374" t="str">
        <f>IF($A$49="NO",'EV5.5.1&amp;2 Accumulator Protect.'!$L$33,"NA")</f>
        <v>NA</v>
      </c>
      <c r="AA49" s="378" t="str">
        <f>IF($A$49="NO",'EV5.5.1&amp;2 Accumulator Protect.'!$L$34,"NA")</f>
        <v>NA</v>
      </c>
      <c r="AB49" s="374" t="str">
        <f>IF($A$49="NO",'EV5.5.1&amp;2 Accumulator Protect.'!$L$35,"NA")</f>
        <v>NA</v>
      </c>
      <c r="AC49" s="382" t="str">
        <f>IF('EV5.5.1&amp;2 Accumulator Protect.'!$F$2="tubing only",'EV5.5.1&amp;2 Accumulator Protect.'!$E$5,"")</f>
        <v>Steel</v>
      </c>
      <c r="AD49" s="382" t="str">
        <f>IF('EV5.5.1&amp;2 Accumulator Protect.'!$F$2="tubing only",'EV5.5.1&amp;2 Accumulator Protect.'!$E$6,"")</f>
        <v>Round</v>
      </c>
      <c r="AE49" s="381">
        <f>IF('EV5.5.1&amp;2 Accumulator Protect.'!$F$2="tubing only",'EV5.5.1&amp;2 Accumulator Protect.'!$E$15,"")</f>
        <v>25.4</v>
      </c>
      <c r="AF49" s="382">
        <f>IF('EV5.5.1&amp;2 Accumulator Protect.'!$F$2="tubing only",'EV5.5.1&amp;2 Accumulator Protect.'!$E$16,"")</f>
        <v>1.6</v>
      </c>
      <c r="AG49" s="382" t="str">
        <f>IF('EV5.5.1&amp;2 Accumulator Protect.'!$F$2="tubing only",IF('EV5.5.1&amp;2 Accumulator Protect.'!$F$14&gt;0,'EV5.5.1&amp;2 Accumulator Protect.'!$F$5,""),"")</f>
        <v/>
      </c>
      <c r="AH49" s="382" t="str">
        <f>IF('EV5.5.1&amp;2 Accumulator Protect.'!$F$2="tubing only",IF('EV5.5.1&amp;2 Accumulator Protect.'!$F$14&gt;0,'EV5.5.1&amp;2 Accumulator Protect.'!$F$6,""),"")</f>
        <v/>
      </c>
      <c r="AI49" s="381" t="str">
        <f>IF('EV5.5.1&amp;2 Accumulator Protect.'!$F$2="tubing only",IF('EV5.5.1&amp;2 Accumulator Protect.'!$F$14&gt;0,'EV5.5.1&amp;2 Accumulator Protect.'!$F$15,""),"")</f>
        <v/>
      </c>
      <c r="AJ49" s="382" t="str">
        <f>IF('EV5.5.1&amp;2 Accumulator Protect.'!$F$2="tubing only",IF('EV5.5.1&amp;2 Accumulator Protect.'!$F$14&gt;0,'EV5.5.1&amp;2 Accumulator Protect.'!$F$16,""),"")</f>
        <v/>
      </c>
      <c r="AK49" s="382" t="str">
        <f>IF('EV5.5.1&amp;2 Accumulator Protect.'!$F$2="tubing only",IF('EV5.5.1&amp;2 Accumulator Protect.'!$G$14&gt;0,'EV5.5.1&amp;2 Accumulator Protect.'!$G$5,""),"")</f>
        <v/>
      </c>
      <c r="AL49" s="382" t="str">
        <f>IF('EV5.5.1&amp;2 Accumulator Protect.'!$F$2="tubing only",IF('EV5.5.1&amp;2 Accumulator Protect.'!$G$14&gt;0,'EV5.5.1&amp;2 Accumulator Protect.'!$G$6,""),"")</f>
        <v/>
      </c>
      <c r="AM49" s="381" t="str">
        <f>IF('EV5.5.1&amp;2 Accumulator Protect.'!$F$2="tubing only",IF('EV5.5.1&amp;2 Accumulator Protect.'!$G$14&gt;0,'EV5.5.1&amp;2 Accumulator Protect.'!$G$15,""),"")</f>
        <v/>
      </c>
      <c r="AN49" s="382" t="str">
        <f>IF('EV5.5.1&amp;2 Accumulator Protect.'!$F$2="tubing only",IF('EV5.5.1&amp;2 Accumulator Protect.'!$G$14&gt;0,'EV5.5.1&amp;2 Accumulator Protect.'!$G$16,""),"")</f>
        <v/>
      </c>
      <c r="AO49" s="382" t="str">
        <f>IF('EV5.5.1&amp;2 Accumulator Protect.'!$F$2="Tubing only","",'EV5.5.1&amp;2 Accumulator Protect.'!$I$5)</f>
        <v/>
      </c>
      <c r="AP49" s="381" t="str">
        <f>IF('EV5.5.1&amp;2 Accumulator Protect.'!$F$2="Tubing only","",'EV5.5.1&amp;2 Accumulator Protect.'!$I$18)</f>
        <v/>
      </c>
      <c r="AQ49" s="382" t="str">
        <f>IF('EV5.5.1&amp;2 Accumulator Protect.'!$F$2="Tubing only","",'EV5.5.1&amp;2 Accumulator Protect.'!$I$20)</f>
        <v/>
      </c>
      <c r="AR49" s="382" t="str">
        <f>IF('EV5.5.1&amp;2 Accumulator Protect.'!$F$2="Tubing only","",'EV5.5.1&amp;2 Accumulator Protect.'!$I$21)</f>
        <v/>
      </c>
      <c r="AS49" s="392" t="str">
        <f>IF('EV5.5.1&amp;2 Accumulator Protect.'!$F$2="Tubing only","",'EV5.5.1&amp;2 Accumulator Protect.'!$I$22)</f>
        <v/>
      </c>
      <c r="AT49" s="600"/>
    </row>
    <row r="50" spans="1:46" ht="12.75" customHeight="1">
      <c r="A50" s="992" t="str">
        <f>IF(NOT('EV4.4 Tract. System Prot''n'!F2="tubing only"),"NO",IF('EV4.4 Tract. System Prot''n'!G17="YES","YES","NO"))</f>
        <v>YES</v>
      </c>
      <c r="B50" s="989"/>
      <c r="C50" s="988" t="str">
        <f>IF(A50="N/A","N/A",IF(A50="YES","NO","YES"))</f>
        <v>NO</v>
      </c>
      <c r="D50" s="989"/>
      <c r="E50" s="990" t="s">
        <v>648</v>
      </c>
      <c r="F50" s="991"/>
      <c r="G50" s="981" t="str">
        <f>IF(D17="electric vehicle","Tractive System Protection","N/A")</f>
        <v>Tractive System Protection</v>
      </c>
      <c r="H50" s="981"/>
      <c r="I50" s="981"/>
      <c r="J50" s="981"/>
      <c r="K50" s="981"/>
      <c r="L50" s="981"/>
      <c r="M50" s="981"/>
      <c r="N50" s="981"/>
      <c r="O50" s="973"/>
      <c r="P50" s="974"/>
      <c r="Q50" s="974"/>
      <c r="R50" s="974"/>
      <c r="S50" s="974"/>
      <c r="T50" s="387" t="str">
        <f>IF($A$50="NO",'EV4.4 Tract. System Prot''n'!$K$27,"NA")</f>
        <v>NA</v>
      </c>
      <c r="U50" s="387" t="str">
        <f>IF($A$50="NO",'EV4.4 Tract. System Prot''n'!$K$28,"NA")</f>
        <v>NA</v>
      </c>
      <c r="V50" s="387" t="str">
        <f>IF($A$50="NO",'EV4.4 Tract. System Prot''n'!$K$29,"NA")</f>
        <v>NA</v>
      </c>
      <c r="W50" s="387" t="str">
        <f>IF($A$50="NO",'EV4.4 Tract. System Prot''n'!$K$30,"NA")</f>
        <v>NA</v>
      </c>
      <c r="X50" s="387" t="str">
        <f>IF($A$50="NO",'EV4.4 Tract. System Prot''n'!$K$31,"NA")</f>
        <v>NA</v>
      </c>
      <c r="Y50" s="387" t="str">
        <f>IF($A$50="NO",'EV4.4 Tract. System Prot''n'!$K$32,"NA")</f>
        <v>NA</v>
      </c>
      <c r="Z50" s="387" t="str">
        <f>IF($A$50="NO",'EV4.4 Tract. System Prot''n'!$K$33,"NA")</f>
        <v>NA</v>
      </c>
      <c r="AA50" s="378" t="str">
        <f>IF($A$50="NO",'EV4.4 Tract. System Prot''n'!$K$34,"NA")</f>
        <v>NA</v>
      </c>
      <c r="AB50" s="387" t="str">
        <f>IF($A$50="NO",'EV4.4 Tract. System Prot''n'!$K$35,"NA")</f>
        <v>NA</v>
      </c>
      <c r="AC50" s="388" t="str">
        <f>IF('EV4.4 Tract. System Prot''n'!$F$2="tubing only",'EV4.4 Tract. System Prot''n'!$E$5,"")</f>
        <v>Steel</v>
      </c>
      <c r="AD50" s="388" t="str">
        <f>IF('EV4.4 Tract. System Prot''n'!$F$2="tubing only",'EV4.4 Tract. System Prot''n'!$E$6,"")</f>
        <v>Round</v>
      </c>
      <c r="AE50" s="389">
        <f>IF('EV4.4 Tract. System Prot''n'!$F$2="tubing only",'EV4.4 Tract. System Prot''n'!$E$15,"")</f>
        <v>25.4</v>
      </c>
      <c r="AF50" s="388">
        <f>IF('EV4.4 Tract. System Prot''n'!$F$2="tubing only",'EV4.4 Tract. System Prot''n'!$E$16,"")</f>
        <v>1.6</v>
      </c>
      <c r="AG50" s="388" t="str">
        <f>IF('EV4.4 Tract. System Prot''n'!$F$2="tubing only",IF('EV4.4 Tract. System Prot''n'!$F$14&gt;0,'EV4.4 Tract. System Prot''n'!$F$5,""),"")</f>
        <v/>
      </c>
      <c r="AH50" s="388" t="str">
        <f>IF('EV4.4 Tract. System Prot''n'!$F$2="tubing only",IF('EV4.4 Tract. System Prot''n'!$F$14&gt;0,'EV4.4 Tract. System Prot''n'!$F$6,""),"")</f>
        <v/>
      </c>
      <c r="AI50" s="389" t="str">
        <f>IF('EV4.4 Tract. System Prot''n'!$F$2="tubing only",IF('EV4.4 Tract. System Prot''n'!$F$14&gt;0,'EV4.4 Tract. System Prot''n'!$F$15,""),"")</f>
        <v/>
      </c>
      <c r="AJ50" s="388" t="str">
        <f>IF('EV4.4 Tract. System Prot''n'!$F$2="tubing only",IF('EV4.4 Tract. System Prot''n'!$F$14&gt;0,'EV4.4 Tract. System Prot''n'!$F$16,""),"")</f>
        <v/>
      </c>
      <c r="AK50" s="388" t="str">
        <f>IF('EV4.4 Tract. System Prot''n'!$F$2="tubing only",IF('EV4.4 Tract. System Prot''n'!$G$14&gt;0,'EV4.4 Tract. System Prot''n'!$G$5,""),"")</f>
        <v/>
      </c>
      <c r="AL50" s="388" t="str">
        <f>IF('EV4.4 Tract. System Prot''n'!$F$2="tubing only",IF('EV4.4 Tract. System Prot''n'!$G$14&gt;0,'EV4.4 Tract. System Prot''n'!$G$6,""),"")</f>
        <v/>
      </c>
      <c r="AM50" s="389" t="str">
        <f>IF('EV4.4 Tract. System Prot''n'!$F$2="tubing only",IF('EV4.4 Tract. System Prot''n'!$G$14&gt;0,'EV4.4 Tract. System Prot''n'!$G$15,""),"")</f>
        <v/>
      </c>
      <c r="AN50" s="388" t="str">
        <f>IF('EV4.4 Tract. System Prot''n'!$F$2="tubing only",IF('EV4.4 Tract. System Prot''n'!$G$14&gt;0,'EV4.4 Tract. System Prot''n'!$G$16,""),"")</f>
        <v/>
      </c>
      <c r="AO50" s="382" t="str">
        <f>IF('EV4.4 Tract. System Prot''n'!$F$2="Tubing only","",'EV4.4 Tract. System Prot''n'!$I$5)</f>
        <v/>
      </c>
      <c r="AP50" s="381" t="str">
        <f>IF('EV4.4 Tract. System Prot''n'!$F$2="Tubing only","",'EV4.4 Tract. System Prot''n'!$I$18)</f>
        <v/>
      </c>
      <c r="AQ50" s="382" t="str">
        <f>IF('EV4.4 Tract. System Prot''n'!$F$2="Tubing only","",'EV4.4 Tract. System Prot''n'!$I$20)</f>
        <v/>
      </c>
      <c r="AR50" s="382" t="str">
        <f>IF('EV4.4 Tract. System Prot''n'!$F$2="Tubing only","",'EV4.4 Tract. System Prot''n'!$I$21)</f>
        <v/>
      </c>
      <c r="AS50" s="392" t="str">
        <f>IF('EV4.4 Tract. System Prot''n'!$F$2="Tubing only","",'EV4.4 Tract. System Prot''n'!$I$22)</f>
        <v/>
      </c>
      <c r="AT50" s="600"/>
    </row>
    <row r="51" spans="1:46" ht="12.75" customHeight="1">
      <c r="A51" s="395" t="s">
        <v>81</v>
      </c>
      <c r="T51" s="1074"/>
    </row>
    <row r="52" spans="1:46">
      <c r="A52" s="396" t="s">
        <v>82</v>
      </c>
      <c r="B52" s="1078" t="s">
        <v>595</v>
      </c>
      <c r="C52" s="1061"/>
      <c r="D52" s="1061"/>
      <c r="E52" s="1061"/>
      <c r="F52" s="1061"/>
      <c r="G52" s="1061"/>
      <c r="H52" s="1061"/>
      <c r="I52" s="1061"/>
      <c r="J52" s="1061"/>
      <c r="K52" s="1061"/>
      <c r="L52" s="1061"/>
      <c r="M52" s="1061"/>
      <c r="N52" s="1061"/>
      <c r="O52" s="1061"/>
      <c r="P52" s="1061"/>
      <c r="Q52" s="1061"/>
      <c r="R52" s="1061"/>
      <c r="S52" s="1061"/>
      <c r="T52" s="1075"/>
    </row>
    <row r="53" spans="1:46">
      <c r="A53" s="396" t="s">
        <v>82</v>
      </c>
      <c r="B53" s="1061" t="s">
        <v>83</v>
      </c>
      <c r="C53" s="1061"/>
      <c r="D53" s="1061"/>
      <c r="E53" s="1061"/>
      <c r="F53" s="1061"/>
      <c r="G53" s="1061"/>
      <c r="H53" s="1061"/>
      <c r="I53" s="1061"/>
      <c r="J53" s="1061"/>
      <c r="K53" s="1061"/>
      <c r="L53" s="1061"/>
      <c r="M53" s="1061"/>
      <c r="N53" s="1061"/>
      <c r="O53" s="1061"/>
      <c r="P53" s="1061"/>
      <c r="Q53" s="1061"/>
      <c r="R53" s="1061"/>
      <c r="S53" s="1061"/>
      <c r="T53" s="1075"/>
    </row>
    <row r="54" spans="1:46">
      <c r="A54" s="396" t="s">
        <v>82</v>
      </c>
      <c r="B54" s="1063" t="s">
        <v>84</v>
      </c>
      <c r="C54" s="1063"/>
      <c r="D54" s="1063"/>
      <c r="E54" s="1063"/>
      <c r="F54" s="1063"/>
      <c r="G54" s="1063"/>
      <c r="H54" s="1063"/>
      <c r="I54" s="1063"/>
      <c r="J54" s="1063"/>
      <c r="K54" s="1063"/>
      <c r="L54" s="1063"/>
      <c r="M54" s="1063"/>
      <c r="N54" s="1063"/>
      <c r="O54" s="1063"/>
      <c r="P54" s="1063"/>
      <c r="Q54" s="1063"/>
      <c r="R54" s="1063"/>
      <c r="S54" s="1063"/>
      <c r="T54" s="1075"/>
    </row>
    <row r="55" spans="1:46">
      <c r="A55" s="396" t="s">
        <v>82</v>
      </c>
      <c r="B55" s="1061" t="s">
        <v>85</v>
      </c>
      <c r="C55" s="1061"/>
      <c r="D55" s="1061"/>
      <c r="E55" s="1061"/>
      <c r="F55" s="1061"/>
      <c r="G55" s="1061"/>
      <c r="H55" s="1061"/>
      <c r="I55" s="1061"/>
      <c r="J55" s="1061"/>
      <c r="K55" s="1061"/>
      <c r="L55" s="1061"/>
      <c r="M55" s="1061"/>
      <c r="N55" s="1061"/>
      <c r="O55" s="1061"/>
      <c r="P55" s="1061"/>
      <c r="Q55" s="1061"/>
      <c r="R55" s="1061"/>
      <c r="S55" s="1061"/>
      <c r="T55" s="1075"/>
    </row>
    <row r="56" spans="1:46">
      <c r="A56" s="396" t="s">
        <v>82</v>
      </c>
      <c r="B56" s="1063" t="s">
        <v>594</v>
      </c>
      <c r="C56" s="1063"/>
      <c r="D56" s="1063"/>
      <c r="E56" s="1063"/>
      <c r="F56" s="1063"/>
      <c r="G56" s="1063"/>
      <c r="H56" s="1063"/>
      <c r="I56" s="1063"/>
      <c r="J56" s="1063"/>
      <c r="K56" s="1063"/>
      <c r="L56" s="1063"/>
      <c r="M56" s="1063"/>
      <c r="N56" s="1063"/>
      <c r="O56" s="1063"/>
      <c r="P56" s="1063"/>
      <c r="Q56" s="1063"/>
      <c r="R56" s="1063"/>
      <c r="S56" s="1063"/>
      <c r="T56" s="1075"/>
    </row>
    <row r="57" spans="1:46">
      <c r="A57" s="396" t="s">
        <v>82</v>
      </c>
      <c r="B57" s="1063" t="s">
        <v>593</v>
      </c>
      <c r="C57" s="1063"/>
      <c r="D57" s="1063"/>
      <c r="E57" s="1063"/>
      <c r="F57" s="1063"/>
      <c r="G57" s="1063"/>
      <c r="H57" s="1063"/>
      <c r="I57" s="1063"/>
      <c r="J57" s="1063"/>
      <c r="K57" s="1063"/>
      <c r="L57" s="1063"/>
      <c r="M57" s="1063"/>
      <c r="N57" s="1063"/>
      <c r="O57" s="1063"/>
      <c r="P57" s="1063"/>
      <c r="Q57" s="1063"/>
      <c r="R57" s="1063"/>
      <c r="S57" s="1063"/>
      <c r="T57" s="1075"/>
    </row>
    <row r="58" spans="1:46">
      <c r="T58" s="1075"/>
    </row>
    <row r="59" spans="1:46">
      <c r="A59" s="1060" t="s">
        <v>86</v>
      </c>
      <c r="B59" s="1060"/>
      <c r="C59" s="1060"/>
      <c r="D59" s="1060"/>
      <c r="E59" s="1060"/>
      <c r="F59" s="1060"/>
      <c r="G59" s="1060"/>
      <c r="H59" s="1060"/>
      <c r="I59" s="1060"/>
      <c r="J59" s="1060"/>
      <c r="K59" s="1060"/>
      <c r="L59" s="1060"/>
      <c r="M59" s="1060"/>
      <c r="N59" s="1060"/>
      <c r="O59" s="1060"/>
      <c r="P59" s="1060"/>
      <c r="Q59" s="1060"/>
      <c r="R59" s="1060"/>
      <c r="S59" s="1060"/>
      <c r="T59" s="1075"/>
    </row>
    <row r="60" spans="1:46">
      <c r="A60" s="397" t="s">
        <v>216</v>
      </c>
      <c r="T60" s="1075"/>
    </row>
    <row r="61" spans="1:46">
      <c r="A61" s="1064" t="s">
        <v>87</v>
      </c>
      <c r="B61" s="1064"/>
      <c r="C61" s="1064"/>
      <c r="D61" s="1064"/>
      <c r="E61" s="1064"/>
      <c r="F61" s="1064"/>
      <c r="G61" s="1064"/>
      <c r="H61" s="1064"/>
      <c r="I61" s="1064"/>
      <c r="J61" s="1064"/>
      <c r="K61" s="1064"/>
      <c r="L61" s="1064"/>
      <c r="M61" s="1064"/>
      <c r="N61" s="1064"/>
      <c r="O61" s="1064"/>
      <c r="P61" s="1064"/>
      <c r="Q61" s="1064"/>
      <c r="R61" s="1064"/>
      <c r="S61" s="1064"/>
      <c r="T61" s="1075"/>
    </row>
    <row r="62" spans="1:46">
      <c r="T62" s="1075"/>
    </row>
    <row r="63" spans="1:46">
      <c r="A63" s="1051"/>
      <c r="B63" s="1052"/>
      <c r="C63" s="1052"/>
      <c r="D63" s="1052"/>
      <c r="E63" s="1052"/>
      <c r="F63" s="1052"/>
      <c r="G63" s="1052"/>
      <c r="H63" s="1052"/>
      <c r="I63" s="1052"/>
      <c r="J63" s="1052"/>
      <c r="K63" s="1052"/>
      <c r="L63" s="1052"/>
      <c r="M63" s="1052"/>
      <c r="N63" s="1052"/>
      <c r="O63" s="1052"/>
      <c r="P63" s="1052"/>
      <c r="Q63" s="1052"/>
      <c r="R63" s="1052"/>
      <c r="S63" s="1053"/>
      <c r="T63" s="1075"/>
    </row>
    <row r="64" spans="1:46">
      <c r="A64" s="1054"/>
      <c r="B64" s="1055"/>
      <c r="C64" s="1055"/>
      <c r="D64" s="1055"/>
      <c r="E64" s="1055"/>
      <c r="F64" s="1055"/>
      <c r="G64" s="1055"/>
      <c r="H64" s="1055"/>
      <c r="I64" s="1055"/>
      <c r="J64" s="1055"/>
      <c r="K64" s="1055"/>
      <c r="L64" s="1055"/>
      <c r="M64" s="1055"/>
      <c r="N64" s="1055"/>
      <c r="O64" s="1055"/>
      <c r="P64" s="1055"/>
      <c r="Q64" s="1055"/>
      <c r="R64" s="1055"/>
      <c r="S64" s="1056"/>
      <c r="T64" s="1075"/>
    </row>
    <row r="65" spans="1:20">
      <c r="A65" s="1054"/>
      <c r="B65" s="1055"/>
      <c r="C65" s="1055"/>
      <c r="D65" s="1055"/>
      <c r="E65" s="1055"/>
      <c r="F65" s="1055"/>
      <c r="G65" s="1055"/>
      <c r="H65" s="1055"/>
      <c r="I65" s="1055"/>
      <c r="J65" s="1055"/>
      <c r="K65" s="1055"/>
      <c r="L65" s="1055"/>
      <c r="M65" s="1055"/>
      <c r="N65" s="1055"/>
      <c r="O65" s="1055"/>
      <c r="P65" s="1055"/>
      <c r="Q65" s="1055"/>
      <c r="R65" s="1055"/>
      <c r="S65" s="1056"/>
      <c r="T65" s="1075"/>
    </row>
    <row r="66" spans="1:20">
      <c r="A66" s="1054"/>
      <c r="B66" s="1055"/>
      <c r="C66" s="1055"/>
      <c r="D66" s="1055"/>
      <c r="E66" s="1055"/>
      <c r="F66" s="1055"/>
      <c r="G66" s="1055"/>
      <c r="H66" s="1055"/>
      <c r="I66" s="1055"/>
      <c r="J66" s="1055"/>
      <c r="K66" s="1055"/>
      <c r="L66" s="1055"/>
      <c r="M66" s="1055"/>
      <c r="N66" s="1055"/>
      <c r="O66" s="1055"/>
      <c r="P66" s="1055"/>
      <c r="Q66" s="1055"/>
      <c r="R66" s="1055"/>
      <c r="S66" s="1056"/>
      <c r="T66" s="398"/>
    </row>
    <row r="67" spans="1:20">
      <c r="A67" s="1057"/>
      <c r="B67" s="1058"/>
      <c r="C67" s="1058"/>
      <c r="D67" s="1058"/>
      <c r="E67" s="1058"/>
      <c r="F67" s="1058"/>
      <c r="G67" s="1058"/>
      <c r="H67" s="1058"/>
      <c r="I67" s="1058"/>
      <c r="J67" s="1058"/>
      <c r="K67" s="1058"/>
      <c r="L67" s="1058"/>
      <c r="M67" s="1058"/>
      <c r="N67" s="1058"/>
      <c r="O67" s="1058"/>
      <c r="P67" s="1058"/>
      <c r="Q67" s="1058"/>
      <c r="R67" s="1058"/>
      <c r="S67" s="1059"/>
      <c r="T67" s="398"/>
    </row>
    <row r="69" spans="1:20">
      <c r="A69" s="370" t="s">
        <v>88</v>
      </c>
      <c r="D69" s="1062"/>
      <c r="E69" s="1062"/>
      <c r="F69" s="1062"/>
      <c r="G69" s="1062"/>
      <c r="H69" s="1062"/>
      <c r="I69" s="1062"/>
      <c r="J69" s="1062"/>
      <c r="K69" s="1062"/>
      <c r="L69" s="1062"/>
      <c r="M69" s="1062"/>
      <c r="N69" s="1062"/>
      <c r="O69" s="370" t="s">
        <v>89</v>
      </c>
      <c r="P69" s="1058"/>
      <c r="Q69" s="1058"/>
      <c r="R69" s="1058"/>
      <c r="S69" s="1058"/>
      <c r="T69" s="371"/>
    </row>
    <row r="71" spans="1:20">
      <c r="A71" s="1050" t="s">
        <v>90</v>
      </c>
      <c r="B71" s="1050"/>
      <c r="C71" s="1050"/>
      <c r="D71" s="1050"/>
      <c r="E71" s="1050"/>
      <c r="F71" s="1050"/>
      <c r="G71" s="1050"/>
      <c r="H71" s="1050"/>
      <c r="I71" s="1050"/>
      <c r="J71" s="1050"/>
      <c r="K71" s="1050"/>
      <c r="L71" s="1050"/>
      <c r="M71" s="1050"/>
      <c r="N71" s="1050"/>
      <c r="O71" s="1050"/>
      <c r="P71" s="1050"/>
      <c r="Q71" s="1050"/>
      <c r="R71" s="1050"/>
      <c r="S71" s="1050"/>
      <c r="T71" s="399"/>
    </row>
    <row r="72" spans="1:20">
      <c r="A72" s="1050"/>
      <c r="B72" s="1050"/>
      <c r="C72" s="1050"/>
      <c r="D72" s="1050"/>
      <c r="E72" s="1050"/>
      <c r="F72" s="1050"/>
      <c r="G72" s="1050"/>
      <c r="H72" s="1050"/>
      <c r="I72" s="1050"/>
      <c r="J72" s="1050"/>
      <c r="K72" s="1050"/>
      <c r="L72" s="1050"/>
      <c r="M72" s="1050"/>
      <c r="N72" s="1050"/>
      <c r="O72" s="1050"/>
      <c r="P72" s="1050"/>
      <c r="Q72" s="1050"/>
      <c r="R72" s="1050"/>
      <c r="S72" s="1050"/>
      <c r="T72" s="399"/>
    </row>
  </sheetData>
  <sheetProtection algorithmName="SHA-512" hashValue="FFwKjltuHRi4IVXWxLm/h4A0AeuiqpWtO54SMd7JyF0flqdjsG7LPkhVJhPZRzPCY30SETkPDbgQo1iHJcfIug==" saltValue="3ddaBtrksjDgTfGLLRoCgA==" spinCount="100000" sheet="1" scenarios="1"/>
  <mergeCells count="217">
    <mergeCell ref="B52:S52"/>
    <mergeCell ref="B53:S53"/>
    <mergeCell ref="AM37:AM38"/>
    <mergeCell ref="AF37:AF38"/>
    <mergeCell ref="AC37:AC38"/>
    <mergeCell ref="O38:S38"/>
    <mergeCell ref="AN37:AN38"/>
    <mergeCell ref="AG37:AG38"/>
    <mergeCell ref="AH37:AH38"/>
    <mergeCell ref="AI37:AI38"/>
    <mergeCell ref="AJ37:AJ38"/>
    <mergeCell ref="AK37:AK38"/>
    <mergeCell ref="AL37:AL38"/>
    <mergeCell ref="AE37:AE38"/>
    <mergeCell ref="Y37:Y38"/>
    <mergeCell ref="Z37:Z38"/>
    <mergeCell ref="AA37:AA38"/>
    <mergeCell ref="AB37:AB38"/>
    <mergeCell ref="AD37:AD38"/>
    <mergeCell ref="T37:T38"/>
    <mergeCell ref="U37:U38"/>
    <mergeCell ref="V37:V38"/>
    <mergeCell ref="O50:S50"/>
    <mergeCell ref="O39:S39"/>
    <mergeCell ref="D17:J17"/>
    <mergeCell ref="G28:N28"/>
    <mergeCell ref="E28:F28"/>
    <mergeCell ref="T51:T65"/>
    <mergeCell ref="O24:S24"/>
    <mergeCell ref="C28:D28"/>
    <mergeCell ref="E25:F25"/>
    <mergeCell ref="G26:N26"/>
    <mergeCell ref="E26:F26"/>
    <mergeCell ref="C29:D29"/>
    <mergeCell ref="G36:N36"/>
    <mergeCell ref="O36:S36"/>
    <mergeCell ref="G37:N37"/>
    <mergeCell ref="G25:N25"/>
    <mergeCell ref="C25:D25"/>
    <mergeCell ref="G24:N24"/>
    <mergeCell ref="O37:S37"/>
    <mergeCell ref="O49:S49"/>
    <mergeCell ref="B57:S57"/>
    <mergeCell ref="B56:S56"/>
    <mergeCell ref="A43:B43"/>
    <mergeCell ref="C43:D43"/>
    <mergeCell ref="E43:F43"/>
    <mergeCell ref="G43:N43"/>
    <mergeCell ref="A1:S1"/>
    <mergeCell ref="D14:J14"/>
    <mergeCell ref="D15:J15"/>
    <mergeCell ref="A3:S9"/>
    <mergeCell ref="A11:S12"/>
    <mergeCell ref="O14:S14"/>
    <mergeCell ref="N15:S15"/>
    <mergeCell ref="N16:S16"/>
    <mergeCell ref="D16:J16"/>
    <mergeCell ref="A71:S72"/>
    <mergeCell ref="A63:S67"/>
    <mergeCell ref="C37:D37"/>
    <mergeCell ref="G44:N44"/>
    <mergeCell ref="A59:S59"/>
    <mergeCell ref="E42:F42"/>
    <mergeCell ref="B55:S55"/>
    <mergeCell ref="A39:B39"/>
    <mergeCell ref="A45:B45"/>
    <mergeCell ref="C41:D41"/>
    <mergeCell ref="D69:N69"/>
    <mergeCell ref="P69:S69"/>
    <mergeCell ref="O44:S44"/>
    <mergeCell ref="O41:S41"/>
    <mergeCell ref="C39:D39"/>
    <mergeCell ref="E44:F44"/>
    <mergeCell ref="O40:S40"/>
    <mergeCell ref="G39:N39"/>
    <mergeCell ref="G42:N42"/>
    <mergeCell ref="G41:N41"/>
    <mergeCell ref="O42:S42"/>
    <mergeCell ref="E39:F39"/>
    <mergeCell ref="B54:S54"/>
    <mergeCell ref="A61:S61"/>
    <mergeCell ref="O35:S35"/>
    <mergeCell ref="C32:D32"/>
    <mergeCell ref="A30:B30"/>
    <mergeCell ref="C33:D33"/>
    <mergeCell ref="C31:D31"/>
    <mergeCell ref="A33:B33"/>
    <mergeCell ref="A32:B32"/>
    <mergeCell ref="A31:B31"/>
    <mergeCell ref="C34:D34"/>
    <mergeCell ref="E31:F31"/>
    <mergeCell ref="A34:B34"/>
    <mergeCell ref="E33:F33"/>
    <mergeCell ref="E34:F34"/>
    <mergeCell ref="C30:D30"/>
    <mergeCell ref="E30:F30"/>
    <mergeCell ref="A35:B35"/>
    <mergeCell ref="AS18:AS23"/>
    <mergeCell ref="AR18:AR23"/>
    <mergeCell ref="AO17:AT17"/>
    <mergeCell ref="AT18:AT23"/>
    <mergeCell ref="AK17:AN17"/>
    <mergeCell ref="AK18:AK23"/>
    <mergeCell ref="O32:S32"/>
    <mergeCell ref="AL18:AL23"/>
    <mergeCell ref="AM18:AM23"/>
    <mergeCell ref="AN18:AN23"/>
    <mergeCell ref="O29:S29"/>
    <mergeCell ref="O31:S31"/>
    <mergeCell ref="AG17:AJ17"/>
    <mergeCell ref="AG18:AG23"/>
    <mergeCell ref="AH18:AH23"/>
    <mergeCell ref="AJ18:AJ23"/>
    <mergeCell ref="AI18:AI23"/>
    <mergeCell ref="AC17:AF17"/>
    <mergeCell ref="AC18:AC23"/>
    <mergeCell ref="AB18:AB23"/>
    <mergeCell ref="T17:AB17"/>
    <mergeCell ref="T18:T23"/>
    <mergeCell ref="AF18:AF23"/>
    <mergeCell ref="AO18:AO23"/>
    <mergeCell ref="AP18:AP23"/>
    <mergeCell ref="AQ18:AQ23"/>
    <mergeCell ref="O34:S34"/>
    <mergeCell ref="AE18:AE23"/>
    <mergeCell ref="O26:S26"/>
    <mergeCell ref="G31:N31"/>
    <mergeCell ref="A28:B28"/>
    <mergeCell ref="AA18:AA23"/>
    <mergeCell ref="U18:U23"/>
    <mergeCell ref="Y18:Y23"/>
    <mergeCell ref="X18:X23"/>
    <mergeCell ref="O27:S27"/>
    <mergeCell ref="O28:S28"/>
    <mergeCell ref="G29:N29"/>
    <mergeCell ref="A27:B27"/>
    <mergeCell ref="E21:F23"/>
    <mergeCell ref="C21:D23"/>
    <mergeCell ref="AD18:AD23"/>
    <mergeCell ref="A29:B29"/>
    <mergeCell ref="E29:F29"/>
    <mergeCell ref="C27:D27"/>
    <mergeCell ref="E27:F27"/>
    <mergeCell ref="A26:B26"/>
    <mergeCell ref="Z18:Z23"/>
    <mergeCell ref="W18:W23"/>
    <mergeCell ref="V18:V23"/>
    <mergeCell ref="O21:S23"/>
    <mergeCell ref="O30:S30"/>
    <mergeCell ref="O33:S33"/>
    <mergeCell ref="O25:S25"/>
    <mergeCell ref="W37:W38"/>
    <mergeCell ref="X37:X38"/>
    <mergeCell ref="A19:S19"/>
    <mergeCell ref="A21:B23"/>
    <mergeCell ref="A24:B24"/>
    <mergeCell ref="G21:N23"/>
    <mergeCell ref="A25:B25"/>
    <mergeCell ref="C26:D26"/>
    <mergeCell ref="G27:N27"/>
    <mergeCell ref="E24:F24"/>
    <mergeCell ref="C24:D24"/>
    <mergeCell ref="A36:B36"/>
    <mergeCell ref="G35:N35"/>
    <mergeCell ref="G34:N34"/>
    <mergeCell ref="G32:N32"/>
    <mergeCell ref="G30:N30"/>
    <mergeCell ref="G33:N33"/>
    <mergeCell ref="E32:F32"/>
    <mergeCell ref="O43:S43"/>
    <mergeCell ref="G50:N50"/>
    <mergeCell ref="C44:D44"/>
    <mergeCell ref="E37:F37"/>
    <mergeCell ref="A48:B48"/>
    <mergeCell ref="C48:D48"/>
    <mergeCell ref="E49:F49"/>
    <mergeCell ref="G49:N49"/>
    <mergeCell ref="A49:B49"/>
    <mergeCell ref="C49:D49"/>
    <mergeCell ref="E48:F48"/>
    <mergeCell ref="A50:B50"/>
    <mergeCell ref="C50:D50"/>
    <mergeCell ref="E50:F50"/>
    <mergeCell ref="A46:B46"/>
    <mergeCell ref="E40:F40"/>
    <mergeCell ref="C45:D45"/>
    <mergeCell ref="E41:F41"/>
    <mergeCell ref="A41:B41"/>
    <mergeCell ref="A42:B42"/>
    <mergeCell ref="C40:D40"/>
    <mergeCell ref="A40:B40"/>
    <mergeCell ref="A37:B37"/>
    <mergeCell ref="A38:B38"/>
    <mergeCell ref="A44:B44"/>
    <mergeCell ref="C38:D38"/>
    <mergeCell ref="C35:D35"/>
    <mergeCell ref="O48:S48"/>
    <mergeCell ref="O46:S46"/>
    <mergeCell ref="O45:S45"/>
    <mergeCell ref="E45:F45"/>
    <mergeCell ref="G45:N45"/>
    <mergeCell ref="C42:D42"/>
    <mergeCell ref="G48:N48"/>
    <mergeCell ref="E36:F36"/>
    <mergeCell ref="G40:N40"/>
    <mergeCell ref="C46:D46"/>
    <mergeCell ref="E46:F46"/>
    <mergeCell ref="G46:N46"/>
    <mergeCell ref="E35:F35"/>
    <mergeCell ref="E38:F38"/>
    <mergeCell ref="G38:N38"/>
    <mergeCell ref="C36:D36"/>
    <mergeCell ref="A47:B47"/>
    <mergeCell ref="C47:D47"/>
    <mergeCell ref="E47:F47"/>
    <mergeCell ref="G47:N47"/>
    <mergeCell ref="O47:S47"/>
  </mergeCells>
  <phoneticPr fontId="2" type="noConversion"/>
  <conditionalFormatting sqref="T29 T24:Z27 U34:Z34 U28:Z29 T35:Z37 AB24:AB32 T30:Z32 AB34:AB37 AB39 T39:Z39">
    <cfRule type="cellIs" dxfId="409" priority="49" stopIfTrue="1" operator="greaterThanOrEqual">
      <formula>100</formula>
    </cfRule>
    <cfRule type="cellIs" dxfId="408" priority="50" stopIfTrue="1" operator="lessThan">
      <formula>100</formula>
    </cfRule>
  </conditionalFormatting>
  <conditionalFormatting sqref="AO30:AQ30 AD39:AF39 AG30:AN31 AO32:AQ32 AC27:AF32 AE36:AQ37 AC36:AD36 AC34:AF35 AO34:AQ35 AS32 AS34:AS37 AS30 AO39:AS39">
    <cfRule type="expression" dxfId="407" priority="51" stopIfTrue="1">
      <formula>AC27=""</formula>
    </cfRule>
  </conditionalFormatting>
  <conditionalFormatting sqref="T28 T34">
    <cfRule type="expression" dxfId="406" priority="52" stopIfTrue="1">
      <formula>T28&gt;=100</formula>
    </cfRule>
    <cfRule type="cellIs" dxfId="405" priority="53" stopIfTrue="1" operator="between">
      <formula>0</formula>
      <formula>99.99</formula>
    </cfRule>
    <cfRule type="expression" dxfId="404" priority="54" stopIfTrue="1">
      <formula>ISBLANK(T28)</formula>
    </cfRule>
  </conditionalFormatting>
  <conditionalFormatting sqref="AA24:AA32 AA34:AA37 AA39">
    <cfRule type="expression" dxfId="403" priority="55" stopIfTrue="1">
      <formula>OR(AA24="NA",AA24&lt;100.01)</formula>
    </cfRule>
    <cfRule type="expression" dxfId="402" priority="56" stopIfTrue="1">
      <formula>AND(NOT(AA24="NA"),AA24&gt;=100.01)</formula>
    </cfRule>
  </conditionalFormatting>
  <conditionalFormatting sqref="AC39 AC37:AD37">
    <cfRule type="expression" dxfId="401" priority="57" stopIfTrue="1">
      <formula>AC37=""</formula>
    </cfRule>
  </conditionalFormatting>
  <conditionalFormatting sqref="T41">
    <cfRule type="expression" dxfId="400" priority="75" stopIfTrue="1">
      <formula>T41="FA"</formula>
    </cfRule>
    <cfRule type="expression" dxfId="399" priority="76" stopIfTrue="1">
      <formula>OR(T41="PA",T41="NA")</formula>
    </cfRule>
    <cfRule type="expression" dxfId="398" priority="77" stopIfTrue="1">
      <formula>T41="CH"</formula>
    </cfRule>
  </conditionalFormatting>
  <conditionalFormatting sqref="AB49 T49:Z49">
    <cfRule type="cellIs" dxfId="397" priority="44" stopIfTrue="1" operator="greaterThanOrEqual">
      <formula>100</formula>
    </cfRule>
    <cfRule type="cellIs" dxfId="396" priority="45" stopIfTrue="1" operator="lessThan">
      <formula>100</formula>
    </cfRule>
  </conditionalFormatting>
  <conditionalFormatting sqref="AC49:AN49">
    <cfRule type="expression" dxfId="395" priority="46" stopIfTrue="1">
      <formula>AC49=""</formula>
    </cfRule>
  </conditionalFormatting>
  <conditionalFormatting sqref="AA49">
    <cfRule type="expression" dxfId="394" priority="47" stopIfTrue="1">
      <formula>OR(AA49="NA",AA49&lt;100.01)</formula>
    </cfRule>
    <cfRule type="expression" dxfId="393" priority="48" stopIfTrue="1">
      <formula>AND(NOT(AA49="NA"),AA49&gt;=100.01)</formula>
    </cfRule>
  </conditionalFormatting>
  <conditionalFormatting sqref="AO49:AQ49 AS49">
    <cfRule type="expression" dxfId="392" priority="43" stopIfTrue="1">
      <formula>AO49=""</formula>
    </cfRule>
  </conditionalFormatting>
  <conditionalFormatting sqref="AB50 T50:Z50">
    <cfRule type="cellIs" dxfId="391" priority="38" stopIfTrue="1" operator="greaterThanOrEqual">
      <formula>100</formula>
    </cfRule>
    <cfRule type="cellIs" dxfId="390" priority="39" stopIfTrue="1" operator="lessThan">
      <formula>100</formula>
    </cfRule>
  </conditionalFormatting>
  <conditionalFormatting sqref="AC50:AN50">
    <cfRule type="expression" dxfId="389" priority="40" stopIfTrue="1">
      <formula>AC50=""</formula>
    </cfRule>
  </conditionalFormatting>
  <conditionalFormatting sqref="AA50">
    <cfRule type="expression" dxfId="388" priority="41" stopIfTrue="1">
      <formula>OR(AA50="NA",AA50&lt;100.01)</formula>
    </cfRule>
    <cfRule type="expression" dxfId="387" priority="42" stopIfTrue="1">
      <formula>AND(NOT(AA50="NA"),AA50&gt;=100.01)</formula>
    </cfRule>
  </conditionalFormatting>
  <conditionalFormatting sqref="AO50:AQ50 AS50">
    <cfRule type="expression" dxfId="386" priority="37" stopIfTrue="1">
      <formula>AO50=""</formula>
    </cfRule>
  </conditionalFormatting>
  <conditionalFormatting sqref="T33">
    <cfRule type="cellIs" dxfId="385" priority="36" stopIfTrue="1" operator="equal">
      <formula>"CH"</formula>
    </cfRule>
    <cfRule type="expression" dxfId="384" priority="58" stopIfTrue="1">
      <formula>T33="FA"</formula>
    </cfRule>
    <cfRule type="expression" dxfId="383" priority="59" stopIfTrue="1">
      <formula>OR($T$33="PA",$T$33="NA")</formula>
    </cfRule>
  </conditionalFormatting>
  <conditionalFormatting sqref="T40">
    <cfRule type="cellIs" dxfId="382" priority="33" stopIfTrue="1" operator="equal">
      <formula>"CH"</formula>
    </cfRule>
    <cfRule type="expression" dxfId="381" priority="34" stopIfTrue="1">
      <formula>T40="FA"</formula>
    </cfRule>
    <cfRule type="expression" dxfId="380" priority="35" stopIfTrue="1">
      <formula>OR($T$40="PA",$T$40="NA")</formula>
    </cfRule>
  </conditionalFormatting>
  <conditionalFormatting sqref="T42">
    <cfRule type="cellIs" dxfId="379" priority="30" stopIfTrue="1" operator="equal">
      <formula>"CH"</formula>
    </cfRule>
    <cfRule type="expression" dxfId="378" priority="31" stopIfTrue="1">
      <formula>T42="FA"</formula>
    </cfRule>
    <cfRule type="expression" dxfId="377" priority="32" stopIfTrue="1">
      <formula>OR($T$42="PA",$T$42="NA")</formula>
    </cfRule>
  </conditionalFormatting>
  <conditionalFormatting sqref="T45">
    <cfRule type="cellIs" dxfId="376" priority="27" stopIfTrue="1" operator="equal">
      <formula>"CH"</formula>
    </cfRule>
    <cfRule type="expression" dxfId="375" priority="28" stopIfTrue="1">
      <formula>T45="FA"</formula>
    </cfRule>
    <cfRule type="expression" dxfId="374" priority="29" stopIfTrue="1">
      <formula>OR($T$45="PA",$T$45="NA")</formula>
    </cfRule>
  </conditionalFormatting>
  <conditionalFormatting sqref="T44">
    <cfRule type="cellIs" dxfId="373" priority="24" stopIfTrue="1" operator="equal">
      <formula>"CH"</formula>
    </cfRule>
    <cfRule type="expression" dxfId="372" priority="25" stopIfTrue="1">
      <formula>T44="FA"</formula>
    </cfRule>
    <cfRule type="expression" dxfId="371" priority="26" stopIfTrue="1">
      <formula>OR($T$40="PA",$T$40="NA")</formula>
    </cfRule>
  </conditionalFormatting>
  <conditionalFormatting sqref="AR30 AR32 AR34:AR37">
    <cfRule type="expression" dxfId="370" priority="23" stopIfTrue="1">
      <formula>AR30=""</formula>
    </cfRule>
  </conditionalFormatting>
  <conditionalFormatting sqref="AR49">
    <cfRule type="expression" dxfId="369" priority="22" stopIfTrue="1">
      <formula>AR49=""</formula>
    </cfRule>
  </conditionalFormatting>
  <conditionalFormatting sqref="AR50">
    <cfRule type="expression" dxfId="368" priority="21" stopIfTrue="1">
      <formula>AR50=""</formula>
    </cfRule>
  </conditionalFormatting>
  <conditionalFormatting sqref="AO38:AQ38 AS38">
    <cfRule type="expression" dxfId="367" priority="17" stopIfTrue="1">
      <formula>AO38=""</formula>
    </cfRule>
  </conditionalFormatting>
  <conditionalFormatting sqref="AR38">
    <cfRule type="expression" dxfId="366" priority="14" stopIfTrue="1">
      <formula>AR38=""</formula>
    </cfRule>
  </conditionalFormatting>
  <conditionalFormatting sqref="T43">
    <cfRule type="cellIs" dxfId="365" priority="11" operator="equal">
      <formula>"CH"</formula>
    </cfRule>
    <cfRule type="expression" dxfId="364" priority="12" stopIfTrue="1">
      <formula>T43="FA"</formula>
    </cfRule>
    <cfRule type="expression" dxfId="363" priority="13" stopIfTrue="1">
      <formula>OR($T$42="PA",$T$42="NA")</formula>
    </cfRule>
  </conditionalFormatting>
  <conditionalFormatting sqref="AT32 AT34:AT37 AT30 AT39">
    <cfRule type="expression" dxfId="362" priority="10" stopIfTrue="1">
      <formula>AT30=""</formula>
    </cfRule>
  </conditionalFormatting>
  <conditionalFormatting sqref="AT49">
    <cfRule type="expression" dxfId="361" priority="9" stopIfTrue="1">
      <formula>AT49=""</formula>
    </cfRule>
  </conditionalFormatting>
  <conditionalFormatting sqref="AT50">
    <cfRule type="expression" dxfId="360" priority="8" stopIfTrue="1">
      <formula>AT50=""</formula>
    </cfRule>
  </conditionalFormatting>
  <conditionalFormatting sqref="AT38">
    <cfRule type="expression" dxfId="359" priority="7" stopIfTrue="1">
      <formula>AT38=""</formula>
    </cfRule>
  </conditionalFormatting>
  <conditionalFormatting sqref="AT46">
    <cfRule type="expression" dxfId="358" priority="5" stopIfTrue="1">
      <formula>$AT$46="PA"</formula>
    </cfRule>
    <cfRule type="expression" dxfId="357" priority="6" stopIfTrue="1">
      <formula>AT46="FA"</formula>
    </cfRule>
  </conditionalFormatting>
  <conditionalFormatting sqref="AT48">
    <cfRule type="expression" dxfId="356" priority="3" stopIfTrue="1">
      <formula>$AT$46="PA"</formula>
    </cfRule>
    <cfRule type="expression" dxfId="355" priority="4" stopIfTrue="1">
      <formula>AT48="FA"</formula>
    </cfRule>
  </conditionalFormatting>
  <conditionalFormatting sqref="AT47">
    <cfRule type="expression" dxfId="354" priority="1" stopIfTrue="1">
      <formula>$AT$46="PA"</formula>
    </cfRule>
    <cfRule type="expression" dxfId="353" priority="2" stopIfTrue="1">
      <formula>AT47="FA"</formula>
    </cfRule>
  </conditionalFormatting>
  <dataValidations count="1">
    <dataValidation type="list" allowBlank="1" showInputMessage="1" showErrorMessage="1" sqref="D17:J17" xr:uid="{00000000-0002-0000-0300-000000000000}">
      <formula1>"Internal Combustion, Electric Vehicle"</formula1>
    </dataValidation>
  </dataValidations>
  <hyperlinks>
    <hyperlink ref="G24:N24" location="'T3.8 Main Hoop Tubing'!A1" display="Main Roll Hoop Tubing" xr:uid="{00000000-0004-0000-0300-000000000000}"/>
    <hyperlink ref="G25:N25" location="'T3.9 Front Hoop Tubing'!A1" display="Front Roll Hoop Tubing" xr:uid="{00000000-0004-0000-0300-000001000000}"/>
    <hyperlink ref="G26:N26" location="'T3.10 Main Hoop Bracing'!A1" display="Main Roll Hoop Bracing Tubing" xr:uid="{00000000-0004-0000-0300-000002000000}"/>
    <hyperlink ref="G28:N28" location="'T3.11 T3.5 FHoop Bracing'!A1" display="Front Hoop Bracing - Tube Frames" xr:uid="{00000000-0004-0000-0300-000003000000}"/>
    <hyperlink ref="G29:N29" location="'T3.13 T3.5 Ft Bulkhead'!A1" display="Front Bulkhead - Tube Frames" xr:uid="{00000000-0004-0000-0300-000004000000}"/>
    <hyperlink ref="G30:N30" location="'T3.14 T3.5 FBH Spt Structure'!A1" display="Front Bulkhead Support - Tube Frames" xr:uid="{00000000-0004-0000-0300-000005000000}"/>
    <hyperlink ref="G33:N33" location="'T3.17.3 IA AI Plate'!A1" display="Impact Attenuator Anti-Intrusion Plate" xr:uid="{00000000-0004-0000-0300-000006000000}"/>
    <hyperlink ref="G31:N31" location="'T3.15 T3.5 SIS'!A1" display="Side Impact Structure - Tube Frames" xr:uid="{00000000-0004-0000-0300-000007000000}"/>
    <hyperlink ref="G40:N40" location="'T3.16 Main Hoop Attachments'!A1" display="Main Hoop Attachment - Monocoques" xr:uid="{00000000-0004-0000-0300-000008000000}"/>
    <hyperlink ref="G41:N41" location="'T3.16 Front Hoop Attachments'!A1" display="Front Hoop Attachment - Monocoques" xr:uid="{00000000-0004-0000-0300-000009000000}"/>
    <hyperlink ref="G34:N34" location="'T3.11 T3.5 FHoop Bracing'!A1" display="Front Hoop Bracing - Monocoques" xr:uid="{00000000-0004-0000-0300-00000A000000}"/>
    <hyperlink ref="G35:N35" location="'T3.13 T3.5 Ft Bulkhead'!A1" display="Front Bulkhead - Monocoques" xr:uid="{00000000-0004-0000-0300-00000B000000}"/>
    <hyperlink ref="G36:N36" location="'T3.14 T3.5 FBH S''pt Structure'!A1" display="Front Bulkhead Support - Monocoques" xr:uid="{00000000-0004-0000-0300-00000C000000}"/>
    <hyperlink ref="G37:N37" location="'T3.15 T3.5 SIS'!A1" display="Side Impact Structure - Monocoques, Side" xr:uid="{00000000-0004-0000-0300-00000D000000}"/>
    <hyperlink ref="G45:N45" location="'T4.5 Harness Attachments'!A1" display="Safety Harness Attachment - Monocoques" xr:uid="{00000000-0004-0000-0300-00000E000000}"/>
    <hyperlink ref="G32:N32" location="'T4.5 Shoulder Harness Bar'!A1" display="Shoulder Harness Bar" xr:uid="{00000000-0004-0000-0300-00000F000000}"/>
    <hyperlink ref="G27:N27" location="'T3.10.5 T3.5 MHoop Brace Spt'!A1" display="Main Hoop Bracing Support - Tube Frames" xr:uid="{00000000-0004-0000-0300-000010000000}"/>
    <hyperlink ref="G39:N39" location="'T3.10.5 T3.5 MHoop Brace Spt'!A1" display="Main Hoop Bracing Support - Monocoques" xr:uid="{00000000-0004-0000-0300-000011000000}"/>
    <hyperlink ref="G42:N42" location="'T3.16 Hoop B''ing Attachments'!A1" display="Hoop Bracing Attach. - Monocoques" xr:uid="{00000000-0004-0000-0300-000012000000}"/>
    <hyperlink ref="G44:N44" location="'T3.17.5 IA Attachments'!A1" display="Impact Attenuator Attachment - Monocoques" xr:uid="{00000000-0004-0000-0300-000013000000}"/>
    <hyperlink ref="G48:N48" location="'EV5.5. Acc. Attachments'!A1" display="'EV5.5. Acc. Attachments'!A1" xr:uid="{00000000-0004-0000-0300-000014000000}"/>
    <hyperlink ref="G49:N49" location="'EV5.5.1&amp;2 Accumulator Protect.'!A1" display="'EV5.5.1&amp;2 Accumulator Protect.'!A1" xr:uid="{00000000-0004-0000-0300-000015000000}"/>
    <hyperlink ref="G50:N50" location="'EV4.4 Tract. System Prot''n'!A1" display="'EV4.4 Tract. System Prot''n'!A1" xr:uid="{00000000-0004-0000-0300-000016000000}"/>
    <hyperlink ref="B55" location="'Welded Tube Inserts'!A1" display="Holes &gt;4mm drilled in any regulated tubing require proof of equivalency, include area and moment of inertia" xr:uid="{00000000-0004-0000-0300-000017000000}"/>
    <hyperlink ref="B54" location="'T3.31 Laminate Test'!A1" display="Monocoque Laminate Test data and pictures" xr:uid="{00000000-0004-0000-0300-000018000000}"/>
    <hyperlink ref="B53" location="MaterialData!A1" display="Properties for all non-steel materials" xr:uid="{00000000-0004-0000-0300-000019000000}"/>
    <hyperlink ref="B52" location="'Additional Info'!A1" display="Receipt, letter of donation or proof for non-steel materials (composite, honeycomb, resin, etc)" xr:uid="{00000000-0004-0000-0300-00001A000000}"/>
    <hyperlink ref="G46:N46" location="'EV5 Accumulator Container'!A1" display="'EV5 Accumulator Container'!A1" xr:uid="{00000000-0004-0000-0300-00001B000000}"/>
    <hyperlink ref="G38:N38" location="'T3.15 T3.5 SIS'!A1" display="Side Impact Structure - Monocoques, Floor" xr:uid="{00000000-0004-0000-0300-00001C000000}"/>
    <hyperlink ref="B54:S54" location="'T3.5 Laminate Test'!A1" display="Monocoque Laminate Test data and pictures" xr:uid="{00000000-0004-0000-0300-00001D000000}"/>
    <hyperlink ref="G43:N43" location="'T1.2.1 T4.8 Firewall'!A1" display="Firewall" xr:uid="{00000000-0004-0000-0300-00001E000000}"/>
    <hyperlink ref="B56" location="'Welded Tube Inserts'!A1" display="Holes &gt;4mm drilled in any regulated tubing require proof of equivalency, include area and moment of inertia" xr:uid="{00000000-0004-0000-0300-00001F000000}"/>
    <hyperlink ref="B56:S56" location="'Monocoque Lap Joints'!A1" display="TEXT FÜR MONCOQUE LAP JOINTS EINFÜGEN!!!!!!" xr:uid="{00000000-0004-0000-0300-000020000000}"/>
    <hyperlink ref="B57" location="'Welded Tube Inserts'!A1" display="Holes &gt;4mm drilled in any regulated tubing require proof of equivalency, include area and moment of inertia" xr:uid="{00000000-0004-0000-0300-000021000000}"/>
    <hyperlink ref="B57:S57" location="'T3.3.3 Additional Info'!A1" display="Proof for alloyed steel (T3.3.3) as defined by T3.2.2" xr:uid="{00000000-0004-0000-0300-000022000000}"/>
    <hyperlink ref="G47:N47" location="'EV5 Acc. Stack Construction'!A1" display="'EV5 Acc. Stack Construction'!A1" xr:uid="{43A9CAF6-1F4A-447A-81AE-220465227DA7}"/>
  </hyperlinks>
  <printOptions horizontalCentered="1"/>
  <pageMargins left="0" right="0" top="0.39370078740157483" bottom="0.39370078740157483" header="0.51181102362204722" footer="0.51181102362204722"/>
  <pageSetup paperSize="9" scale="88" fitToWidth="2" orientation="portrait" r:id="rId1"/>
  <headerFooter alignWithMargins="0"/>
  <colBreaks count="1" manualBreakCount="1">
    <brk id="19" max="1048575"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FFCC99"/>
    <pageSetUpPr fitToPage="1"/>
  </sheetPr>
  <dimension ref="B1:O164"/>
  <sheetViews>
    <sheetView showGridLines="0" view="pageBreakPreview" zoomScaleNormal="100" zoomScaleSheetLayoutView="100" workbookViewId="0">
      <selection activeCell="B1" sqref="B1"/>
    </sheetView>
  </sheetViews>
  <sheetFormatPr defaultColWidth="11.42578125" defaultRowHeight="12.75"/>
  <cols>
    <col min="1" max="1" width="5.140625" style="53" customWidth="1"/>
    <col min="2" max="2" width="46.140625" style="53" customWidth="1"/>
    <col min="3" max="3" width="11.42578125" style="53" customWidth="1"/>
    <col min="4" max="4" width="10.5703125" style="53" customWidth="1"/>
    <col min="5" max="5" width="5.85546875" style="53" customWidth="1"/>
    <col min="6" max="6" width="10" style="53" customWidth="1"/>
    <col min="7" max="8" width="12.42578125" style="90" bestFit="1" customWidth="1"/>
    <col min="9" max="9" width="11.42578125" style="90" customWidth="1"/>
    <col min="10" max="10" width="5.140625" style="90" customWidth="1"/>
    <col min="11" max="15" width="11.42578125" style="90" customWidth="1"/>
    <col min="16" max="16384" width="11.42578125" style="53"/>
  </cols>
  <sheetData>
    <row r="1" spans="2:15" ht="15.75">
      <c r="B1" s="52" t="s">
        <v>450</v>
      </c>
      <c r="G1" s="175"/>
      <c r="H1" s="175"/>
      <c r="I1" s="175"/>
      <c r="J1" s="175"/>
      <c r="K1" s="175"/>
      <c r="L1" s="175"/>
      <c r="M1" s="175"/>
      <c r="N1" s="175"/>
      <c r="O1" s="175"/>
    </row>
    <row r="2" spans="2:15">
      <c r="B2" s="119"/>
      <c r="G2" s="175"/>
      <c r="H2" s="175"/>
      <c r="I2" s="175"/>
      <c r="J2" s="175"/>
      <c r="K2" s="175"/>
      <c r="L2" s="175"/>
      <c r="M2" s="175"/>
      <c r="N2" s="175"/>
      <c r="O2" s="175"/>
    </row>
    <row r="3" spans="2:15" s="68" customFormat="1" ht="25.5">
      <c r="B3" s="67" t="s">
        <v>28</v>
      </c>
      <c r="C3" s="67" t="s">
        <v>12</v>
      </c>
      <c r="D3" s="67" t="s">
        <v>451</v>
      </c>
      <c r="G3" s="203"/>
      <c r="H3" s="203"/>
      <c r="I3" s="203"/>
      <c r="J3" s="203"/>
      <c r="K3" s="203"/>
      <c r="L3" s="203"/>
      <c r="M3" s="203"/>
      <c r="N3" s="203"/>
      <c r="O3" s="203"/>
    </row>
    <row r="4" spans="2:15">
      <c r="B4" s="55" t="s">
        <v>40</v>
      </c>
      <c r="C4" s="22" t="s">
        <v>17</v>
      </c>
      <c r="D4" s="41" t="str">
        <f>C4</f>
        <v>Steel</v>
      </c>
      <c r="G4" s="175"/>
      <c r="H4" s="175"/>
      <c r="I4" s="175"/>
      <c r="J4" s="175"/>
      <c r="K4" s="175"/>
      <c r="L4" s="175"/>
      <c r="M4" s="175"/>
      <c r="N4" s="175"/>
      <c r="O4" s="175"/>
    </row>
    <row r="5" spans="2:15">
      <c r="B5" s="55" t="s">
        <v>219</v>
      </c>
      <c r="C5" s="22" t="s">
        <v>54</v>
      </c>
      <c r="D5" s="42" t="s">
        <v>159</v>
      </c>
      <c r="G5" s="175"/>
      <c r="H5" s="175"/>
      <c r="I5" s="175"/>
      <c r="J5" s="175"/>
      <c r="K5" s="175"/>
      <c r="L5" s="175"/>
      <c r="M5" s="175"/>
      <c r="N5" s="175"/>
      <c r="O5" s="175"/>
    </row>
    <row r="6" spans="2:15">
      <c r="B6" s="56" t="s">
        <v>29</v>
      </c>
      <c r="C6" s="43" t="str">
        <f>IF(C$4="Steel",MaterialData!C4,IF(C$4="Aluminium 1",MaterialData!D4,IF(C$4="Aluminium 2",MaterialData!E4,IF(C$4="Carbon",MaterialData!F4,IF(C$4="Other 1",MaterialData!G4,IF(C$4="Other 2",MaterialData!H4,IF(C$4="Other 3",MaterialData!I4,0)))))))</f>
        <v>Steel</v>
      </c>
      <c r="D6" s="43" t="str">
        <f>C6</f>
        <v>Steel</v>
      </c>
      <c r="G6" s="175"/>
      <c r="H6" s="175"/>
      <c r="I6" s="175"/>
      <c r="J6" s="175"/>
      <c r="K6" s="175"/>
      <c r="L6" s="175"/>
      <c r="M6" s="175"/>
      <c r="N6" s="175"/>
      <c r="O6" s="175"/>
    </row>
    <row r="7" spans="2:15">
      <c r="B7" s="56" t="s">
        <v>30</v>
      </c>
      <c r="C7" s="43">
        <f>IF(C$4="Steel",MaterialData!C6,IF(C$4="Aluminium 1",MaterialData!D6,IF(C$4="Aluminium 2",MaterialData!E6,IF(C$4="Carbon",MaterialData!F6,IF(C$4="Other 1",MaterialData!G6,IF(C$4="Other 2",MaterialData!H6,IF(C$4="Other 3",MaterialData!I6,0)))))))</f>
        <v>200000000000</v>
      </c>
      <c r="D7" s="43">
        <f>IF(D$4="Steel",MaterialData!C6,IF(D$4="Aluminium 1",MaterialData!D6,IF(D$4="Aluminium 2",MaterialData!E6,IF(D$4="Carbon",MaterialData!F6,IF(D$4="Other 1",MaterialData!G6,IF(D$4="Other 2",MaterialData!H6,IF(D$4="Other 2",MaterialData!I6,0)))))))</f>
        <v>200000000000</v>
      </c>
      <c r="G7" s="175"/>
      <c r="H7" s="175"/>
      <c r="I7" s="176"/>
      <c r="J7" s="175"/>
      <c r="K7" s="175"/>
      <c r="L7" s="175"/>
      <c r="M7" s="175"/>
      <c r="N7" s="175"/>
      <c r="O7" s="175"/>
    </row>
    <row r="8" spans="2:15">
      <c r="B8" s="56" t="s">
        <v>20</v>
      </c>
      <c r="C8" s="43">
        <f>IF(C$4="Steel",MaterialData!C7,IF(C$4="Aluminium 1",MaterialData!D7,IF(C$4="Aluminium 2",MaterialData!E7,IF(C$4="Carbon",MaterialData!F7,IF(C$4="Other 1",MaterialData!G7,IF(C$4="Other 2",MaterialData!H7,IF(C$4="Other 3",MaterialData!I7,0)))))))</f>
        <v>305000000</v>
      </c>
      <c r="D8" s="43">
        <f>IF(D$4="Steel",MaterialData!C7,IF(D$4="Aluminium 1",MaterialData!D7,IF(D$4="Aluminium 2",MaterialData!E7,IF(D$4="Carbon",MaterialData!F7,IF(D$4="Other 1",MaterialData!G7,IF(D$4="Other 2",MaterialData!H7,IF(D$4="Other 2",MaterialData!I7,0)))))))</f>
        <v>305000000</v>
      </c>
      <c r="G8" s="175"/>
      <c r="H8" s="175"/>
      <c r="I8" s="176"/>
      <c r="J8" s="175"/>
      <c r="K8" s="175"/>
      <c r="L8" s="175"/>
      <c r="M8" s="175"/>
      <c r="N8" s="175"/>
      <c r="O8" s="175"/>
    </row>
    <row r="9" spans="2:15">
      <c r="B9" s="56" t="s">
        <v>21</v>
      </c>
      <c r="C9" s="43">
        <f>IF(C$4="Steel",MaterialData!C8,IF(C$4="Aluminium 1",MaterialData!D8,IF(C$4="Aluminium 2",MaterialData!E8,IF(C$4="Carbon",MaterialData!F8,IF(C$4="Other 1",MaterialData!G8,IF(C$4="Other 2",MaterialData!H8,IF(C$4="Other 3",MaterialData!I8,0)))))))</f>
        <v>365000000</v>
      </c>
      <c r="D9" s="43">
        <f>IF(D$4="Steel",MaterialData!C8,IF(D$4="Aluminium 1",MaterialData!D8,IF(D$4="Aluminium 2",MaterialData!E8,IF(D$4="Carbon",MaterialData!F8,IF(D$4="Other 1",MaterialData!G8,IF(D$4="Other 2",MaterialData!H8,IF(D$4="Other 2",MaterialData!I8,0)))))))</f>
        <v>365000000</v>
      </c>
      <c r="G9" s="175"/>
      <c r="H9" s="175"/>
      <c r="I9" s="176"/>
      <c r="J9" s="175"/>
      <c r="K9" s="175"/>
      <c r="L9" s="175"/>
      <c r="M9" s="175"/>
      <c r="N9" s="175"/>
      <c r="O9" s="175"/>
    </row>
    <row r="10" spans="2:15">
      <c r="B10" s="56" t="s">
        <v>19</v>
      </c>
      <c r="C10" s="43">
        <f>IF(C$4="Steel",MaterialData!C9,IF(C$4="Aluminium 1",MaterialData!D9,IF(C$4="Aluminium 2",MaterialData!E9,IF(C$4="Carbon",MaterialData!F9,IF(C$4="Other 1",MaterialData!G9,IF(C$4="Other 2",MaterialData!H9,IF(C$4="Other 3",MaterialData!I9,0)))))))</f>
        <v>180000000</v>
      </c>
      <c r="D10" s="43">
        <f>IF(D$4="Steel",MaterialData!C9,IF(D$4="Aluminium 1",MaterialData!D9,IF(D$4="Aluminium 2",MaterialData!E9,IF(D$4="Carbon",MaterialData!F9,IF(D$4="Other 1",MaterialData!G9,IF(D$4="Other 2",MaterialData!H9,IF(D$4="Other 2",MaterialData!I9,0)))))))</f>
        <v>180000000</v>
      </c>
      <c r="G10" s="175"/>
      <c r="H10" s="175"/>
      <c r="I10" s="176"/>
      <c r="J10" s="175"/>
      <c r="K10" s="175"/>
      <c r="L10" s="175"/>
      <c r="M10" s="175"/>
      <c r="N10" s="175"/>
      <c r="O10" s="175"/>
    </row>
    <row r="11" spans="2:15">
      <c r="B11" s="56" t="s">
        <v>18</v>
      </c>
      <c r="C11" s="43">
        <f>IF(C$4="Steel",MaterialData!C10,IF(C$4="Aluminium 1",MaterialData!D10,IF(C$4="Aluminium 2",MaterialData!E10,IF(C$4="Carbon",MaterialData!F10,IF(C$4="Other 1",MaterialData!G10,IF(C$4="Other 2",MaterialData!H10,IF(C$4="Other 3",MaterialData!I10,0)))))))</f>
        <v>300000000</v>
      </c>
      <c r="D11" s="43">
        <f>IF(D$4="Steel",MaterialData!C10,IF(D$4="Aluminium 1",MaterialData!D10,IF(D$4="Aluminium 2",MaterialData!E10,IF(D$4="Carbon",MaterialData!F10,IF(D$4="Other 1",MaterialData!G10,IF(D$4="Other 2",MaterialData!H10,IF(D$4="Other 2",MaterialData!I10,0)))))))</f>
        <v>300000000</v>
      </c>
      <c r="G11" s="175"/>
      <c r="H11" s="175"/>
      <c r="I11" s="176"/>
      <c r="J11" s="175"/>
      <c r="K11" s="175"/>
      <c r="L11" s="175"/>
      <c r="M11" s="175"/>
      <c r="N11" s="175"/>
      <c r="O11" s="175"/>
    </row>
    <row r="12" spans="2:15">
      <c r="G12" s="175"/>
      <c r="H12" s="175"/>
      <c r="I12" s="176"/>
      <c r="J12" s="175"/>
      <c r="K12" s="175"/>
      <c r="L12" s="175"/>
      <c r="M12" s="175"/>
      <c r="N12" s="175"/>
      <c r="O12" s="175"/>
    </row>
    <row r="13" spans="2:15">
      <c r="B13" s="55" t="s">
        <v>446</v>
      </c>
      <c r="C13" s="1389">
        <v>25.4</v>
      </c>
      <c r="D13" s="1390"/>
      <c r="G13" s="175"/>
      <c r="H13" s="175"/>
      <c r="I13" s="176"/>
      <c r="J13" s="175"/>
      <c r="K13" s="175"/>
      <c r="L13" s="175"/>
      <c r="M13" s="175"/>
      <c r="N13" s="175"/>
      <c r="O13" s="175"/>
    </row>
    <row r="14" spans="2:15">
      <c r="B14" s="55" t="s">
        <v>447</v>
      </c>
      <c r="C14" s="1389">
        <v>1.2</v>
      </c>
      <c r="D14" s="1390"/>
      <c r="G14" s="175"/>
      <c r="H14" s="175"/>
      <c r="I14" s="176"/>
      <c r="J14" s="175"/>
      <c r="K14" s="175"/>
      <c r="L14" s="175"/>
      <c r="M14" s="175"/>
      <c r="N14" s="175"/>
      <c r="O14" s="175"/>
    </row>
    <row r="15" spans="2:15">
      <c r="B15" s="235" t="s">
        <v>448</v>
      </c>
      <c r="C15" s="1397">
        <v>35</v>
      </c>
      <c r="D15" s="1397"/>
      <c r="G15" s="175"/>
      <c r="H15" s="175"/>
      <c r="I15" s="176"/>
      <c r="J15" s="175"/>
      <c r="K15" s="175"/>
      <c r="L15" s="175"/>
      <c r="M15" s="175"/>
      <c r="N15" s="175"/>
      <c r="O15" s="175"/>
    </row>
    <row r="16" spans="2:15">
      <c r="B16" s="235" t="s">
        <v>449</v>
      </c>
      <c r="C16" s="1397">
        <v>5</v>
      </c>
      <c r="D16" s="1397"/>
      <c r="G16" s="175"/>
      <c r="H16" s="175"/>
      <c r="I16" s="176"/>
      <c r="J16" s="175"/>
      <c r="K16" s="175"/>
      <c r="L16" s="175"/>
      <c r="M16" s="175"/>
      <c r="N16" s="175"/>
      <c r="O16" s="175"/>
    </row>
    <row r="17" spans="2:15">
      <c r="G17" s="175"/>
      <c r="H17" s="175"/>
      <c r="I17" s="176"/>
      <c r="J17" s="175"/>
      <c r="K17" s="175"/>
      <c r="L17" s="175"/>
      <c r="M17" s="175"/>
      <c r="N17" s="175"/>
      <c r="O17" s="175"/>
    </row>
    <row r="18" spans="2:15" s="68" customFormat="1" ht="25.5">
      <c r="B18" s="70"/>
      <c r="C18" s="67" t="s">
        <v>12</v>
      </c>
      <c r="D18" s="67" t="s">
        <v>451</v>
      </c>
      <c r="G18" s="203"/>
      <c r="H18" s="203"/>
      <c r="I18" s="204"/>
      <c r="J18" s="203"/>
      <c r="K18" s="203"/>
      <c r="L18" s="203"/>
      <c r="M18" s="203"/>
      <c r="N18" s="203"/>
      <c r="O18" s="203"/>
    </row>
    <row r="19" spans="2:15">
      <c r="B19" s="56" t="s">
        <v>453</v>
      </c>
      <c r="C19" s="349">
        <f>C13/2000</f>
        <v>1.2699999999999999E-2</v>
      </c>
      <c r="D19" s="350">
        <f>C15/2000</f>
        <v>1.7500000000000002E-2</v>
      </c>
      <c r="G19" s="175"/>
      <c r="H19" s="175"/>
      <c r="I19" s="176"/>
      <c r="J19" s="175"/>
      <c r="K19" s="175"/>
      <c r="L19" s="175"/>
      <c r="M19" s="175"/>
      <c r="N19" s="175"/>
      <c r="O19" s="175"/>
    </row>
    <row r="20" spans="2:15">
      <c r="B20" s="56" t="s">
        <v>454</v>
      </c>
      <c r="C20" s="349">
        <f>C19-C14/1000</f>
        <v>1.15E-2</v>
      </c>
      <c r="D20" s="350">
        <f>D19-C16/1000</f>
        <v>1.2500000000000001E-2</v>
      </c>
      <c r="G20" s="175"/>
      <c r="H20" s="175"/>
      <c r="I20" s="176"/>
      <c r="J20" s="175"/>
      <c r="K20" s="175"/>
      <c r="L20" s="175"/>
      <c r="M20" s="205"/>
      <c r="N20" s="175"/>
      <c r="O20" s="175"/>
    </row>
    <row r="21" spans="2:15">
      <c r="B21" s="56" t="s">
        <v>456</v>
      </c>
      <c r="C21" s="355">
        <f>PI()*(C19^2-C20^2)</f>
        <v>9.1231850660247613E-5</v>
      </c>
      <c r="D21" s="356">
        <f>0.5*PI()*(D19^2-D20^2)</f>
        <v>2.3561944901923451E-4</v>
      </c>
      <c r="G21" s="175"/>
      <c r="H21" s="175"/>
      <c r="I21" s="176"/>
      <c r="J21" s="175"/>
      <c r="K21" s="175"/>
      <c r="L21" s="175"/>
      <c r="M21" s="205"/>
      <c r="N21" s="175"/>
      <c r="O21" s="175"/>
    </row>
    <row r="22" spans="2:15">
      <c r="B22" s="55" t="s">
        <v>455</v>
      </c>
      <c r="C22" s="290" t="s">
        <v>159</v>
      </c>
      <c r="D22" s="357">
        <f>(4*(D19^3-D20^3))/(3*PI()*(D19^2-D20^2))</f>
        <v>9.6377159983425525E-3</v>
      </c>
      <c r="E22" s="281"/>
      <c r="F22" s="353"/>
      <c r="G22" s="354"/>
      <c r="H22" s="176"/>
      <c r="I22" s="175"/>
      <c r="J22" s="175"/>
      <c r="K22" s="175"/>
      <c r="L22" s="175"/>
      <c r="M22" s="175"/>
      <c r="N22" s="175"/>
      <c r="O22" s="175"/>
    </row>
    <row r="23" spans="2:15">
      <c r="B23" s="56" t="s">
        <v>13</v>
      </c>
      <c r="C23" s="351">
        <f>IF(C5="Round",(C19^4-C20^4)*PI()/4,((2*C19)^4-(2*C20)^4)/12)</f>
        <v>6.6950493607022693E-9</v>
      </c>
      <c r="D23" s="342">
        <f>PI()/8*(D19^4-D20^4)-(D21*D22^2)</f>
        <v>5.3578520466127722E-9</v>
      </c>
      <c r="E23" s="57"/>
      <c r="F23" s="353"/>
      <c r="G23" s="354"/>
      <c r="H23" s="352"/>
      <c r="I23" s="176"/>
      <c r="J23" s="175"/>
      <c r="K23" s="175"/>
      <c r="L23" s="176"/>
      <c r="M23" s="205"/>
      <c r="N23" s="175"/>
      <c r="O23" s="175"/>
    </row>
    <row r="24" spans="2:15">
      <c r="B24" s="56" t="s">
        <v>10</v>
      </c>
      <c r="C24" s="43">
        <f>C7*C23</f>
        <v>1339.0098721404538</v>
      </c>
      <c r="D24" s="289" t="s">
        <v>159</v>
      </c>
      <c r="E24" s="281"/>
      <c r="F24" s="353"/>
      <c r="G24" s="354"/>
      <c r="H24" s="352"/>
      <c r="I24" s="176"/>
      <c r="J24" s="175"/>
      <c r="K24" s="175"/>
      <c r="L24" s="175"/>
      <c r="M24" s="175"/>
      <c r="N24" s="175"/>
      <c r="O24" s="175"/>
    </row>
    <row r="25" spans="2:15">
      <c r="B25" s="55" t="s">
        <v>458</v>
      </c>
      <c r="C25" s="43">
        <f>120000/6</f>
        <v>20000</v>
      </c>
      <c r="D25" s="289" t="s">
        <v>159</v>
      </c>
      <c r="E25" s="281"/>
      <c r="G25" s="205"/>
      <c r="H25" s="175"/>
      <c r="I25" s="175"/>
      <c r="J25" s="175"/>
      <c r="K25" s="175"/>
      <c r="L25" s="175"/>
      <c r="M25" s="175"/>
      <c r="N25" s="175"/>
      <c r="O25" s="175"/>
    </row>
    <row r="26" spans="2:15">
      <c r="B26" s="55" t="s">
        <v>452</v>
      </c>
      <c r="C26" s="43">
        <f>C11</f>
        <v>300000000</v>
      </c>
      <c r="D26" s="289">
        <f>(C25*0.5*D19*(D19-D22))/D23</f>
        <v>256800614.93297413</v>
      </c>
      <c r="E26" s="51">
        <f>100*C26/D26</f>
        <v>116.82215016436042</v>
      </c>
      <c r="G26" s="176"/>
      <c r="H26" s="352"/>
      <c r="I26" s="176"/>
      <c r="J26" s="175"/>
      <c r="K26" s="175"/>
      <c r="L26" s="175"/>
      <c r="M26" s="175"/>
      <c r="N26" s="175"/>
      <c r="O26" s="175"/>
    </row>
    <row r="27" spans="2:15">
      <c r="B27" s="71" t="s">
        <v>177</v>
      </c>
      <c r="G27" s="175"/>
      <c r="H27" s="407" t="s">
        <v>485</v>
      </c>
      <c r="I27" s="407"/>
      <c r="J27" s="175"/>
      <c r="K27" s="175"/>
      <c r="L27" s="175"/>
      <c r="M27" s="175"/>
      <c r="N27" s="175"/>
      <c r="O27" s="175"/>
    </row>
    <row r="28" spans="2:15">
      <c r="B28" s="71" t="s">
        <v>457</v>
      </c>
      <c r="D28" s="57"/>
      <c r="G28" s="175"/>
      <c r="H28" s="175"/>
      <c r="I28" s="175"/>
      <c r="J28" s="175"/>
      <c r="K28" s="175"/>
      <c r="L28" s="175"/>
      <c r="M28" s="175"/>
      <c r="N28" s="175"/>
      <c r="O28" s="175"/>
    </row>
    <row r="29" spans="2:15">
      <c r="B29" s="177"/>
      <c r="C29" s="175"/>
      <c r="D29" s="176"/>
      <c r="E29" s="175"/>
      <c r="F29" s="175"/>
      <c r="G29" s="175"/>
      <c r="H29" s="175"/>
      <c r="I29" s="175"/>
      <c r="J29" s="175"/>
      <c r="K29" s="175"/>
      <c r="L29" s="175"/>
      <c r="M29" s="175"/>
      <c r="N29" s="175"/>
      <c r="O29" s="175"/>
    </row>
    <row r="30" spans="2:15" s="90" customFormat="1">
      <c r="B30" s="24"/>
      <c r="C30" s="25"/>
      <c r="D30" s="25"/>
      <c r="E30" s="25"/>
      <c r="F30" s="25"/>
      <c r="G30" s="25"/>
      <c r="H30" s="25"/>
      <c r="I30" s="26"/>
      <c r="J30" s="175"/>
      <c r="K30" s="175"/>
      <c r="L30" s="175"/>
      <c r="M30" s="175"/>
      <c r="N30" s="175"/>
      <c r="O30" s="175"/>
    </row>
    <row r="31" spans="2:15" s="90" customFormat="1">
      <c r="B31" s="30"/>
      <c r="C31" s="31"/>
      <c r="D31" s="31"/>
      <c r="E31" s="31"/>
      <c r="F31" s="31"/>
      <c r="G31" s="31"/>
      <c r="H31" s="31"/>
      <c r="I31" s="32"/>
      <c r="J31" s="175"/>
      <c r="K31" s="175"/>
      <c r="L31" s="175"/>
      <c r="M31" s="175"/>
      <c r="N31" s="175"/>
      <c r="O31" s="175"/>
    </row>
    <row r="32" spans="2:15" s="90" customFormat="1">
      <c r="B32" s="30"/>
      <c r="C32" s="31"/>
      <c r="D32" s="31"/>
      <c r="E32" s="31"/>
      <c r="F32" s="31"/>
      <c r="G32" s="31"/>
      <c r="H32" s="31"/>
      <c r="I32" s="32"/>
      <c r="J32" s="175"/>
      <c r="K32" s="175"/>
      <c r="L32" s="175"/>
      <c r="M32" s="175"/>
      <c r="N32" s="175"/>
      <c r="O32" s="175"/>
    </row>
    <row r="33" spans="2:15" s="90" customFormat="1">
      <c r="B33" s="30"/>
      <c r="C33" s="31"/>
      <c r="D33" s="31"/>
      <c r="E33" s="31"/>
      <c r="F33" s="31"/>
      <c r="G33" s="31"/>
      <c r="H33" s="31"/>
      <c r="I33" s="32"/>
      <c r="J33" s="175"/>
      <c r="K33" s="175"/>
      <c r="L33" s="175"/>
      <c r="M33" s="175"/>
      <c r="N33" s="175"/>
      <c r="O33" s="175"/>
    </row>
    <row r="34" spans="2:15" s="90" customFormat="1">
      <c r="B34" s="30"/>
      <c r="C34" s="31"/>
      <c r="D34" s="31"/>
      <c r="E34" s="31"/>
      <c r="F34" s="31"/>
      <c r="G34" s="31"/>
      <c r="H34" s="31"/>
      <c r="I34" s="32"/>
      <c r="J34" s="175"/>
      <c r="K34" s="175"/>
      <c r="L34" s="175"/>
      <c r="M34" s="175"/>
      <c r="N34" s="175"/>
      <c r="O34" s="175"/>
    </row>
    <row r="35" spans="2:15" s="90" customFormat="1">
      <c r="B35" s="30"/>
      <c r="C35" s="31"/>
      <c r="D35" s="31"/>
      <c r="E35" s="31"/>
      <c r="F35" s="31"/>
      <c r="G35" s="31"/>
      <c r="H35" s="31"/>
      <c r="I35" s="32"/>
      <c r="J35" s="175"/>
      <c r="K35" s="175"/>
      <c r="L35" s="175"/>
      <c r="M35" s="175"/>
      <c r="N35" s="175"/>
      <c r="O35" s="175"/>
    </row>
    <row r="36" spans="2:15" s="90" customFormat="1">
      <c r="B36" s="30"/>
      <c r="C36" s="31"/>
      <c r="D36" s="31"/>
      <c r="E36" s="31"/>
      <c r="F36" s="31"/>
      <c r="G36" s="31"/>
      <c r="H36" s="31"/>
      <c r="I36" s="32"/>
      <c r="J36" s="175"/>
      <c r="K36" s="175"/>
      <c r="L36" s="175"/>
      <c r="M36" s="175"/>
      <c r="N36" s="175"/>
      <c r="O36" s="175"/>
    </row>
    <row r="37" spans="2:15" s="90" customFormat="1">
      <c r="B37" s="30"/>
      <c r="C37" s="31"/>
      <c r="D37" s="31"/>
      <c r="E37" s="31"/>
      <c r="F37" s="31"/>
      <c r="G37" s="31"/>
      <c r="H37" s="31"/>
      <c r="I37" s="32"/>
      <c r="J37" s="175"/>
      <c r="K37" s="175"/>
      <c r="L37" s="175"/>
      <c r="M37" s="175"/>
      <c r="N37" s="175"/>
      <c r="O37" s="175"/>
    </row>
    <row r="38" spans="2:15" s="90" customFormat="1">
      <c r="B38" s="30"/>
      <c r="C38" s="31"/>
      <c r="D38" s="31"/>
      <c r="E38" s="31"/>
      <c r="F38" s="31"/>
      <c r="G38" s="31"/>
      <c r="H38" s="31"/>
      <c r="I38" s="32"/>
      <c r="J38" s="175"/>
      <c r="K38" s="175"/>
      <c r="L38" s="175"/>
      <c r="M38" s="175"/>
      <c r="N38" s="175"/>
      <c r="O38" s="175"/>
    </row>
    <row r="39" spans="2:15" s="90" customFormat="1">
      <c r="B39" s="30"/>
      <c r="C39" s="31"/>
      <c r="D39" s="31"/>
      <c r="E39" s="31"/>
      <c r="F39" s="31"/>
      <c r="G39" s="31"/>
      <c r="H39" s="31"/>
      <c r="I39" s="32"/>
      <c r="J39" s="175"/>
      <c r="K39" s="175"/>
      <c r="L39" s="175"/>
      <c r="M39" s="175"/>
      <c r="N39" s="175"/>
      <c r="O39" s="175"/>
    </row>
    <row r="40" spans="2:15" s="90" customFormat="1">
      <c r="B40" s="30"/>
      <c r="C40" s="31"/>
      <c r="D40" s="31"/>
      <c r="E40" s="31"/>
      <c r="F40" s="31"/>
      <c r="G40" s="31"/>
      <c r="H40" s="31"/>
      <c r="I40" s="32"/>
      <c r="J40" s="175"/>
      <c r="K40" s="175"/>
      <c r="L40" s="175"/>
      <c r="M40" s="175"/>
      <c r="N40" s="175"/>
      <c r="O40" s="175"/>
    </row>
    <row r="41" spans="2:15" s="90" customFormat="1">
      <c r="B41" s="30"/>
      <c r="C41" s="31"/>
      <c r="D41" s="31"/>
      <c r="E41" s="31"/>
      <c r="F41" s="31"/>
      <c r="G41" s="31"/>
      <c r="H41" s="31"/>
      <c r="I41" s="32"/>
      <c r="J41" s="175"/>
      <c r="K41" s="175"/>
      <c r="L41" s="175"/>
      <c r="M41" s="175"/>
      <c r="N41" s="175"/>
      <c r="O41" s="175"/>
    </row>
    <row r="42" spans="2:15" s="90" customFormat="1">
      <c r="B42" s="30"/>
      <c r="C42" s="31"/>
      <c r="D42" s="31"/>
      <c r="E42" s="31"/>
      <c r="F42" s="31"/>
      <c r="G42" s="31"/>
      <c r="H42" s="31"/>
      <c r="I42" s="32"/>
      <c r="J42" s="175"/>
      <c r="K42" s="175"/>
      <c r="L42" s="175"/>
      <c r="M42" s="175"/>
      <c r="N42" s="175"/>
      <c r="O42" s="175"/>
    </row>
    <row r="43" spans="2:15" s="90" customFormat="1">
      <c r="B43" s="30"/>
      <c r="C43" s="31"/>
      <c r="D43" s="31"/>
      <c r="E43" s="31"/>
      <c r="F43" s="31"/>
      <c r="G43" s="31"/>
      <c r="H43" s="31"/>
      <c r="I43" s="32"/>
      <c r="J43" s="175"/>
      <c r="K43" s="175"/>
      <c r="L43" s="175"/>
      <c r="M43" s="175"/>
      <c r="N43" s="175"/>
      <c r="O43" s="175"/>
    </row>
    <row r="44" spans="2:15" s="90" customFormat="1">
      <c r="B44" s="30"/>
      <c r="C44" s="31"/>
      <c r="D44" s="31"/>
      <c r="E44" s="31"/>
      <c r="F44" s="31"/>
      <c r="G44" s="31"/>
      <c r="H44" s="31"/>
      <c r="I44" s="32"/>
      <c r="J44" s="175"/>
      <c r="K44" s="175"/>
      <c r="L44" s="175"/>
      <c r="M44" s="175"/>
      <c r="N44" s="175"/>
      <c r="O44" s="175"/>
    </row>
    <row r="45" spans="2:15" s="90" customFormat="1">
      <c r="B45" s="30"/>
      <c r="C45" s="31"/>
      <c r="D45" s="31"/>
      <c r="E45" s="31"/>
      <c r="F45" s="31"/>
      <c r="G45" s="31"/>
      <c r="H45" s="31"/>
      <c r="I45" s="32"/>
      <c r="J45" s="175"/>
      <c r="K45" s="175"/>
      <c r="L45" s="175"/>
      <c r="M45" s="175"/>
      <c r="N45" s="175"/>
      <c r="O45" s="175"/>
    </row>
    <row r="46" spans="2:15" s="90" customFormat="1">
      <c r="B46" s="30"/>
      <c r="C46" s="31"/>
      <c r="D46" s="31"/>
      <c r="E46" s="31"/>
      <c r="F46" s="31"/>
      <c r="G46" s="31"/>
      <c r="H46" s="31"/>
      <c r="I46" s="32"/>
      <c r="J46" s="175"/>
      <c r="K46" s="175"/>
      <c r="L46" s="175"/>
      <c r="M46" s="175"/>
      <c r="N46" s="175"/>
      <c r="O46" s="175"/>
    </row>
    <row r="47" spans="2:15" s="90" customFormat="1">
      <c r="B47" s="30"/>
      <c r="C47" s="31"/>
      <c r="D47" s="31"/>
      <c r="E47" s="31"/>
      <c r="F47" s="31"/>
      <c r="G47" s="31"/>
      <c r="H47" s="31"/>
      <c r="I47" s="32"/>
      <c r="J47" s="175"/>
      <c r="K47" s="175"/>
      <c r="L47" s="175"/>
      <c r="M47" s="175"/>
      <c r="N47" s="175"/>
      <c r="O47" s="175"/>
    </row>
    <row r="48" spans="2:15" s="90" customFormat="1">
      <c r="B48" s="30"/>
      <c r="C48" s="31"/>
      <c r="D48" s="31"/>
      <c r="E48" s="31"/>
      <c r="F48" s="31"/>
      <c r="G48" s="31"/>
      <c r="H48" s="31"/>
      <c r="I48" s="32"/>
      <c r="J48" s="175"/>
      <c r="K48" s="175"/>
      <c r="L48" s="175"/>
      <c r="M48" s="175"/>
      <c r="N48" s="175"/>
      <c r="O48" s="175"/>
    </row>
    <row r="49" spans="2:15" s="90" customFormat="1">
      <c r="B49" s="30"/>
      <c r="C49" s="31"/>
      <c r="D49" s="31"/>
      <c r="E49" s="31"/>
      <c r="F49" s="31"/>
      <c r="G49" s="31"/>
      <c r="H49" s="31"/>
      <c r="I49" s="32"/>
      <c r="J49" s="175"/>
      <c r="K49" s="175"/>
      <c r="L49" s="175"/>
      <c r="M49" s="175"/>
      <c r="N49" s="175"/>
      <c r="O49" s="175"/>
    </row>
    <row r="50" spans="2:15" s="90" customFormat="1">
      <c r="B50" s="30"/>
      <c r="C50" s="31"/>
      <c r="D50" s="31"/>
      <c r="E50" s="31"/>
      <c r="F50" s="31"/>
      <c r="G50" s="31"/>
      <c r="H50" s="31"/>
      <c r="I50" s="32"/>
      <c r="J50" s="175"/>
      <c r="K50" s="175"/>
      <c r="L50" s="175"/>
      <c r="M50" s="175"/>
      <c r="N50" s="175"/>
      <c r="O50" s="175"/>
    </row>
    <row r="51" spans="2:15" s="90" customFormat="1">
      <c r="B51" s="30"/>
      <c r="C51" s="31"/>
      <c r="D51" s="31"/>
      <c r="E51" s="31"/>
      <c r="F51" s="31"/>
      <c r="G51" s="31"/>
      <c r="H51" s="31"/>
      <c r="I51" s="32"/>
      <c r="J51" s="175"/>
      <c r="K51" s="175"/>
      <c r="L51" s="175"/>
      <c r="M51" s="175"/>
      <c r="N51" s="175"/>
      <c r="O51" s="175"/>
    </row>
    <row r="52" spans="2:15" s="90" customFormat="1">
      <c r="B52" s="30"/>
      <c r="C52" s="31"/>
      <c r="D52" s="31"/>
      <c r="E52" s="31"/>
      <c r="F52" s="31"/>
      <c r="G52" s="31"/>
      <c r="H52" s="31"/>
      <c r="I52" s="32"/>
      <c r="J52" s="175"/>
      <c r="K52" s="175"/>
      <c r="L52" s="175"/>
      <c r="M52" s="175"/>
      <c r="N52" s="175"/>
      <c r="O52" s="175"/>
    </row>
    <row r="53" spans="2:15" s="90" customFormat="1">
      <c r="B53" s="30"/>
      <c r="C53" s="31"/>
      <c r="D53" s="31"/>
      <c r="E53" s="31"/>
      <c r="F53" s="31"/>
      <c r="G53" s="31"/>
      <c r="H53" s="31"/>
      <c r="I53" s="32"/>
      <c r="J53" s="175"/>
      <c r="K53" s="175"/>
      <c r="L53" s="175"/>
      <c r="M53" s="175"/>
      <c r="N53" s="175"/>
      <c r="O53" s="175"/>
    </row>
    <row r="54" spans="2:15" s="90" customFormat="1">
      <c r="B54" s="30"/>
      <c r="C54" s="31"/>
      <c r="D54" s="31"/>
      <c r="E54" s="31"/>
      <c r="F54" s="31"/>
      <c r="G54" s="31"/>
      <c r="H54" s="31"/>
      <c r="I54" s="32"/>
      <c r="J54" s="175"/>
      <c r="K54" s="175"/>
      <c r="L54" s="175"/>
      <c r="M54" s="175"/>
      <c r="N54" s="175"/>
      <c r="O54" s="175"/>
    </row>
    <row r="55" spans="2:15" s="90" customFormat="1">
      <c r="B55" s="30"/>
      <c r="C55" s="31"/>
      <c r="D55" s="31"/>
      <c r="E55" s="31"/>
      <c r="F55" s="31"/>
      <c r="G55" s="31"/>
      <c r="H55" s="31"/>
      <c r="I55" s="32"/>
      <c r="J55" s="175"/>
      <c r="K55" s="175"/>
      <c r="L55" s="175"/>
      <c r="M55" s="175"/>
      <c r="N55" s="175"/>
      <c r="O55" s="175"/>
    </row>
    <row r="56" spans="2:15" s="90" customFormat="1">
      <c r="B56" s="30"/>
      <c r="C56" s="31"/>
      <c r="D56" s="31"/>
      <c r="E56" s="31"/>
      <c r="F56" s="31"/>
      <c r="G56" s="31"/>
      <c r="H56" s="31"/>
      <c r="I56" s="32"/>
      <c r="J56" s="175"/>
      <c r="K56" s="175"/>
      <c r="L56" s="175"/>
      <c r="M56" s="175"/>
      <c r="N56" s="175"/>
      <c r="O56" s="175"/>
    </row>
    <row r="57" spans="2:15" s="90" customFormat="1">
      <c r="B57" s="30"/>
      <c r="C57" s="31"/>
      <c r="D57" s="31"/>
      <c r="E57" s="31"/>
      <c r="F57" s="31"/>
      <c r="G57" s="31"/>
      <c r="H57" s="31"/>
      <c r="I57" s="32"/>
      <c r="J57" s="175"/>
      <c r="K57" s="175"/>
      <c r="L57" s="175"/>
      <c r="M57" s="175"/>
      <c r="N57" s="175"/>
      <c r="O57" s="175"/>
    </row>
    <row r="58" spans="2:15" s="90" customFormat="1">
      <c r="B58" s="30"/>
      <c r="C58" s="31"/>
      <c r="D58" s="31"/>
      <c r="E58" s="31"/>
      <c r="F58" s="31"/>
      <c r="G58" s="31"/>
      <c r="H58" s="31"/>
      <c r="I58" s="32"/>
      <c r="J58" s="175"/>
      <c r="K58" s="175"/>
      <c r="L58" s="175"/>
      <c r="M58" s="175"/>
      <c r="N58" s="175"/>
      <c r="O58" s="175"/>
    </row>
    <row r="59" spans="2:15" s="90" customFormat="1">
      <c r="B59" s="30"/>
      <c r="C59" s="31"/>
      <c r="D59" s="31"/>
      <c r="E59" s="31"/>
      <c r="F59" s="31"/>
      <c r="G59" s="31"/>
      <c r="H59" s="31"/>
      <c r="I59" s="32"/>
      <c r="J59" s="175"/>
      <c r="K59" s="175"/>
      <c r="L59" s="175"/>
      <c r="M59" s="175"/>
      <c r="N59" s="175"/>
      <c r="O59" s="175"/>
    </row>
    <row r="60" spans="2:15" s="90" customFormat="1">
      <c r="B60" s="30"/>
      <c r="C60" s="31"/>
      <c r="D60" s="31"/>
      <c r="E60" s="31"/>
      <c r="F60" s="31"/>
      <c r="G60" s="31"/>
      <c r="H60" s="31"/>
      <c r="I60" s="32"/>
      <c r="J60" s="175"/>
      <c r="K60" s="175"/>
      <c r="L60" s="175"/>
      <c r="M60" s="175"/>
      <c r="N60" s="175"/>
      <c r="O60" s="175"/>
    </row>
    <row r="61" spans="2:15" s="90" customFormat="1">
      <c r="B61" s="30"/>
      <c r="C61" s="31"/>
      <c r="D61" s="31"/>
      <c r="E61" s="31"/>
      <c r="F61" s="31"/>
      <c r="G61" s="31"/>
      <c r="H61" s="31"/>
      <c r="I61" s="32"/>
      <c r="J61" s="175"/>
      <c r="K61" s="175"/>
      <c r="L61" s="175"/>
      <c r="M61" s="175"/>
      <c r="N61" s="175"/>
      <c r="O61" s="175"/>
    </row>
    <row r="62" spans="2:15" s="90" customFormat="1">
      <c r="B62" s="30"/>
      <c r="C62" s="31"/>
      <c r="D62" s="31"/>
      <c r="E62" s="31"/>
      <c r="F62" s="31"/>
      <c r="G62" s="31"/>
      <c r="H62" s="31"/>
      <c r="I62" s="32"/>
      <c r="J62" s="175"/>
      <c r="K62" s="175"/>
      <c r="L62" s="175"/>
      <c r="M62" s="175"/>
      <c r="N62" s="175"/>
      <c r="O62" s="175"/>
    </row>
    <row r="63" spans="2:15" s="90" customFormat="1">
      <c r="B63" s="30"/>
      <c r="C63" s="31"/>
      <c r="D63" s="31"/>
      <c r="E63" s="31"/>
      <c r="F63" s="31"/>
      <c r="G63" s="31"/>
      <c r="H63" s="31"/>
      <c r="I63" s="32"/>
      <c r="J63" s="175"/>
      <c r="K63" s="175"/>
      <c r="L63" s="175"/>
      <c r="M63" s="175"/>
      <c r="N63" s="175"/>
      <c r="O63" s="175"/>
    </row>
    <row r="64" spans="2:15" s="90" customFormat="1">
      <c r="B64" s="30"/>
      <c r="C64" s="31"/>
      <c r="D64" s="31"/>
      <c r="E64" s="31"/>
      <c r="F64" s="31"/>
      <c r="G64" s="31"/>
      <c r="H64" s="31"/>
      <c r="I64" s="32"/>
      <c r="J64" s="175"/>
      <c r="K64" s="175"/>
      <c r="L64" s="175"/>
      <c r="M64" s="175"/>
      <c r="N64" s="175"/>
      <c r="O64" s="175"/>
    </row>
    <row r="65" spans="2:15" s="90" customFormat="1">
      <c r="B65" s="30"/>
      <c r="C65" s="31"/>
      <c r="D65" s="31"/>
      <c r="E65" s="31"/>
      <c r="F65" s="31"/>
      <c r="G65" s="31"/>
      <c r="H65" s="31"/>
      <c r="I65" s="32"/>
      <c r="J65" s="175"/>
      <c r="K65" s="175"/>
      <c r="L65" s="175"/>
      <c r="M65" s="175"/>
      <c r="N65" s="175"/>
      <c r="O65" s="175"/>
    </row>
    <row r="66" spans="2:15" s="90" customFormat="1">
      <c r="B66" s="30"/>
      <c r="C66" s="31"/>
      <c r="D66" s="31"/>
      <c r="E66" s="31"/>
      <c r="F66" s="31"/>
      <c r="G66" s="31"/>
      <c r="H66" s="31"/>
      <c r="I66" s="32"/>
      <c r="J66" s="175"/>
      <c r="K66" s="175"/>
      <c r="L66" s="175"/>
      <c r="M66" s="175"/>
      <c r="N66" s="175"/>
      <c r="O66" s="175"/>
    </row>
    <row r="67" spans="2:15" s="90" customFormat="1">
      <c r="B67" s="30"/>
      <c r="C67" s="31"/>
      <c r="D67" s="31"/>
      <c r="E67" s="31"/>
      <c r="F67" s="31"/>
      <c r="G67" s="31"/>
      <c r="H67" s="31"/>
      <c r="I67" s="32"/>
      <c r="J67" s="175"/>
      <c r="K67" s="175"/>
      <c r="L67" s="175"/>
      <c r="M67" s="175"/>
      <c r="N67" s="175"/>
      <c r="O67" s="175"/>
    </row>
    <row r="68" spans="2:15" s="90" customFormat="1">
      <c r="B68" s="30"/>
      <c r="C68" s="31"/>
      <c r="D68" s="31"/>
      <c r="E68" s="31"/>
      <c r="F68" s="31"/>
      <c r="G68" s="31"/>
      <c r="H68" s="31"/>
      <c r="I68" s="32"/>
      <c r="J68" s="175"/>
      <c r="K68" s="175"/>
      <c r="L68" s="175"/>
      <c r="M68" s="175"/>
      <c r="N68" s="175"/>
      <c r="O68" s="175"/>
    </row>
    <row r="69" spans="2:15" s="90" customFormat="1">
      <c r="B69" s="30"/>
      <c r="C69" s="31"/>
      <c r="D69" s="31"/>
      <c r="E69" s="31"/>
      <c r="F69" s="31"/>
      <c r="G69" s="31"/>
      <c r="H69" s="31"/>
      <c r="I69" s="32"/>
      <c r="J69" s="175"/>
      <c r="K69" s="175"/>
      <c r="L69" s="175"/>
      <c r="M69" s="175"/>
      <c r="N69" s="175"/>
      <c r="O69" s="175"/>
    </row>
    <row r="70" spans="2:15" s="90" customFormat="1">
      <c r="B70" s="30"/>
      <c r="C70" s="31"/>
      <c r="D70" s="31"/>
      <c r="E70" s="31"/>
      <c r="F70" s="31"/>
      <c r="G70" s="31"/>
      <c r="H70" s="31"/>
      <c r="I70" s="32"/>
      <c r="J70" s="175"/>
      <c r="K70" s="175"/>
      <c r="L70" s="175"/>
      <c r="M70" s="175"/>
      <c r="N70" s="175"/>
      <c r="O70" s="175"/>
    </row>
    <row r="71" spans="2:15" s="90" customFormat="1">
      <c r="B71" s="30"/>
      <c r="C71" s="31"/>
      <c r="D71" s="31"/>
      <c r="E71" s="31"/>
      <c r="F71" s="31"/>
      <c r="G71" s="31"/>
      <c r="H71" s="31"/>
      <c r="I71" s="32"/>
      <c r="J71" s="175"/>
      <c r="K71" s="175"/>
      <c r="L71" s="175"/>
      <c r="M71" s="175"/>
      <c r="N71" s="175"/>
      <c r="O71" s="175"/>
    </row>
    <row r="72" spans="2:15" s="90" customFormat="1">
      <c r="B72" s="30"/>
      <c r="C72" s="31"/>
      <c r="D72" s="31"/>
      <c r="E72" s="31"/>
      <c r="F72" s="31"/>
      <c r="G72" s="31"/>
      <c r="H72" s="31"/>
      <c r="I72" s="32"/>
      <c r="J72" s="175"/>
      <c r="K72" s="175"/>
      <c r="L72" s="175"/>
      <c r="M72" s="175"/>
      <c r="N72" s="175"/>
      <c r="O72" s="175"/>
    </row>
    <row r="73" spans="2:15" s="90" customFormat="1">
      <c r="B73" s="30"/>
      <c r="C73" s="31"/>
      <c r="D73" s="31"/>
      <c r="E73" s="31"/>
      <c r="F73" s="31"/>
      <c r="G73" s="31"/>
      <c r="H73" s="31"/>
      <c r="I73" s="32"/>
      <c r="J73" s="175"/>
      <c r="K73" s="175"/>
      <c r="L73" s="175"/>
      <c r="M73" s="175"/>
      <c r="N73" s="175"/>
      <c r="O73" s="175"/>
    </row>
    <row r="74" spans="2:15" s="90" customFormat="1">
      <c r="B74" s="30"/>
      <c r="C74" s="31"/>
      <c r="D74" s="31"/>
      <c r="E74" s="31"/>
      <c r="F74" s="31"/>
      <c r="G74" s="31"/>
      <c r="H74" s="31"/>
      <c r="I74" s="32"/>
      <c r="J74" s="175"/>
      <c r="K74" s="175"/>
      <c r="L74" s="175"/>
      <c r="M74" s="175"/>
      <c r="N74" s="175"/>
      <c r="O74" s="175"/>
    </row>
    <row r="75" spans="2:15" s="90" customFormat="1">
      <c r="B75" s="30"/>
      <c r="C75" s="31"/>
      <c r="D75" s="31"/>
      <c r="E75" s="31"/>
      <c r="F75" s="31"/>
      <c r="G75" s="31"/>
      <c r="H75" s="31"/>
      <c r="I75" s="32"/>
      <c r="J75" s="175"/>
      <c r="K75" s="175"/>
      <c r="L75" s="175"/>
      <c r="M75" s="175"/>
      <c r="N75" s="175"/>
      <c r="O75" s="175"/>
    </row>
    <row r="76" spans="2:15" s="90" customFormat="1">
      <c r="B76" s="30"/>
      <c r="C76" s="31"/>
      <c r="D76" s="31"/>
      <c r="E76" s="31"/>
      <c r="F76" s="31"/>
      <c r="G76" s="31"/>
      <c r="H76" s="31"/>
      <c r="I76" s="32"/>
      <c r="J76" s="175"/>
      <c r="K76" s="175"/>
      <c r="L76" s="175"/>
      <c r="M76" s="175"/>
      <c r="N76" s="175"/>
      <c r="O76" s="175"/>
    </row>
    <row r="77" spans="2:15" s="90" customFormat="1">
      <c r="B77" s="30"/>
      <c r="C77" s="31"/>
      <c r="D77" s="31"/>
      <c r="E77" s="31"/>
      <c r="F77" s="31"/>
      <c r="G77" s="31"/>
      <c r="H77" s="31"/>
      <c r="I77" s="32"/>
      <c r="J77" s="175"/>
      <c r="K77" s="175"/>
      <c r="L77" s="175"/>
      <c r="M77" s="175"/>
      <c r="N77" s="175"/>
      <c r="O77" s="175"/>
    </row>
    <row r="78" spans="2:15" s="90" customFormat="1">
      <c r="B78" s="30"/>
      <c r="C78" s="31"/>
      <c r="D78" s="31"/>
      <c r="E78" s="31"/>
      <c r="F78" s="31"/>
      <c r="G78" s="31"/>
      <c r="H78" s="31"/>
      <c r="I78" s="32"/>
      <c r="J78" s="175"/>
      <c r="K78" s="175"/>
      <c r="L78" s="175"/>
      <c r="M78" s="175"/>
      <c r="N78" s="175"/>
      <c r="O78" s="175"/>
    </row>
    <row r="79" spans="2:15" s="90" customFormat="1">
      <c r="B79" s="30"/>
      <c r="C79" s="31"/>
      <c r="D79" s="31"/>
      <c r="E79" s="31"/>
      <c r="F79" s="31"/>
      <c r="G79" s="31"/>
      <c r="H79" s="31"/>
      <c r="I79" s="32"/>
      <c r="J79" s="175"/>
      <c r="K79" s="175"/>
      <c r="L79" s="175"/>
      <c r="M79" s="175"/>
      <c r="N79" s="175"/>
      <c r="O79" s="175"/>
    </row>
    <row r="80" spans="2:15" s="90" customFormat="1">
      <c r="B80" s="30"/>
      <c r="C80" s="31"/>
      <c r="D80" s="31"/>
      <c r="E80" s="31"/>
      <c r="F80" s="31"/>
      <c r="G80" s="31"/>
      <c r="H80" s="31"/>
      <c r="I80" s="32"/>
      <c r="J80" s="175"/>
      <c r="K80" s="175"/>
      <c r="L80" s="175"/>
      <c r="M80" s="175"/>
      <c r="N80" s="175"/>
      <c r="O80" s="175"/>
    </row>
    <row r="81" spans="2:15" s="90" customFormat="1">
      <c r="B81" s="30"/>
      <c r="C81" s="31"/>
      <c r="D81" s="31"/>
      <c r="E81" s="31"/>
      <c r="F81" s="31"/>
      <c r="G81" s="31"/>
      <c r="H81" s="31"/>
      <c r="I81" s="32"/>
      <c r="J81" s="175"/>
      <c r="K81" s="175"/>
      <c r="L81" s="175"/>
      <c r="M81" s="175"/>
      <c r="N81" s="175"/>
      <c r="O81" s="175"/>
    </row>
    <row r="82" spans="2:15" s="90" customFormat="1">
      <c r="B82" s="30"/>
      <c r="C82" s="31"/>
      <c r="D82" s="31"/>
      <c r="E82" s="31"/>
      <c r="F82" s="31"/>
      <c r="G82" s="31"/>
      <c r="H82" s="31"/>
      <c r="I82" s="32"/>
      <c r="J82" s="175"/>
      <c r="K82" s="175"/>
      <c r="L82" s="175"/>
      <c r="M82" s="175"/>
      <c r="N82" s="175"/>
      <c r="O82" s="175"/>
    </row>
    <row r="83" spans="2:15" s="90" customFormat="1">
      <c r="B83" s="30"/>
      <c r="C83" s="31"/>
      <c r="D83" s="31"/>
      <c r="E83" s="31"/>
      <c r="F83" s="31"/>
      <c r="G83" s="31"/>
      <c r="H83" s="31"/>
      <c r="I83" s="32"/>
      <c r="J83" s="175"/>
      <c r="K83" s="175"/>
      <c r="L83" s="175"/>
      <c r="M83" s="175"/>
      <c r="N83" s="175"/>
      <c r="O83" s="175"/>
    </row>
    <row r="84" spans="2:15" s="90" customFormat="1">
      <c r="B84" s="30"/>
      <c r="C84" s="31"/>
      <c r="D84" s="31"/>
      <c r="E84" s="31"/>
      <c r="F84" s="31"/>
      <c r="G84" s="31"/>
      <c r="H84" s="31"/>
      <c r="I84" s="32"/>
      <c r="J84" s="175"/>
      <c r="K84" s="175"/>
      <c r="L84" s="175"/>
      <c r="M84" s="175"/>
      <c r="N84" s="175"/>
      <c r="O84" s="175"/>
    </row>
    <row r="85" spans="2:15" s="90" customFormat="1">
      <c r="B85" s="30"/>
      <c r="C85" s="31"/>
      <c r="D85" s="31"/>
      <c r="E85" s="31"/>
      <c r="F85" s="31"/>
      <c r="G85" s="31"/>
      <c r="H85" s="31"/>
      <c r="I85" s="32"/>
      <c r="J85" s="175"/>
      <c r="K85" s="175"/>
      <c r="L85" s="175"/>
      <c r="M85" s="175"/>
      <c r="N85" s="175"/>
      <c r="O85" s="175"/>
    </row>
    <row r="86" spans="2:15" s="90" customFormat="1">
      <c r="B86" s="30"/>
      <c r="C86" s="31"/>
      <c r="D86" s="31"/>
      <c r="E86" s="31"/>
      <c r="F86" s="31"/>
      <c r="G86" s="31"/>
      <c r="H86" s="31"/>
      <c r="I86" s="32"/>
      <c r="J86" s="175"/>
      <c r="K86" s="175"/>
      <c r="L86" s="175"/>
      <c r="M86" s="175"/>
      <c r="N86" s="175"/>
      <c r="O86" s="175"/>
    </row>
    <row r="87" spans="2:15" s="90" customFormat="1">
      <c r="B87" s="30"/>
      <c r="C87" s="31"/>
      <c r="D87" s="31"/>
      <c r="E87" s="31"/>
      <c r="F87" s="31"/>
      <c r="G87" s="31"/>
      <c r="H87" s="31"/>
      <c r="I87" s="32"/>
      <c r="J87" s="175"/>
      <c r="K87" s="175"/>
      <c r="L87" s="175"/>
      <c r="M87" s="175"/>
      <c r="N87" s="175"/>
      <c r="O87" s="175"/>
    </row>
    <row r="88" spans="2:15" s="90" customFormat="1">
      <c r="B88" s="30"/>
      <c r="C88" s="31"/>
      <c r="D88" s="31"/>
      <c r="E88" s="31"/>
      <c r="F88" s="31"/>
      <c r="G88" s="31"/>
      <c r="H88" s="31"/>
      <c r="I88" s="32"/>
      <c r="J88" s="175"/>
      <c r="K88" s="175"/>
      <c r="L88" s="175"/>
      <c r="M88" s="175"/>
      <c r="N88" s="175"/>
      <c r="O88" s="175"/>
    </row>
    <row r="89" spans="2:15" s="90" customFormat="1">
      <c r="B89" s="30"/>
      <c r="C89" s="31"/>
      <c r="D89" s="31"/>
      <c r="E89" s="31"/>
      <c r="F89" s="31"/>
      <c r="G89" s="31"/>
      <c r="H89" s="31"/>
      <c r="I89" s="32"/>
      <c r="J89" s="175"/>
      <c r="K89" s="175"/>
      <c r="L89" s="175"/>
      <c r="M89" s="175"/>
      <c r="N89" s="175"/>
      <c r="O89" s="175"/>
    </row>
    <row r="90" spans="2:15" s="90" customFormat="1">
      <c r="B90" s="30"/>
      <c r="C90" s="31"/>
      <c r="D90" s="31"/>
      <c r="E90" s="31"/>
      <c r="F90" s="31"/>
      <c r="G90" s="31"/>
      <c r="H90" s="31"/>
      <c r="I90" s="32"/>
      <c r="J90" s="175"/>
      <c r="K90" s="175"/>
      <c r="L90" s="175"/>
      <c r="M90" s="175"/>
      <c r="N90" s="175"/>
      <c r="O90" s="175"/>
    </row>
    <row r="91" spans="2:15" s="90" customFormat="1">
      <c r="B91" s="30"/>
      <c r="C91" s="31"/>
      <c r="D91" s="31"/>
      <c r="E91" s="31"/>
      <c r="F91" s="31"/>
      <c r="G91" s="31"/>
      <c r="H91" s="31"/>
      <c r="I91" s="32"/>
      <c r="J91" s="175"/>
      <c r="K91" s="175"/>
      <c r="L91" s="175"/>
      <c r="M91" s="175"/>
      <c r="N91" s="175"/>
      <c r="O91" s="175"/>
    </row>
    <row r="92" spans="2:15" s="90" customFormat="1">
      <c r="B92" s="30"/>
      <c r="C92" s="31"/>
      <c r="D92" s="31"/>
      <c r="E92" s="31"/>
      <c r="F92" s="31"/>
      <c r="G92" s="31"/>
      <c r="H92" s="31"/>
      <c r="I92" s="32"/>
      <c r="J92" s="175"/>
      <c r="K92" s="175"/>
      <c r="L92" s="175"/>
      <c r="M92" s="175"/>
      <c r="N92" s="175"/>
      <c r="O92" s="175"/>
    </row>
    <row r="93" spans="2:15" s="90" customFormat="1">
      <c r="B93" s="30"/>
      <c r="C93" s="31"/>
      <c r="D93" s="31"/>
      <c r="E93" s="31"/>
      <c r="F93" s="31"/>
      <c r="G93" s="31"/>
      <c r="H93" s="31"/>
      <c r="I93" s="32"/>
      <c r="J93" s="175"/>
      <c r="K93" s="175"/>
      <c r="L93" s="175"/>
      <c r="M93" s="175"/>
      <c r="N93" s="175"/>
      <c r="O93" s="175"/>
    </row>
    <row r="94" spans="2:15" s="90" customFormat="1">
      <c r="B94" s="30"/>
      <c r="C94" s="31"/>
      <c r="D94" s="31"/>
      <c r="E94" s="31"/>
      <c r="F94" s="31"/>
      <c r="G94" s="31"/>
      <c r="H94" s="31"/>
      <c r="I94" s="32"/>
      <c r="J94" s="175"/>
      <c r="K94" s="175"/>
      <c r="L94" s="175"/>
      <c r="M94" s="175"/>
      <c r="N94" s="175"/>
      <c r="O94" s="175"/>
    </row>
    <row r="95" spans="2:15" s="90" customFormat="1">
      <c r="B95" s="30"/>
      <c r="C95" s="31"/>
      <c r="D95" s="31"/>
      <c r="E95" s="31"/>
      <c r="F95" s="31"/>
      <c r="G95" s="31"/>
      <c r="H95" s="31"/>
      <c r="I95" s="32"/>
      <c r="J95" s="175"/>
      <c r="K95" s="175"/>
      <c r="L95" s="175"/>
      <c r="M95" s="175"/>
      <c r="N95" s="175"/>
      <c r="O95" s="175"/>
    </row>
    <row r="96" spans="2:15" s="90" customFormat="1">
      <c r="B96" s="30"/>
      <c r="C96" s="31"/>
      <c r="D96" s="31"/>
      <c r="E96" s="31"/>
      <c r="F96" s="31"/>
      <c r="G96" s="31"/>
      <c r="H96" s="31"/>
      <c r="I96" s="32"/>
      <c r="J96" s="175"/>
      <c r="K96" s="175"/>
      <c r="L96" s="175"/>
      <c r="M96" s="175"/>
      <c r="N96" s="175"/>
      <c r="O96" s="175"/>
    </row>
    <row r="97" spans="2:15" s="90" customFormat="1">
      <c r="B97" s="30"/>
      <c r="C97" s="31"/>
      <c r="D97" s="31"/>
      <c r="E97" s="31"/>
      <c r="F97" s="31"/>
      <c r="G97" s="31"/>
      <c r="H97" s="31"/>
      <c r="I97" s="32"/>
      <c r="J97" s="175"/>
      <c r="K97" s="175"/>
      <c r="L97" s="175"/>
      <c r="M97" s="175"/>
      <c r="N97" s="175"/>
      <c r="O97" s="175"/>
    </row>
    <row r="98" spans="2:15" s="90" customFormat="1">
      <c r="B98" s="30"/>
      <c r="C98" s="31"/>
      <c r="D98" s="31"/>
      <c r="E98" s="31"/>
      <c r="F98" s="31"/>
      <c r="G98" s="31"/>
      <c r="H98" s="31"/>
      <c r="I98" s="32"/>
      <c r="J98" s="175"/>
      <c r="K98" s="175"/>
      <c r="L98" s="175"/>
      <c r="M98" s="175"/>
      <c r="N98" s="175"/>
      <c r="O98" s="175"/>
    </row>
    <row r="99" spans="2:15" s="90" customFormat="1">
      <c r="B99" s="30"/>
      <c r="C99" s="31"/>
      <c r="D99" s="31"/>
      <c r="E99" s="31"/>
      <c r="F99" s="31"/>
      <c r="G99" s="31"/>
      <c r="H99" s="31"/>
      <c r="I99" s="32"/>
      <c r="J99" s="175"/>
      <c r="K99" s="175"/>
      <c r="L99" s="175"/>
      <c r="M99" s="175"/>
      <c r="N99" s="175"/>
      <c r="O99" s="175"/>
    </row>
    <row r="100" spans="2:15" s="90" customFormat="1">
      <c r="B100" s="30"/>
      <c r="C100" s="31"/>
      <c r="D100" s="31"/>
      <c r="E100" s="31"/>
      <c r="F100" s="31"/>
      <c r="G100" s="31"/>
      <c r="H100" s="31"/>
      <c r="I100" s="32"/>
      <c r="J100" s="175"/>
      <c r="K100" s="175"/>
      <c r="L100" s="175"/>
      <c r="M100" s="175"/>
      <c r="N100" s="175"/>
      <c r="O100" s="175"/>
    </row>
    <row r="101" spans="2:15" s="90" customFormat="1">
      <c r="B101" s="30"/>
      <c r="C101" s="31"/>
      <c r="D101" s="31"/>
      <c r="E101" s="31"/>
      <c r="F101" s="31"/>
      <c r="G101" s="31"/>
      <c r="H101" s="31"/>
      <c r="I101" s="32"/>
      <c r="J101" s="175"/>
      <c r="K101" s="175"/>
      <c r="L101" s="175"/>
      <c r="M101" s="175"/>
      <c r="N101" s="175"/>
      <c r="O101" s="175"/>
    </row>
    <row r="102" spans="2:15" s="90" customFormat="1">
      <c r="B102" s="30"/>
      <c r="C102" s="31"/>
      <c r="D102" s="31"/>
      <c r="E102" s="31"/>
      <c r="F102" s="31"/>
      <c r="G102" s="31"/>
      <c r="H102" s="31"/>
      <c r="I102" s="32"/>
      <c r="J102" s="175"/>
      <c r="K102" s="175"/>
      <c r="L102" s="175"/>
      <c r="M102" s="175"/>
      <c r="N102" s="175"/>
      <c r="O102" s="175"/>
    </row>
    <row r="103" spans="2:15" s="90" customFormat="1">
      <c r="B103" s="30"/>
      <c r="C103" s="31"/>
      <c r="D103" s="31"/>
      <c r="E103" s="31"/>
      <c r="F103" s="31"/>
      <c r="G103" s="31"/>
      <c r="H103" s="31"/>
      <c r="I103" s="32"/>
      <c r="J103" s="175"/>
      <c r="K103" s="175"/>
      <c r="L103" s="175"/>
      <c r="M103" s="175"/>
      <c r="N103" s="175"/>
      <c r="O103" s="175"/>
    </row>
    <row r="104" spans="2:15" s="90" customFormat="1">
      <c r="B104" s="30"/>
      <c r="C104" s="31"/>
      <c r="D104" s="31"/>
      <c r="E104" s="31"/>
      <c r="F104" s="31"/>
      <c r="G104" s="31"/>
      <c r="H104" s="31"/>
      <c r="I104" s="32"/>
      <c r="J104" s="175"/>
      <c r="K104" s="175"/>
      <c r="L104" s="175"/>
      <c r="M104" s="175"/>
      <c r="N104" s="175"/>
      <c r="O104" s="175"/>
    </row>
    <row r="105" spans="2:15" s="90" customFormat="1">
      <c r="B105" s="30"/>
      <c r="C105" s="31"/>
      <c r="D105" s="31"/>
      <c r="E105" s="31"/>
      <c r="F105" s="31"/>
      <c r="G105" s="31"/>
      <c r="H105" s="31"/>
      <c r="I105" s="32"/>
      <c r="J105" s="175"/>
      <c r="K105" s="175"/>
      <c r="L105" s="175"/>
      <c r="M105" s="175"/>
      <c r="N105" s="175"/>
      <c r="O105" s="175"/>
    </row>
    <row r="106" spans="2:15" s="90" customFormat="1">
      <c r="B106" s="30"/>
      <c r="C106" s="31"/>
      <c r="D106" s="31"/>
      <c r="E106" s="31"/>
      <c r="F106" s="31"/>
      <c r="G106" s="31"/>
      <c r="H106" s="31"/>
      <c r="I106" s="32"/>
      <c r="J106" s="175"/>
      <c r="K106" s="175"/>
      <c r="L106" s="175"/>
      <c r="M106" s="175"/>
      <c r="N106" s="175"/>
      <c r="O106" s="175"/>
    </row>
    <row r="107" spans="2:15" s="90" customFormat="1">
      <c r="B107" s="30"/>
      <c r="C107" s="31"/>
      <c r="D107" s="31"/>
      <c r="E107" s="31"/>
      <c r="F107" s="31"/>
      <c r="G107" s="31"/>
      <c r="H107" s="31"/>
      <c r="I107" s="32"/>
      <c r="J107" s="175"/>
      <c r="K107" s="175"/>
      <c r="L107" s="175"/>
      <c r="M107" s="175"/>
      <c r="N107" s="175"/>
      <c r="O107" s="175"/>
    </row>
    <row r="108" spans="2:15" s="90" customFormat="1">
      <c r="B108" s="30"/>
      <c r="C108" s="31"/>
      <c r="D108" s="31"/>
      <c r="E108" s="31"/>
      <c r="F108" s="31"/>
      <c r="G108" s="31"/>
      <c r="H108" s="31"/>
      <c r="I108" s="32"/>
      <c r="J108" s="175"/>
      <c r="K108" s="175"/>
      <c r="L108" s="175"/>
      <c r="M108" s="175"/>
      <c r="N108" s="175"/>
      <c r="O108" s="175"/>
    </row>
    <row r="109" spans="2:15" s="90" customFormat="1">
      <c r="B109" s="30"/>
      <c r="C109" s="31"/>
      <c r="D109" s="31"/>
      <c r="E109" s="31"/>
      <c r="F109" s="31"/>
      <c r="G109" s="31"/>
      <c r="H109" s="31"/>
      <c r="I109" s="32"/>
      <c r="J109" s="175"/>
      <c r="K109" s="175"/>
      <c r="L109" s="175"/>
      <c r="M109" s="175"/>
      <c r="N109" s="175"/>
      <c r="O109" s="175"/>
    </row>
    <row r="110" spans="2:15" s="90" customFormat="1">
      <c r="B110" s="30"/>
      <c r="C110" s="31"/>
      <c r="D110" s="31"/>
      <c r="E110" s="31"/>
      <c r="F110" s="31"/>
      <c r="G110" s="31"/>
      <c r="H110" s="31"/>
      <c r="I110" s="32"/>
      <c r="J110" s="175"/>
      <c r="K110" s="175"/>
      <c r="L110" s="175"/>
      <c r="M110" s="175"/>
      <c r="N110" s="175"/>
      <c r="O110" s="175"/>
    </row>
    <row r="111" spans="2:15" s="90" customFormat="1">
      <c r="B111" s="30"/>
      <c r="C111" s="31"/>
      <c r="D111" s="31"/>
      <c r="E111" s="31"/>
      <c r="F111" s="31"/>
      <c r="G111" s="31"/>
      <c r="H111" s="31"/>
      <c r="I111" s="32"/>
      <c r="J111" s="175"/>
      <c r="K111" s="175"/>
      <c r="L111" s="175"/>
      <c r="M111" s="175"/>
      <c r="N111" s="175"/>
      <c r="O111" s="175"/>
    </row>
    <row r="112" spans="2:15" s="90" customFormat="1">
      <c r="B112" s="30"/>
      <c r="C112" s="31"/>
      <c r="D112" s="31"/>
      <c r="E112" s="31"/>
      <c r="F112" s="31"/>
      <c r="G112" s="31"/>
      <c r="H112" s="31"/>
      <c r="I112" s="32"/>
      <c r="J112" s="175"/>
      <c r="K112" s="175"/>
      <c r="L112" s="175"/>
      <c r="M112" s="175"/>
      <c r="N112" s="175"/>
      <c r="O112" s="175"/>
    </row>
    <row r="113" spans="2:15" s="90" customFormat="1">
      <c r="B113" s="30"/>
      <c r="C113" s="31"/>
      <c r="D113" s="31"/>
      <c r="E113" s="31"/>
      <c r="F113" s="31"/>
      <c r="G113" s="31"/>
      <c r="H113" s="31"/>
      <c r="I113" s="32"/>
      <c r="J113" s="175"/>
      <c r="K113" s="175"/>
      <c r="L113" s="175"/>
      <c r="M113" s="175"/>
      <c r="N113" s="175"/>
      <c r="O113" s="175"/>
    </row>
    <row r="114" spans="2:15" s="90" customFormat="1">
      <c r="B114" s="30"/>
      <c r="C114" s="31"/>
      <c r="D114" s="31"/>
      <c r="E114" s="31"/>
      <c r="F114" s="31"/>
      <c r="G114" s="31"/>
      <c r="H114" s="31"/>
      <c r="I114" s="32"/>
      <c r="J114" s="175"/>
      <c r="K114" s="175"/>
      <c r="L114" s="175"/>
      <c r="M114" s="175"/>
      <c r="N114" s="175"/>
      <c r="O114" s="175"/>
    </row>
    <row r="115" spans="2:15" s="90" customFormat="1">
      <c r="B115" s="30"/>
      <c r="C115" s="31"/>
      <c r="D115" s="31"/>
      <c r="E115" s="31"/>
      <c r="F115" s="31"/>
      <c r="G115" s="31"/>
      <c r="H115" s="31"/>
      <c r="I115" s="32"/>
      <c r="J115" s="175"/>
      <c r="K115" s="175"/>
      <c r="L115" s="175"/>
      <c r="M115" s="175"/>
      <c r="N115" s="175"/>
      <c r="O115" s="175"/>
    </row>
    <row r="116" spans="2:15" s="90" customFormat="1">
      <c r="B116" s="30"/>
      <c r="C116" s="31"/>
      <c r="D116" s="31"/>
      <c r="E116" s="31"/>
      <c r="F116" s="31"/>
      <c r="G116" s="31"/>
      <c r="H116" s="31"/>
      <c r="I116" s="32"/>
      <c r="J116" s="175"/>
      <c r="K116" s="175"/>
      <c r="L116" s="175"/>
      <c r="M116" s="175"/>
      <c r="N116" s="175"/>
      <c r="O116" s="175"/>
    </row>
    <row r="117" spans="2:15" s="90" customFormat="1">
      <c r="B117" s="30"/>
      <c r="C117" s="31"/>
      <c r="D117" s="31"/>
      <c r="E117" s="31"/>
      <c r="F117" s="31"/>
      <c r="G117" s="31"/>
      <c r="H117" s="31"/>
      <c r="I117" s="32"/>
      <c r="J117" s="175"/>
      <c r="K117" s="175"/>
      <c r="L117" s="175"/>
      <c r="M117" s="175"/>
      <c r="N117" s="175"/>
      <c r="O117" s="175"/>
    </row>
    <row r="118" spans="2:15" s="90" customFormat="1">
      <c r="B118" s="30"/>
      <c r="C118" s="31"/>
      <c r="D118" s="31"/>
      <c r="E118" s="31"/>
      <c r="F118" s="31"/>
      <c r="G118" s="31"/>
      <c r="H118" s="31"/>
      <c r="I118" s="32"/>
      <c r="J118" s="175"/>
      <c r="K118" s="175"/>
      <c r="L118" s="175"/>
      <c r="M118" s="175"/>
      <c r="N118" s="175"/>
      <c r="O118" s="175"/>
    </row>
    <row r="119" spans="2:15" s="90" customFormat="1">
      <c r="B119" s="30"/>
      <c r="C119" s="31"/>
      <c r="D119" s="31"/>
      <c r="E119" s="31"/>
      <c r="F119" s="31"/>
      <c r="G119" s="31"/>
      <c r="H119" s="31"/>
      <c r="I119" s="32"/>
      <c r="J119" s="175"/>
      <c r="K119" s="175"/>
      <c r="L119" s="175"/>
      <c r="M119" s="175"/>
      <c r="N119" s="175"/>
      <c r="O119" s="175"/>
    </row>
    <row r="120" spans="2:15" s="90" customFormat="1">
      <c r="B120" s="30"/>
      <c r="C120" s="31"/>
      <c r="D120" s="31"/>
      <c r="E120" s="31"/>
      <c r="F120" s="31"/>
      <c r="G120" s="31"/>
      <c r="H120" s="31"/>
      <c r="I120" s="32"/>
      <c r="J120" s="175"/>
      <c r="K120" s="175"/>
      <c r="L120" s="175"/>
      <c r="M120" s="175"/>
      <c r="N120" s="175"/>
      <c r="O120" s="175"/>
    </row>
    <row r="121" spans="2:15" s="90" customFormat="1">
      <c r="B121" s="30"/>
      <c r="C121" s="31"/>
      <c r="D121" s="31"/>
      <c r="E121" s="31"/>
      <c r="F121" s="31"/>
      <c r="G121" s="31"/>
      <c r="H121" s="31"/>
      <c r="I121" s="32"/>
      <c r="J121" s="175"/>
      <c r="K121" s="175"/>
      <c r="L121" s="175"/>
      <c r="M121" s="175"/>
      <c r="N121" s="175"/>
      <c r="O121" s="175"/>
    </row>
    <row r="122" spans="2:15" s="90" customFormat="1">
      <c r="B122" s="30"/>
      <c r="C122" s="31"/>
      <c r="D122" s="31"/>
      <c r="E122" s="31"/>
      <c r="F122" s="31"/>
      <c r="G122" s="31"/>
      <c r="H122" s="31"/>
      <c r="I122" s="32"/>
      <c r="J122" s="175"/>
      <c r="K122" s="175"/>
      <c r="L122" s="175"/>
      <c r="M122" s="175"/>
      <c r="N122" s="175"/>
      <c r="O122" s="175"/>
    </row>
    <row r="123" spans="2:15" s="90" customFormat="1">
      <c r="B123" s="30"/>
      <c r="C123" s="31"/>
      <c r="D123" s="31"/>
      <c r="E123" s="31"/>
      <c r="F123" s="31"/>
      <c r="G123" s="31"/>
      <c r="H123" s="31"/>
      <c r="I123" s="32"/>
      <c r="J123" s="175"/>
      <c r="K123" s="175"/>
      <c r="L123" s="175"/>
      <c r="M123" s="175"/>
      <c r="N123" s="175"/>
      <c r="O123" s="175"/>
    </row>
    <row r="124" spans="2:15" s="90" customFormat="1">
      <c r="B124" s="30"/>
      <c r="C124" s="31"/>
      <c r="D124" s="31"/>
      <c r="E124" s="31"/>
      <c r="F124" s="31"/>
      <c r="G124" s="31"/>
      <c r="H124" s="31"/>
      <c r="I124" s="32"/>
      <c r="J124" s="175"/>
      <c r="K124" s="175"/>
      <c r="L124" s="175"/>
      <c r="M124" s="175"/>
      <c r="N124" s="175"/>
      <c r="O124" s="175"/>
    </row>
    <row r="125" spans="2:15" s="90" customFormat="1">
      <c r="B125" s="30"/>
      <c r="C125" s="31"/>
      <c r="D125" s="31"/>
      <c r="E125" s="31"/>
      <c r="F125" s="31"/>
      <c r="G125" s="31"/>
      <c r="H125" s="31"/>
      <c r="I125" s="32"/>
      <c r="J125" s="175"/>
      <c r="K125" s="175"/>
      <c r="L125" s="175"/>
      <c r="M125" s="175"/>
      <c r="N125" s="175"/>
      <c r="O125" s="175"/>
    </row>
    <row r="126" spans="2:15" s="90" customFormat="1">
      <c r="B126" s="30"/>
      <c r="C126" s="31"/>
      <c r="D126" s="31"/>
      <c r="E126" s="31"/>
      <c r="F126" s="31"/>
      <c r="G126" s="31"/>
      <c r="H126" s="31"/>
      <c r="I126" s="32"/>
      <c r="J126" s="175"/>
      <c r="K126" s="175"/>
      <c r="L126" s="175"/>
      <c r="M126" s="175"/>
      <c r="N126" s="175"/>
      <c r="O126" s="175"/>
    </row>
    <row r="127" spans="2:15" s="90" customFormat="1">
      <c r="B127" s="30"/>
      <c r="C127" s="31"/>
      <c r="D127" s="31"/>
      <c r="E127" s="31"/>
      <c r="F127" s="31"/>
      <c r="G127" s="31"/>
      <c r="H127" s="31"/>
      <c r="I127" s="32"/>
      <c r="J127" s="175"/>
      <c r="K127" s="175"/>
      <c r="L127" s="175"/>
      <c r="M127" s="175"/>
      <c r="N127" s="175"/>
      <c r="O127" s="175"/>
    </row>
    <row r="128" spans="2:15" s="90" customFormat="1">
      <c r="B128" s="30"/>
      <c r="C128" s="31"/>
      <c r="D128" s="31"/>
      <c r="E128" s="31"/>
      <c r="F128" s="31"/>
      <c r="G128" s="31"/>
      <c r="H128" s="31"/>
      <c r="I128" s="32"/>
      <c r="J128" s="175"/>
      <c r="K128" s="175"/>
      <c r="L128" s="175"/>
      <c r="M128" s="175"/>
      <c r="N128" s="175"/>
      <c r="O128" s="175"/>
    </row>
    <row r="129" spans="2:15" s="90" customFormat="1">
      <c r="B129" s="30"/>
      <c r="C129" s="31"/>
      <c r="D129" s="31"/>
      <c r="E129" s="31"/>
      <c r="F129" s="31"/>
      <c r="G129" s="31"/>
      <c r="H129" s="31"/>
      <c r="I129" s="32"/>
      <c r="J129" s="175"/>
      <c r="K129" s="175"/>
      <c r="L129" s="175"/>
      <c r="M129" s="175"/>
      <c r="N129" s="175"/>
      <c r="O129" s="175"/>
    </row>
    <row r="130" spans="2:15" s="90" customFormat="1">
      <c r="B130" s="30"/>
      <c r="C130" s="31"/>
      <c r="D130" s="31"/>
      <c r="E130" s="31"/>
      <c r="F130" s="31"/>
      <c r="G130" s="31"/>
      <c r="H130" s="31"/>
      <c r="I130" s="32"/>
      <c r="J130" s="175"/>
      <c r="K130" s="175"/>
      <c r="L130" s="175"/>
      <c r="M130" s="175"/>
      <c r="N130" s="175"/>
      <c r="O130" s="175"/>
    </row>
    <row r="131" spans="2:15" s="90" customFormat="1">
      <c r="B131" s="30"/>
      <c r="C131" s="31"/>
      <c r="D131" s="31"/>
      <c r="E131" s="31"/>
      <c r="F131" s="31"/>
      <c r="G131" s="31"/>
      <c r="H131" s="31"/>
      <c r="I131" s="32"/>
      <c r="J131" s="175"/>
      <c r="K131" s="175"/>
      <c r="L131" s="175"/>
      <c r="M131" s="175"/>
      <c r="N131" s="175"/>
      <c r="O131" s="175"/>
    </row>
    <row r="132" spans="2:15" s="90" customFormat="1">
      <c r="B132" s="30"/>
      <c r="C132" s="31"/>
      <c r="D132" s="31"/>
      <c r="E132" s="31"/>
      <c r="F132" s="31"/>
      <c r="G132" s="31"/>
      <c r="H132" s="31"/>
      <c r="I132" s="32"/>
      <c r="J132" s="175"/>
      <c r="K132" s="175"/>
      <c r="L132" s="175"/>
      <c r="M132" s="175"/>
      <c r="N132" s="175"/>
      <c r="O132" s="175"/>
    </row>
    <row r="133" spans="2:15" s="90" customFormat="1">
      <c r="B133" s="30"/>
      <c r="C133" s="31"/>
      <c r="D133" s="31"/>
      <c r="E133" s="31"/>
      <c r="F133" s="31"/>
      <c r="G133" s="31"/>
      <c r="H133" s="31"/>
      <c r="I133" s="32"/>
      <c r="J133" s="175"/>
      <c r="K133" s="175"/>
      <c r="L133" s="175"/>
      <c r="M133" s="175"/>
      <c r="N133" s="175"/>
      <c r="O133" s="175"/>
    </row>
    <row r="134" spans="2:15" s="90" customFormat="1">
      <c r="B134" s="30"/>
      <c r="C134" s="31"/>
      <c r="D134" s="31"/>
      <c r="E134" s="31"/>
      <c r="F134" s="31"/>
      <c r="G134" s="31"/>
      <c r="H134" s="31"/>
      <c r="I134" s="32"/>
      <c r="J134" s="175"/>
      <c r="K134" s="175"/>
      <c r="L134" s="175"/>
      <c r="M134" s="175"/>
      <c r="N134" s="175"/>
      <c r="O134" s="175"/>
    </row>
    <row r="135" spans="2:15" s="90" customFormat="1">
      <c r="B135" s="30"/>
      <c r="C135" s="31"/>
      <c r="D135" s="31"/>
      <c r="E135" s="31"/>
      <c r="F135" s="31"/>
      <c r="G135" s="31"/>
      <c r="H135" s="31"/>
      <c r="I135" s="32"/>
      <c r="J135" s="175"/>
      <c r="K135" s="175"/>
      <c r="L135" s="175"/>
      <c r="M135" s="175"/>
      <c r="N135" s="175"/>
      <c r="O135" s="175"/>
    </row>
    <row r="136" spans="2:15" s="90" customFormat="1">
      <c r="B136" s="30"/>
      <c r="C136" s="31"/>
      <c r="D136" s="31"/>
      <c r="E136" s="31"/>
      <c r="F136" s="31"/>
      <c r="G136" s="31"/>
      <c r="H136" s="31"/>
      <c r="I136" s="32"/>
      <c r="J136" s="175"/>
      <c r="K136" s="175"/>
      <c r="L136" s="175"/>
      <c r="M136" s="175"/>
      <c r="N136" s="175"/>
      <c r="O136" s="175"/>
    </row>
    <row r="137" spans="2:15" s="90" customFormat="1">
      <c r="B137" s="30"/>
      <c r="C137" s="31"/>
      <c r="D137" s="31"/>
      <c r="E137" s="31"/>
      <c r="F137" s="31"/>
      <c r="G137" s="31"/>
      <c r="H137" s="31"/>
      <c r="I137" s="32"/>
      <c r="J137" s="175"/>
      <c r="K137" s="175"/>
      <c r="L137" s="175"/>
      <c r="M137" s="175"/>
      <c r="N137" s="175"/>
      <c r="O137" s="175"/>
    </row>
    <row r="138" spans="2:15" s="90" customFormat="1">
      <c r="B138" s="30"/>
      <c r="C138" s="31"/>
      <c r="D138" s="31"/>
      <c r="E138" s="31"/>
      <c r="F138" s="31"/>
      <c r="G138" s="31"/>
      <c r="H138" s="31"/>
      <c r="I138" s="32"/>
      <c r="J138" s="175"/>
      <c r="K138" s="175"/>
      <c r="L138" s="175"/>
      <c r="M138" s="175"/>
      <c r="N138" s="175"/>
      <c r="O138" s="175"/>
    </row>
    <row r="139" spans="2:15" s="90" customFormat="1">
      <c r="B139" s="30"/>
      <c r="C139" s="31"/>
      <c r="D139" s="31"/>
      <c r="E139" s="31"/>
      <c r="F139" s="31"/>
      <c r="G139" s="31"/>
      <c r="H139" s="31"/>
      <c r="I139" s="32"/>
      <c r="J139" s="175"/>
      <c r="K139" s="175"/>
      <c r="L139" s="175"/>
      <c r="M139" s="175"/>
      <c r="N139" s="175"/>
      <c r="O139" s="175"/>
    </row>
    <row r="140" spans="2:15" s="90" customFormat="1">
      <c r="B140" s="30"/>
      <c r="C140" s="31"/>
      <c r="D140" s="31"/>
      <c r="E140" s="31"/>
      <c r="F140" s="31"/>
      <c r="G140" s="31"/>
      <c r="H140" s="31"/>
      <c r="I140" s="32"/>
      <c r="J140" s="175"/>
      <c r="K140" s="175"/>
      <c r="L140" s="175"/>
      <c r="M140" s="175"/>
      <c r="N140" s="175"/>
      <c r="O140" s="175"/>
    </row>
    <row r="141" spans="2:15" s="90" customFormat="1">
      <c r="B141" s="30"/>
      <c r="C141" s="31"/>
      <c r="D141" s="31"/>
      <c r="E141" s="31"/>
      <c r="F141" s="31"/>
      <c r="G141" s="31"/>
      <c r="H141" s="31"/>
      <c r="I141" s="32"/>
      <c r="J141" s="175"/>
      <c r="K141" s="175"/>
      <c r="L141" s="175"/>
      <c r="M141" s="175"/>
      <c r="N141" s="175"/>
      <c r="O141" s="175"/>
    </row>
    <row r="142" spans="2:15" s="90" customFormat="1">
      <c r="B142" s="30"/>
      <c r="C142" s="31"/>
      <c r="D142" s="31"/>
      <c r="E142" s="31"/>
      <c r="F142" s="31"/>
      <c r="G142" s="31"/>
      <c r="H142" s="31"/>
      <c r="I142" s="32"/>
      <c r="J142" s="175"/>
      <c r="K142" s="175"/>
      <c r="L142" s="175"/>
      <c r="M142" s="175"/>
      <c r="N142" s="175"/>
      <c r="O142" s="175"/>
    </row>
    <row r="143" spans="2:15" s="90" customFormat="1">
      <c r="B143" s="30"/>
      <c r="C143" s="31"/>
      <c r="D143" s="31"/>
      <c r="E143" s="31"/>
      <c r="F143" s="31"/>
      <c r="G143" s="31"/>
      <c r="H143" s="31"/>
      <c r="I143" s="32"/>
      <c r="J143" s="175"/>
      <c r="K143" s="175"/>
      <c r="L143" s="175"/>
      <c r="M143" s="175"/>
      <c r="N143" s="175"/>
      <c r="O143" s="175"/>
    </row>
    <row r="144" spans="2:15" s="90" customFormat="1">
      <c r="B144" s="30"/>
      <c r="C144" s="31"/>
      <c r="D144" s="31"/>
      <c r="E144" s="31"/>
      <c r="F144" s="31"/>
      <c r="G144" s="31"/>
      <c r="H144" s="31"/>
      <c r="I144" s="32"/>
      <c r="J144" s="175"/>
      <c r="K144" s="175"/>
      <c r="L144" s="175"/>
      <c r="M144" s="175"/>
      <c r="N144" s="175"/>
      <c r="O144" s="175"/>
    </row>
    <row r="145" spans="2:15" s="90" customFormat="1">
      <c r="B145" s="30"/>
      <c r="C145" s="31"/>
      <c r="D145" s="31"/>
      <c r="E145" s="31"/>
      <c r="F145" s="31"/>
      <c r="G145" s="31"/>
      <c r="H145" s="31"/>
      <c r="I145" s="32"/>
      <c r="J145" s="175"/>
      <c r="K145" s="175"/>
      <c r="L145" s="175"/>
      <c r="M145" s="175"/>
      <c r="N145" s="175"/>
      <c r="O145" s="175"/>
    </row>
    <row r="146" spans="2:15" s="90" customFormat="1">
      <c r="B146" s="30"/>
      <c r="C146" s="31"/>
      <c r="D146" s="31"/>
      <c r="E146" s="31"/>
      <c r="F146" s="31"/>
      <c r="G146" s="31"/>
      <c r="H146" s="31"/>
      <c r="I146" s="32"/>
      <c r="J146" s="175"/>
      <c r="K146" s="175"/>
      <c r="L146" s="175"/>
      <c r="M146" s="175"/>
      <c r="N146" s="175"/>
      <c r="O146" s="175"/>
    </row>
    <row r="147" spans="2:15" s="90" customFormat="1">
      <c r="B147" s="30"/>
      <c r="C147" s="31"/>
      <c r="D147" s="31"/>
      <c r="E147" s="31"/>
      <c r="F147" s="31"/>
      <c r="G147" s="31"/>
      <c r="H147" s="31"/>
      <c r="I147" s="32"/>
      <c r="J147" s="175"/>
      <c r="K147" s="175"/>
      <c r="L147" s="175"/>
      <c r="M147" s="175"/>
      <c r="N147" s="175"/>
      <c r="O147" s="175"/>
    </row>
    <row r="148" spans="2:15" s="90" customFormat="1">
      <c r="B148" s="30"/>
      <c r="C148" s="31"/>
      <c r="D148" s="31"/>
      <c r="E148" s="31"/>
      <c r="F148" s="31"/>
      <c r="G148" s="31"/>
      <c r="H148" s="31"/>
      <c r="I148" s="32"/>
      <c r="J148" s="175"/>
      <c r="K148" s="175"/>
      <c r="L148" s="175"/>
      <c r="M148" s="175"/>
      <c r="N148" s="175"/>
      <c r="O148" s="175"/>
    </row>
    <row r="149" spans="2:15" s="90" customFormat="1">
      <c r="B149" s="30"/>
      <c r="C149" s="31"/>
      <c r="D149" s="31"/>
      <c r="E149" s="31"/>
      <c r="F149" s="31"/>
      <c r="G149" s="31"/>
      <c r="H149" s="31"/>
      <c r="I149" s="32"/>
      <c r="J149" s="175"/>
      <c r="K149" s="175"/>
      <c r="L149" s="175"/>
      <c r="M149" s="175"/>
      <c r="N149" s="175"/>
      <c r="O149" s="175"/>
    </row>
    <row r="150" spans="2:15" s="90" customFormat="1">
      <c r="B150" s="30"/>
      <c r="C150" s="31"/>
      <c r="D150" s="31"/>
      <c r="E150" s="31"/>
      <c r="F150" s="31"/>
      <c r="G150" s="31"/>
      <c r="H150" s="31"/>
      <c r="I150" s="32"/>
      <c r="J150" s="175"/>
      <c r="K150" s="175"/>
      <c r="L150" s="175"/>
      <c r="M150" s="175"/>
      <c r="N150" s="175"/>
      <c r="O150" s="175"/>
    </row>
    <row r="151" spans="2:15" s="90" customFormat="1">
      <c r="B151" s="30"/>
      <c r="C151" s="31"/>
      <c r="D151" s="31"/>
      <c r="E151" s="31"/>
      <c r="F151" s="31"/>
      <c r="G151" s="31"/>
      <c r="H151" s="31"/>
      <c r="I151" s="32"/>
      <c r="J151" s="175"/>
      <c r="K151" s="175"/>
      <c r="L151" s="175"/>
      <c r="M151" s="175"/>
      <c r="N151" s="175"/>
      <c r="O151" s="175"/>
    </row>
    <row r="152" spans="2:15" s="90" customFormat="1">
      <c r="B152" s="30"/>
      <c r="C152" s="31"/>
      <c r="D152" s="31"/>
      <c r="E152" s="31"/>
      <c r="F152" s="31"/>
      <c r="G152" s="31"/>
      <c r="H152" s="31"/>
      <c r="I152" s="32"/>
      <c r="J152" s="175"/>
      <c r="K152" s="175"/>
      <c r="L152" s="175"/>
      <c r="M152" s="175"/>
      <c r="N152" s="175"/>
      <c r="O152" s="175"/>
    </row>
    <row r="153" spans="2:15" s="90" customFormat="1">
      <c r="B153" s="30"/>
      <c r="C153" s="31"/>
      <c r="D153" s="31"/>
      <c r="E153" s="31"/>
      <c r="F153" s="31"/>
      <c r="G153" s="31"/>
      <c r="H153" s="31"/>
      <c r="I153" s="32"/>
      <c r="J153" s="175"/>
      <c r="K153" s="175"/>
      <c r="L153" s="175"/>
      <c r="M153" s="175"/>
      <c r="N153" s="175"/>
      <c r="O153" s="175"/>
    </row>
    <row r="154" spans="2:15" s="90" customFormat="1">
      <c r="B154" s="30"/>
      <c r="C154" s="31"/>
      <c r="D154" s="31"/>
      <c r="E154" s="31"/>
      <c r="F154" s="31"/>
      <c r="G154" s="31"/>
      <c r="H154" s="31"/>
      <c r="I154" s="32"/>
      <c r="J154" s="175"/>
      <c r="K154" s="175"/>
      <c r="L154" s="175"/>
      <c r="M154" s="175"/>
      <c r="N154" s="175"/>
      <c r="O154" s="175"/>
    </row>
    <row r="155" spans="2:15" s="90" customFormat="1">
      <c r="B155" s="30"/>
      <c r="C155" s="31"/>
      <c r="D155" s="31"/>
      <c r="E155" s="31"/>
      <c r="F155" s="31"/>
      <c r="G155" s="31"/>
      <c r="H155" s="31"/>
      <c r="I155" s="32"/>
      <c r="J155" s="175"/>
      <c r="K155" s="175"/>
      <c r="L155" s="175"/>
      <c r="M155" s="175"/>
      <c r="N155" s="175"/>
      <c r="O155" s="175"/>
    </row>
    <row r="156" spans="2:15" s="90" customFormat="1">
      <c r="B156" s="30"/>
      <c r="C156" s="31"/>
      <c r="D156" s="31"/>
      <c r="E156" s="31"/>
      <c r="F156" s="31"/>
      <c r="G156" s="31"/>
      <c r="H156" s="31"/>
      <c r="I156" s="32"/>
      <c r="J156" s="175"/>
      <c r="K156" s="175"/>
      <c r="L156" s="175"/>
      <c r="M156" s="175"/>
      <c r="N156" s="175"/>
      <c r="O156" s="175"/>
    </row>
    <row r="157" spans="2:15" s="90" customFormat="1">
      <c r="B157" s="30"/>
      <c r="C157" s="31"/>
      <c r="D157" s="31"/>
      <c r="E157" s="31"/>
      <c r="F157" s="31"/>
      <c r="G157" s="31"/>
      <c r="H157" s="31"/>
      <c r="I157" s="32"/>
      <c r="J157" s="175"/>
      <c r="K157" s="175"/>
      <c r="L157" s="175"/>
      <c r="M157" s="175"/>
      <c r="N157" s="175"/>
      <c r="O157" s="175"/>
    </row>
    <row r="158" spans="2:15" s="90" customFormat="1">
      <c r="B158" s="30"/>
      <c r="C158" s="31"/>
      <c r="D158" s="31"/>
      <c r="E158" s="31"/>
      <c r="F158" s="31"/>
      <c r="G158" s="31"/>
      <c r="H158" s="31"/>
      <c r="I158" s="32"/>
      <c r="J158" s="175"/>
      <c r="K158" s="175"/>
      <c r="L158" s="175"/>
      <c r="M158" s="175"/>
      <c r="N158" s="175"/>
      <c r="O158" s="175"/>
    </row>
    <row r="159" spans="2:15" s="90" customFormat="1">
      <c r="B159" s="30"/>
      <c r="C159" s="31"/>
      <c r="D159" s="31"/>
      <c r="E159" s="31"/>
      <c r="F159" s="31"/>
      <c r="G159" s="31"/>
      <c r="H159" s="31"/>
      <c r="I159" s="32"/>
      <c r="J159" s="175"/>
      <c r="K159" s="175"/>
      <c r="L159" s="175"/>
      <c r="M159" s="175"/>
      <c r="N159" s="175"/>
      <c r="O159" s="175"/>
    </row>
    <row r="160" spans="2:15" s="90" customFormat="1">
      <c r="B160" s="30"/>
      <c r="C160" s="31"/>
      <c r="D160" s="31"/>
      <c r="E160" s="31"/>
      <c r="F160" s="31"/>
      <c r="G160" s="31"/>
      <c r="H160" s="31"/>
      <c r="I160" s="32"/>
      <c r="J160" s="175"/>
      <c r="K160" s="175"/>
      <c r="L160" s="175"/>
      <c r="M160" s="175"/>
      <c r="N160" s="175"/>
      <c r="O160" s="175"/>
    </row>
    <row r="161" spans="2:15" s="90" customFormat="1">
      <c r="B161" s="38"/>
      <c r="C161" s="36"/>
      <c r="D161" s="36"/>
      <c r="E161" s="36"/>
      <c r="F161" s="36"/>
      <c r="G161" s="36"/>
      <c r="H161" s="36"/>
      <c r="I161" s="39"/>
      <c r="J161" s="175"/>
      <c r="K161" s="175"/>
      <c r="L161" s="175"/>
      <c r="M161" s="175"/>
      <c r="N161" s="175"/>
      <c r="O161" s="175"/>
    </row>
    <row r="162" spans="2:15" s="90" customFormat="1">
      <c r="B162" s="175"/>
      <c r="C162" s="175"/>
      <c r="D162" s="175"/>
      <c r="E162" s="175"/>
      <c r="F162" s="175"/>
      <c r="G162" s="175"/>
      <c r="H162" s="175"/>
      <c r="I162" s="175"/>
      <c r="J162" s="175"/>
      <c r="K162" s="175"/>
      <c r="L162" s="175"/>
      <c r="M162" s="175"/>
      <c r="N162" s="175"/>
      <c r="O162" s="175"/>
    </row>
    <row r="163" spans="2:15" s="90" customFormat="1">
      <c r="B163" s="175"/>
      <c r="C163" s="175"/>
      <c r="D163" s="175"/>
      <c r="E163" s="175"/>
      <c r="F163" s="175"/>
      <c r="G163" s="175"/>
      <c r="H163" s="175"/>
      <c r="I163" s="175"/>
      <c r="J163" s="175"/>
      <c r="K163" s="175"/>
      <c r="L163" s="175"/>
      <c r="M163" s="175"/>
      <c r="N163" s="175"/>
      <c r="O163" s="175"/>
    </row>
    <row r="164" spans="2:15" s="90" customFormat="1">
      <c r="B164" s="175"/>
      <c r="C164" s="175"/>
      <c r="D164" s="175"/>
      <c r="E164" s="175"/>
      <c r="F164" s="175"/>
      <c r="G164" s="175"/>
      <c r="H164" s="175"/>
      <c r="I164" s="175"/>
      <c r="J164" s="175"/>
      <c r="K164" s="175"/>
      <c r="L164" s="175"/>
      <c r="M164" s="175"/>
      <c r="N164" s="175"/>
      <c r="O164" s="175"/>
    </row>
  </sheetData>
  <sheetProtection algorithmName="SHA-512" hashValue="vUuOGb+gWjPsh5UrMqrB4NLO/uMyw3w9Yt/FbaJPBzuOswvsB4NVJMPBVViiG0d5E5GWqIKxNSBfJryNVP0jKg==" saltValue="tQqCVQpY4mJpjxkIh41u7Q==" spinCount="100000" sheet="1" scenarios="1"/>
  <mergeCells count="4">
    <mergeCell ref="C13:D13"/>
    <mergeCell ref="C14:D14"/>
    <mergeCell ref="C15:D15"/>
    <mergeCell ref="C16:D16"/>
  </mergeCells>
  <phoneticPr fontId="0" type="noConversion"/>
  <conditionalFormatting sqref="E26">
    <cfRule type="cellIs" dxfId="1" priority="1" stopIfTrue="1" operator="greaterThanOrEqual">
      <formula>100</formula>
    </cfRule>
    <cfRule type="cellIs" dxfId="0" priority="2" stopIfTrue="1" operator="lessThan">
      <formula>100</formula>
    </cfRule>
  </conditionalFormatting>
  <dataValidations count="4">
    <dataValidation type="list" allowBlank="1" showInputMessage="1" showErrorMessage="1" promptTitle="Select Material" sqref="C5" xr:uid="{00000000-0002-0000-2600-000000000000}">
      <formula1>Tube_Type</formula1>
    </dataValidation>
    <dataValidation type="list" allowBlank="1" showInputMessage="1" showErrorMessage="1" promptTitle="Select Material" sqref="C4" xr:uid="{00000000-0002-0000-2600-000001000000}">
      <formula1>"Steel, Aluminium 1, Aluminium 2"</formula1>
    </dataValidation>
    <dataValidation allowBlank="1" showInputMessage="1" showErrorMessage="1" promptTitle="Select Material" sqref="D4:D5" xr:uid="{00000000-0002-0000-2600-000002000000}"/>
    <dataValidation type="list" allowBlank="1" showInputMessage="1" showErrorMessage="1" promptTitle="Select Material" sqref="C12:D12" xr:uid="{00000000-0002-0000-2600-000003000000}">
      <formula1>Materials</formula1>
    </dataValidation>
  </dataValidations>
  <hyperlinks>
    <hyperlink ref="H27:I27" location="'Cover Sheet'!A1" display="BACK to COVER SHEET" xr:uid="{00000000-0004-0000-2600-000000000000}"/>
  </hyperlinks>
  <pageMargins left="0.75" right="0.75" top="1" bottom="1" header="0.5" footer="0.5"/>
  <pageSetup paperSize="9" scale="66" fitToHeight="2" orientation="portrait" horizontalDpi="4294967294"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rgb="FFFF9999"/>
  </sheetPr>
  <dimension ref="A1:AL63"/>
  <sheetViews>
    <sheetView showGridLines="0" view="pageBreakPreview" zoomScale="98" zoomScaleNormal="100" zoomScaleSheetLayoutView="98" workbookViewId="0">
      <selection sqref="A1:S1"/>
    </sheetView>
  </sheetViews>
  <sheetFormatPr defaultColWidth="11.42578125" defaultRowHeight="12.75"/>
  <cols>
    <col min="1" max="3" width="5" customWidth="1"/>
    <col min="4" max="4" width="6.7109375" customWidth="1"/>
    <col min="5" max="38" width="5" customWidth="1"/>
  </cols>
  <sheetData>
    <row r="1" spans="1:38">
      <c r="A1" s="1065" t="s">
        <v>490</v>
      </c>
      <c r="B1" s="1065"/>
      <c r="C1" s="1065"/>
      <c r="D1" s="1065"/>
      <c r="E1" s="1065"/>
      <c r="F1" s="1065"/>
      <c r="G1" s="1065"/>
      <c r="H1" s="1065"/>
      <c r="I1" s="1065"/>
      <c r="J1" s="1065"/>
      <c r="K1" s="1065"/>
      <c r="L1" s="1065"/>
      <c r="M1" s="1065"/>
      <c r="N1" s="1065"/>
      <c r="O1" s="1065"/>
      <c r="P1" s="1065"/>
      <c r="Q1" s="1065"/>
      <c r="R1" s="1065"/>
      <c r="S1" s="1065"/>
      <c r="T1" s="24"/>
      <c r="U1" s="25"/>
      <c r="V1" s="25"/>
      <c r="W1" s="25"/>
      <c r="X1" s="25"/>
      <c r="Y1" s="25"/>
      <c r="Z1" s="25"/>
      <c r="AA1" s="25"/>
      <c r="AB1" s="25"/>
      <c r="AC1" s="25"/>
      <c r="AD1" s="25"/>
      <c r="AE1" s="25"/>
      <c r="AF1" s="25"/>
      <c r="AG1" s="25"/>
      <c r="AH1" s="25"/>
      <c r="AI1" s="25"/>
      <c r="AJ1" s="25"/>
      <c r="AK1" s="25"/>
      <c r="AL1" s="26"/>
    </row>
    <row r="2" spans="1:38">
      <c r="T2" s="30"/>
      <c r="U2" s="31"/>
      <c r="V2" s="31"/>
      <c r="W2" s="31"/>
      <c r="X2" s="31"/>
      <c r="Y2" s="31"/>
      <c r="Z2" s="31"/>
      <c r="AA2" s="31"/>
      <c r="AB2" s="31"/>
      <c r="AC2" s="31"/>
      <c r="AD2" s="31"/>
      <c r="AE2" s="31"/>
      <c r="AF2" s="31"/>
      <c r="AG2" s="31"/>
      <c r="AH2" s="31"/>
      <c r="AI2" s="31"/>
      <c r="AJ2" s="31"/>
      <c r="AK2" s="31"/>
      <c r="AL2" s="32"/>
    </row>
    <row r="3" spans="1:38">
      <c r="A3" t="s">
        <v>57</v>
      </c>
      <c r="D3" s="1106" t="str">
        <f>IF('Cover Sheet'!D14:J14&gt;0,'Cover Sheet'!D14:J14,"")</f>
        <v/>
      </c>
      <c r="E3" s="1106"/>
      <c r="F3" s="1106"/>
      <c r="G3" s="1106"/>
      <c r="H3" s="1106"/>
      <c r="I3" s="1106"/>
      <c r="J3" s="1106"/>
      <c r="K3" t="s">
        <v>58</v>
      </c>
      <c r="O3" s="1106" t="str">
        <f>IF('Cover Sheet'!O14:S14&gt;0,'Cover Sheet'!O14:S14,"")</f>
        <v/>
      </c>
      <c r="P3" s="1106"/>
      <c r="Q3" s="1106"/>
      <c r="R3" s="1106"/>
      <c r="S3" s="1106"/>
      <c r="T3" s="30"/>
      <c r="U3" s="31"/>
      <c r="V3" s="31"/>
      <c r="W3" s="31"/>
      <c r="X3" s="31"/>
      <c r="Y3" s="31"/>
      <c r="Z3" s="31"/>
      <c r="AA3" s="31"/>
      <c r="AB3" s="31"/>
      <c r="AC3" s="31"/>
      <c r="AD3" s="31"/>
      <c r="AE3" s="31"/>
      <c r="AF3" s="31"/>
      <c r="AG3" s="31"/>
      <c r="AH3" s="31"/>
      <c r="AI3" s="31"/>
      <c r="AJ3" s="31"/>
      <c r="AK3" s="31"/>
      <c r="AL3" s="32"/>
    </row>
    <row r="4" spans="1:38">
      <c r="T4" s="30"/>
      <c r="U4" s="31"/>
      <c r="V4" s="31"/>
      <c r="W4" s="31"/>
      <c r="X4" s="31"/>
      <c r="Y4" s="31"/>
      <c r="Z4" s="31"/>
      <c r="AA4" s="31"/>
      <c r="AB4" s="31"/>
      <c r="AC4" s="31"/>
      <c r="AD4" s="31"/>
      <c r="AE4" s="31"/>
      <c r="AF4" s="31"/>
      <c r="AG4" s="31"/>
      <c r="AH4" s="31"/>
      <c r="AI4" s="31"/>
      <c r="AJ4" s="31"/>
      <c r="AK4" s="31"/>
      <c r="AL4" s="32"/>
    </row>
    <row r="5" spans="1:38" ht="12.75" customHeight="1">
      <c r="A5" s="1398" t="s">
        <v>174</v>
      </c>
      <c r="B5" s="1399"/>
      <c r="C5" s="1399"/>
      <c r="D5" s="1399"/>
      <c r="E5" s="1399"/>
      <c r="F5" s="1399"/>
      <c r="G5" s="1399"/>
      <c r="H5" s="1399"/>
      <c r="I5" s="1399"/>
      <c r="J5" s="1399"/>
      <c r="K5" s="1399"/>
      <c r="L5" s="1399"/>
      <c r="M5" s="1399"/>
      <c r="N5" s="1399"/>
      <c r="O5" s="1399"/>
      <c r="P5" s="1399"/>
      <c r="Q5" s="1399"/>
      <c r="R5" s="1399"/>
      <c r="S5" s="1399"/>
      <c r="T5" s="30"/>
      <c r="U5" s="31"/>
      <c r="V5" s="31"/>
      <c r="W5" s="31"/>
      <c r="X5" s="31"/>
      <c r="Y5" s="31"/>
      <c r="Z5" s="31"/>
      <c r="AA5" s="31"/>
      <c r="AB5" s="31"/>
      <c r="AC5" s="31"/>
      <c r="AD5" s="31"/>
      <c r="AE5" s="31"/>
      <c r="AF5" s="31"/>
      <c r="AG5" s="31"/>
      <c r="AH5" s="31"/>
      <c r="AI5" s="31"/>
      <c r="AJ5" s="31"/>
      <c r="AK5" s="31"/>
      <c r="AL5" s="32"/>
    </row>
    <row r="6" spans="1:38">
      <c r="A6" s="1400"/>
      <c r="B6" s="1401"/>
      <c r="C6" s="1401"/>
      <c r="D6" s="1401"/>
      <c r="E6" s="1401"/>
      <c r="F6" s="1401"/>
      <c r="G6" s="1401"/>
      <c r="H6" s="1401"/>
      <c r="I6" s="1401"/>
      <c r="J6" s="1401"/>
      <c r="K6" s="1401"/>
      <c r="L6" s="1401"/>
      <c r="M6" s="1401"/>
      <c r="N6" s="1401"/>
      <c r="O6" s="1401"/>
      <c r="P6" s="1401"/>
      <c r="Q6" s="1401"/>
      <c r="R6" s="1401"/>
      <c r="S6" s="1401"/>
      <c r="T6" s="30"/>
      <c r="U6" s="31"/>
      <c r="V6" s="31"/>
      <c r="W6" s="31"/>
      <c r="X6" s="31"/>
      <c r="Y6" s="31"/>
      <c r="Z6" s="31"/>
      <c r="AA6" s="31"/>
      <c r="AB6" s="31"/>
      <c r="AC6" s="31"/>
      <c r="AD6" s="31"/>
      <c r="AE6" s="31"/>
      <c r="AF6" s="31"/>
      <c r="AG6" s="31"/>
      <c r="AH6" s="31"/>
      <c r="AI6" s="31"/>
      <c r="AJ6" s="31"/>
      <c r="AK6" s="31"/>
      <c r="AL6" s="32"/>
    </row>
    <row r="7" spans="1:38">
      <c r="A7" s="661" t="s">
        <v>485</v>
      </c>
      <c r="B7" s="662"/>
      <c r="C7" s="662"/>
      <c r="D7" s="662"/>
      <c r="E7" s="161"/>
      <c r="F7" s="161"/>
      <c r="G7" s="161"/>
      <c r="H7" s="161"/>
      <c r="I7" s="161"/>
      <c r="J7" s="161"/>
      <c r="K7" s="161"/>
      <c r="L7" s="161"/>
      <c r="M7" s="161"/>
      <c r="N7" s="161"/>
      <c r="O7" s="161"/>
      <c r="P7" s="161"/>
      <c r="Q7" s="161"/>
      <c r="R7" s="161"/>
      <c r="S7" s="162"/>
      <c r="T7" s="30"/>
      <c r="U7" s="31"/>
      <c r="V7" s="31"/>
      <c r="W7" s="31"/>
      <c r="X7" s="31"/>
      <c r="Y7" s="31"/>
      <c r="Z7" s="31"/>
      <c r="AA7" s="31"/>
      <c r="AB7" s="31"/>
      <c r="AC7" s="31"/>
      <c r="AD7" s="31"/>
      <c r="AE7" s="31"/>
      <c r="AF7" s="31"/>
      <c r="AG7" s="31"/>
      <c r="AH7" s="31"/>
      <c r="AI7" s="31"/>
      <c r="AJ7" s="31"/>
      <c r="AK7" s="31"/>
      <c r="AL7" s="32"/>
    </row>
    <row r="8" spans="1:38">
      <c r="A8" s="664"/>
      <c r="B8" s="665"/>
      <c r="C8" s="665"/>
      <c r="D8" s="665"/>
      <c r="E8" s="164"/>
      <c r="F8" s="164"/>
      <c r="G8" s="164"/>
      <c r="H8" s="164"/>
      <c r="I8" s="164"/>
      <c r="J8" s="164"/>
      <c r="K8" s="164"/>
      <c r="L8" s="164"/>
      <c r="M8" s="164"/>
      <c r="N8" s="164"/>
      <c r="O8" s="164"/>
      <c r="P8" s="164"/>
      <c r="Q8" s="164"/>
      <c r="R8" s="164"/>
      <c r="S8" s="165"/>
      <c r="T8" s="30"/>
      <c r="U8" s="31"/>
      <c r="V8" s="31"/>
      <c r="W8" s="31"/>
      <c r="X8" s="31"/>
      <c r="Y8" s="31"/>
      <c r="Z8" s="31"/>
      <c r="AA8" s="31"/>
      <c r="AB8" s="31"/>
      <c r="AC8" s="31"/>
      <c r="AD8" s="31"/>
      <c r="AE8" s="31"/>
      <c r="AF8" s="31"/>
      <c r="AG8" s="31"/>
      <c r="AH8" s="31"/>
      <c r="AI8" s="31"/>
      <c r="AJ8" s="31"/>
      <c r="AK8" s="31"/>
      <c r="AL8" s="32"/>
    </row>
    <row r="9" spans="1:38">
      <c r="A9" s="664"/>
      <c r="B9" s="665"/>
      <c r="C9" s="665"/>
      <c r="D9" s="665"/>
      <c r="E9" s="164"/>
      <c r="F9" s="164"/>
      <c r="G9" s="164"/>
      <c r="H9" s="164"/>
      <c r="I9" s="164"/>
      <c r="J9" s="164"/>
      <c r="K9" s="164"/>
      <c r="L9" s="164"/>
      <c r="M9" s="164"/>
      <c r="N9" s="164"/>
      <c r="O9" s="164"/>
      <c r="P9" s="164"/>
      <c r="Q9" s="164"/>
      <c r="R9" s="164"/>
      <c r="S9" s="165"/>
      <c r="T9" s="30"/>
      <c r="U9" s="31"/>
      <c r="V9" s="31"/>
      <c r="W9" s="31"/>
      <c r="X9" s="31"/>
      <c r="Y9" s="31"/>
      <c r="Z9" s="31"/>
      <c r="AA9" s="31"/>
      <c r="AB9" s="31"/>
      <c r="AC9" s="31"/>
      <c r="AD9" s="31"/>
      <c r="AE9" s="31"/>
      <c r="AF9" s="31"/>
      <c r="AG9" s="31"/>
      <c r="AH9" s="31"/>
      <c r="AI9" s="31"/>
      <c r="AJ9" s="31"/>
      <c r="AK9" s="31"/>
      <c r="AL9" s="32"/>
    </row>
    <row r="10" spans="1:38">
      <c r="A10" s="163"/>
      <c r="B10" s="164"/>
      <c r="C10" s="164"/>
      <c r="D10" s="164"/>
      <c r="E10" s="164"/>
      <c r="F10" s="164"/>
      <c r="G10" s="164"/>
      <c r="H10" s="164"/>
      <c r="I10" s="164"/>
      <c r="J10" s="164"/>
      <c r="K10" s="164"/>
      <c r="L10" s="164"/>
      <c r="M10" s="164"/>
      <c r="N10" s="164"/>
      <c r="O10" s="164"/>
      <c r="P10" s="164"/>
      <c r="Q10" s="164"/>
      <c r="R10" s="164"/>
      <c r="S10" s="165"/>
      <c r="T10" s="30"/>
      <c r="U10" s="31"/>
      <c r="V10" s="31"/>
      <c r="W10" s="31"/>
      <c r="X10" s="31"/>
      <c r="Y10" s="31"/>
      <c r="Z10" s="31"/>
      <c r="AA10" s="31"/>
      <c r="AB10" s="31"/>
      <c r="AC10" s="31"/>
      <c r="AD10" s="31"/>
      <c r="AE10" s="31"/>
      <c r="AF10" s="31"/>
      <c r="AG10" s="31"/>
      <c r="AH10" s="31"/>
      <c r="AI10" s="31"/>
      <c r="AJ10" s="31"/>
      <c r="AK10" s="31"/>
      <c r="AL10" s="32"/>
    </row>
    <row r="11" spans="1:38">
      <c r="A11" s="163"/>
      <c r="B11" s="164"/>
      <c r="C11" s="164"/>
      <c r="D11" s="164"/>
      <c r="E11" s="164"/>
      <c r="F11" s="164"/>
      <c r="G11" s="164"/>
      <c r="H11" s="164"/>
      <c r="I11" s="164"/>
      <c r="J11" s="164"/>
      <c r="K11" s="164"/>
      <c r="L11" s="164"/>
      <c r="M11" s="164"/>
      <c r="N11" s="164"/>
      <c r="O11" s="164"/>
      <c r="P11" s="164"/>
      <c r="Q11" s="164"/>
      <c r="R11" s="164"/>
      <c r="S11" s="165"/>
      <c r="T11" s="30"/>
      <c r="U11" s="31"/>
      <c r="V11" s="31"/>
      <c r="W11" s="31"/>
      <c r="X11" s="31"/>
      <c r="Y11" s="31"/>
      <c r="Z11" s="31"/>
      <c r="AA11" s="31"/>
      <c r="AB11" s="31"/>
      <c r="AC11" s="31"/>
      <c r="AD11" s="31"/>
      <c r="AE11" s="31"/>
      <c r="AF11" s="31"/>
      <c r="AG11" s="31"/>
      <c r="AH11" s="31"/>
      <c r="AI11" s="31"/>
      <c r="AJ11" s="31"/>
      <c r="AK11" s="31"/>
      <c r="AL11" s="32"/>
    </row>
    <row r="12" spans="1:38">
      <c r="A12" s="163"/>
      <c r="B12" s="164"/>
      <c r="C12" s="164"/>
      <c r="D12" s="164"/>
      <c r="E12" s="164"/>
      <c r="F12" s="164"/>
      <c r="G12" s="164"/>
      <c r="H12" s="164"/>
      <c r="I12" s="164"/>
      <c r="J12" s="164"/>
      <c r="K12" s="164"/>
      <c r="L12" s="164"/>
      <c r="M12" s="164"/>
      <c r="N12" s="164"/>
      <c r="O12" s="164"/>
      <c r="P12" s="164"/>
      <c r="Q12" s="164"/>
      <c r="R12" s="164"/>
      <c r="S12" s="165"/>
      <c r="T12" s="30"/>
      <c r="U12" s="31"/>
      <c r="V12" s="31"/>
      <c r="W12" s="31"/>
      <c r="X12" s="31"/>
      <c r="Y12" s="31"/>
      <c r="Z12" s="31"/>
      <c r="AA12" s="31"/>
      <c r="AB12" s="31"/>
      <c r="AC12" s="31"/>
      <c r="AD12" s="31"/>
      <c r="AE12" s="31"/>
      <c r="AF12" s="31"/>
      <c r="AG12" s="31"/>
      <c r="AH12" s="31"/>
      <c r="AI12" s="31"/>
      <c r="AJ12" s="31"/>
      <c r="AK12" s="31"/>
      <c r="AL12" s="32"/>
    </row>
    <row r="13" spans="1:38">
      <c r="A13" s="163"/>
      <c r="B13" s="164"/>
      <c r="C13" s="164"/>
      <c r="D13" s="164"/>
      <c r="E13" s="164"/>
      <c r="F13" s="164"/>
      <c r="G13" s="164"/>
      <c r="H13" s="164"/>
      <c r="I13" s="164"/>
      <c r="J13" s="164"/>
      <c r="K13" s="164"/>
      <c r="L13" s="164"/>
      <c r="M13" s="164"/>
      <c r="N13" s="164"/>
      <c r="O13" s="164"/>
      <c r="P13" s="164"/>
      <c r="Q13" s="164"/>
      <c r="R13" s="164"/>
      <c r="S13" s="165"/>
      <c r="T13" s="30"/>
      <c r="U13" s="31"/>
      <c r="V13" s="31"/>
      <c r="W13" s="31"/>
      <c r="X13" s="31"/>
      <c r="Y13" s="31"/>
      <c r="Z13" s="31"/>
      <c r="AA13" s="31"/>
      <c r="AB13" s="31"/>
      <c r="AC13" s="31"/>
      <c r="AD13" s="31"/>
      <c r="AE13" s="31"/>
      <c r="AF13" s="31"/>
      <c r="AG13" s="31"/>
      <c r="AH13" s="31"/>
      <c r="AI13" s="31"/>
      <c r="AJ13" s="31"/>
      <c r="AK13" s="31"/>
      <c r="AL13" s="32"/>
    </row>
    <row r="14" spans="1:38">
      <c r="A14" s="163"/>
      <c r="B14" s="164"/>
      <c r="C14" s="164"/>
      <c r="D14" s="164"/>
      <c r="E14" s="164"/>
      <c r="F14" s="164"/>
      <c r="G14" s="164"/>
      <c r="H14" s="164"/>
      <c r="I14" s="164"/>
      <c r="J14" s="164"/>
      <c r="K14" s="164"/>
      <c r="L14" s="174"/>
      <c r="M14" s="164"/>
      <c r="N14" s="164"/>
      <c r="O14" s="164"/>
      <c r="P14" s="164"/>
      <c r="Q14" s="164"/>
      <c r="R14" s="164"/>
      <c r="S14" s="165"/>
      <c r="T14" s="30"/>
      <c r="U14" s="31"/>
      <c r="V14" s="31"/>
      <c r="W14" s="31"/>
      <c r="X14" s="31"/>
      <c r="Y14" s="31"/>
      <c r="Z14" s="31"/>
      <c r="AA14" s="31"/>
      <c r="AB14" s="31"/>
      <c r="AC14" s="31"/>
      <c r="AD14" s="31"/>
      <c r="AE14" s="31"/>
      <c r="AF14" s="31"/>
      <c r="AG14" s="31"/>
      <c r="AH14" s="31"/>
      <c r="AI14" s="31"/>
      <c r="AJ14" s="31"/>
      <c r="AK14" s="31"/>
      <c r="AL14" s="32"/>
    </row>
    <row r="15" spans="1:38">
      <c r="A15" s="163"/>
      <c r="B15" s="164"/>
      <c r="C15" s="164"/>
      <c r="D15" s="164"/>
      <c r="E15" s="164"/>
      <c r="F15" s="164"/>
      <c r="G15" s="164"/>
      <c r="H15" s="164"/>
      <c r="I15" s="164"/>
      <c r="J15" s="164"/>
      <c r="K15" s="164"/>
      <c r="L15" s="164"/>
      <c r="M15" s="164"/>
      <c r="N15" s="164"/>
      <c r="O15" s="164"/>
      <c r="P15" s="164"/>
      <c r="Q15" s="164"/>
      <c r="R15" s="164"/>
      <c r="S15" s="165"/>
      <c r="T15" s="30"/>
      <c r="U15" s="31"/>
      <c r="V15" s="31"/>
      <c r="W15" s="31"/>
      <c r="X15" s="31"/>
      <c r="Y15" s="31"/>
      <c r="Z15" s="31"/>
      <c r="AA15" s="31"/>
      <c r="AB15" s="31"/>
      <c r="AC15" s="31"/>
      <c r="AD15" s="31"/>
      <c r="AE15" s="31"/>
      <c r="AF15" s="31"/>
      <c r="AG15" s="31"/>
      <c r="AH15" s="31"/>
      <c r="AI15" s="31"/>
      <c r="AJ15" s="31"/>
      <c r="AK15" s="31"/>
      <c r="AL15" s="32"/>
    </row>
    <row r="16" spans="1:38">
      <c r="A16" s="163"/>
      <c r="B16" s="164"/>
      <c r="C16" s="164"/>
      <c r="D16" s="164"/>
      <c r="E16" s="164"/>
      <c r="F16" s="164"/>
      <c r="G16" s="164"/>
      <c r="H16" s="164"/>
      <c r="I16" s="164"/>
      <c r="J16" s="164"/>
      <c r="K16" s="164"/>
      <c r="L16" s="164"/>
      <c r="M16" s="164"/>
      <c r="N16" s="164"/>
      <c r="O16" s="164"/>
      <c r="P16" s="164"/>
      <c r="Q16" s="164"/>
      <c r="R16" s="164"/>
      <c r="S16" s="165"/>
      <c r="T16" s="30"/>
      <c r="U16" s="31"/>
      <c r="V16" s="31"/>
      <c r="W16" s="31"/>
      <c r="X16" s="31"/>
      <c r="Y16" s="31"/>
      <c r="Z16" s="31"/>
      <c r="AA16" s="31"/>
      <c r="AB16" s="31"/>
      <c r="AC16" s="31"/>
      <c r="AD16" s="31"/>
      <c r="AE16" s="31"/>
      <c r="AF16" s="31"/>
      <c r="AG16" s="31"/>
      <c r="AH16" s="31"/>
      <c r="AI16" s="31"/>
      <c r="AJ16" s="31"/>
      <c r="AK16" s="31"/>
      <c r="AL16" s="32"/>
    </row>
    <row r="17" spans="1:38">
      <c r="A17" s="163"/>
      <c r="B17" s="164"/>
      <c r="C17" s="164"/>
      <c r="D17" s="164"/>
      <c r="E17" s="164"/>
      <c r="F17" s="164"/>
      <c r="G17" s="164"/>
      <c r="H17" s="164"/>
      <c r="I17" s="164"/>
      <c r="J17" s="164"/>
      <c r="K17" s="164"/>
      <c r="L17" s="164"/>
      <c r="M17" s="164"/>
      <c r="N17" s="164"/>
      <c r="O17" s="164"/>
      <c r="P17" s="164"/>
      <c r="Q17" s="164"/>
      <c r="R17" s="164"/>
      <c r="S17" s="165"/>
      <c r="T17" s="30"/>
      <c r="U17" s="31"/>
      <c r="V17" s="31"/>
      <c r="W17" s="31"/>
      <c r="X17" s="31"/>
      <c r="Y17" s="31"/>
      <c r="Z17" s="31"/>
      <c r="AA17" s="31"/>
      <c r="AB17" s="31"/>
      <c r="AC17" s="31"/>
      <c r="AD17" s="31"/>
      <c r="AE17" s="31"/>
      <c r="AF17" s="31"/>
      <c r="AG17" s="31"/>
      <c r="AH17" s="31"/>
      <c r="AI17" s="31"/>
      <c r="AJ17" s="31"/>
      <c r="AK17" s="31"/>
      <c r="AL17" s="32"/>
    </row>
    <row r="18" spans="1:38">
      <c r="A18" s="163"/>
      <c r="B18" s="164"/>
      <c r="C18" s="164"/>
      <c r="D18" s="164"/>
      <c r="E18" s="164"/>
      <c r="F18" s="164"/>
      <c r="G18" s="164"/>
      <c r="H18" s="164"/>
      <c r="I18" s="164"/>
      <c r="J18" s="164"/>
      <c r="K18" s="164"/>
      <c r="L18" s="164"/>
      <c r="M18" s="164"/>
      <c r="N18" s="164"/>
      <c r="O18" s="164"/>
      <c r="P18" s="164"/>
      <c r="Q18" s="164"/>
      <c r="R18" s="164"/>
      <c r="S18" s="165"/>
      <c r="T18" s="30"/>
      <c r="U18" s="31"/>
      <c r="V18" s="31"/>
      <c r="W18" s="31"/>
      <c r="X18" s="31"/>
      <c r="Y18" s="31"/>
      <c r="Z18" s="31"/>
      <c r="AA18" s="31"/>
      <c r="AB18" s="31"/>
      <c r="AC18" s="31"/>
      <c r="AD18" s="31"/>
      <c r="AE18" s="31"/>
      <c r="AF18" s="31"/>
      <c r="AG18" s="31"/>
      <c r="AH18" s="31"/>
      <c r="AI18" s="31"/>
      <c r="AJ18" s="31"/>
      <c r="AK18" s="31"/>
      <c r="AL18" s="32"/>
    </row>
    <row r="19" spans="1:38">
      <c r="A19" s="163"/>
      <c r="B19" s="164"/>
      <c r="C19" s="164"/>
      <c r="D19" s="164"/>
      <c r="E19" s="164"/>
      <c r="F19" s="164"/>
      <c r="G19" s="164"/>
      <c r="H19" s="164"/>
      <c r="I19" s="164"/>
      <c r="J19" s="164"/>
      <c r="K19" s="164"/>
      <c r="L19" s="164"/>
      <c r="M19" s="164"/>
      <c r="N19" s="164"/>
      <c r="O19" s="164"/>
      <c r="P19" s="164"/>
      <c r="Q19" s="164"/>
      <c r="R19" s="164"/>
      <c r="S19" s="165"/>
      <c r="T19" s="30"/>
      <c r="U19" s="31"/>
      <c r="V19" s="31"/>
      <c r="W19" s="31"/>
      <c r="X19" s="31"/>
      <c r="Y19" s="31"/>
      <c r="Z19" s="31"/>
      <c r="AA19" s="31"/>
      <c r="AB19" s="31"/>
      <c r="AC19" s="31"/>
      <c r="AD19" s="31"/>
      <c r="AE19" s="31"/>
      <c r="AF19" s="31"/>
      <c r="AG19" s="31"/>
      <c r="AH19" s="31"/>
      <c r="AI19" s="31"/>
      <c r="AJ19" s="31"/>
      <c r="AK19" s="31"/>
      <c r="AL19" s="32"/>
    </row>
    <row r="20" spans="1:38">
      <c r="A20" s="163"/>
      <c r="B20" s="164"/>
      <c r="C20" s="164"/>
      <c r="D20" s="164"/>
      <c r="E20" s="164"/>
      <c r="F20" s="164"/>
      <c r="G20" s="164"/>
      <c r="H20" s="164"/>
      <c r="I20" s="164"/>
      <c r="J20" s="164"/>
      <c r="K20" s="164"/>
      <c r="L20" s="164"/>
      <c r="M20" s="164"/>
      <c r="N20" s="164"/>
      <c r="O20" s="164"/>
      <c r="P20" s="164"/>
      <c r="Q20" s="164"/>
      <c r="R20" s="164"/>
      <c r="S20" s="165"/>
      <c r="T20" s="30"/>
      <c r="U20" s="31"/>
      <c r="V20" s="31"/>
      <c r="W20" s="31"/>
      <c r="X20" s="31"/>
      <c r="Y20" s="31"/>
      <c r="Z20" s="31"/>
      <c r="AA20" s="31"/>
      <c r="AB20" s="31"/>
      <c r="AC20" s="31"/>
      <c r="AD20" s="31"/>
      <c r="AE20" s="31"/>
      <c r="AF20" s="31"/>
      <c r="AG20" s="31"/>
      <c r="AH20" s="31"/>
      <c r="AI20" s="31"/>
      <c r="AJ20" s="31"/>
      <c r="AK20" s="31"/>
      <c r="AL20" s="32"/>
    </row>
    <row r="21" spans="1:38">
      <c r="A21" s="163"/>
      <c r="B21" s="164"/>
      <c r="C21" s="164"/>
      <c r="D21" s="164"/>
      <c r="E21" s="164"/>
      <c r="F21" s="164"/>
      <c r="G21" s="164"/>
      <c r="H21" s="164"/>
      <c r="I21" s="164"/>
      <c r="J21" s="164"/>
      <c r="K21" s="164"/>
      <c r="L21" s="164"/>
      <c r="M21" s="164"/>
      <c r="N21" s="164"/>
      <c r="O21" s="164"/>
      <c r="P21" s="164"/>
      <c r="Q21" s="164"/>
      <c r="R21" s="164"/>
      <c r="S21" s="165"/>
      <c r="T21" s="30"/>
      <c r="U21" s="31"/>
      <c r="V21" s="31"/>
      <c r="W21" s="31"/>
      <c r="X21" s="31"/>
      <c r="Y21" s="31"/>
      <c r="Z21" s="31"/>
      <c r="AA21" s="31"/>
      <c r="AB21" s="31"/>
      <c r="AC21" s="31"/>
      <c r="AD21" s="31"/>
      <c r="AE21" s="31"/>
      <c r="AF21" s="31"/>
      <c r="AG21" s="31"/>
      <c r="AH21" s="31"/>
      <c r="AI21" s="31"/>
      <c r="AJ21" s="31"/>
      <c r="AK21" s="31"/>
      <c r="AL21" s="32"/>
    </row>
    <row r="22" spans="1:38">
      <c r="A22" s="163"/>
      <c r="B22" s="164"/>
      <c r="C22" s="164"/>
      <c r="D22" s="164"/>
      <c r="E22" s="164"/>
      <c r="F22" s="164"/>
      <c r="G22" s="164"/>
      <c r="H22" s="164"/>
      <c r="I22" s="164"/>
      <c r="J22" s="164"/>
      <c r="K22" s="164"/>
      <c r="L22" s="164"/>
      <c r="M22" s="164"/>
      <c r="N22" s="164"/>
      <c r="O22" s="164"/>
      <c r="P22" s="164"/>
      <c r="Q22" s="164"/>
      <c r="R22" s="164"/>
      <c r="S22" s="165"/>
      <c r="T22" s="30"/>
      <c r="U22" s="31"/>
      <c r="V22" s="31"/>
      <c r="W22" s="31"/>
      <c r="X22" s="31"/>
      <c r="Y22" s="31"/>
      <c r="Z22" s="31"/>
      <c r="AA22" s="31"/>
      <c r="AB22" s="31"/>
      <c r="AC22" s="31"/>
      <c r="AD22" s="31"/>
      <c r="AE22" s="31"/>
      <c r="AF22" s="31"/>
      <c r="AG22" s="31"/>
      <c r="AH22" s="31"/>
      <c r="AI22" s="31"/>
      <c r="AJ22" s="31"/>
      <c r="AK22" s="31"/>
      <c r="AL22" s="32"/>
    </row>
    <row r="23" spans="1:38">
      <c r="A23" s="163"/>
      <c r="B23" s="164"/>
      <c r="C23" s="164"/>
      <c r="D23" s="164"/>
      <c r="E23" s="164"/>
      <c r="F23" s="164"/>
      <c r="G23" s="164"/>
      <c r="H23" s="164"/>
      <c r="I23" s="164"/>
      <c r="J23" s="164"/>
      <c r="K23" s="164"/>
      <c r="L23" s="164"/>
      <c r="M23" s="164"/>
      <c r="N23" s="164"/>
      <c r="O23" s="164"/>
      <c r="P23" s="164"/>
      <c r="Q23" s="164"/>
      <c r="R23" s="164"/>
      <c r="S23" s="165"/>
      <c r="T23" s="30"/>
      <c r="U23" s="31"/>
      <c r="V23" s="31"/>
      <c r="W23" s="31"/>
      <c r="X23" s="31"/>
      <c r="Y23" s="31"/>
      <c r="Z23" s="31"/>
      <c r="AA23" s="31"/>
      <c r="AB23" s="31"/>
      <c r="AC23" s="31"/>
      <c r="AD23" s="31"/>
      <c r="AE23" s="31"/>
      <c r="AF23" s="31"/>
      <c r="AG23" s="31"/>
      <c r="AH23" s="31"/>
      <c r="AI23" s="31"/>
      <c r="AJ23" s="31"/>
      <c r="AK23" s="31"/>
      <c r="AL23" s="32"/>
    </row>
    <row r="24" spans="1:38">
      <c r="A24" s="163"/>
      <c r="B24" s="164"/>
      <c r="C24" s="164"/>
      <c r="D24" s="164"/>
      <c r="E24" s="164"/>
      <c r="F24" s="164"/>
      <c r="G24" s="164"/>
      <c r="H24" s="164"/>
      <c r="I24" s="164"/>
      <c r="J24" s="164"/>
      <c r="K24" s="164"/>
      <c r="L24" s="164"/>
      <c r="M24" s="164"/>
      <c r="N24" s="164"/>
      <c r="O24" s="164"/>
      <c r="P24" s="164"/>
      <c r="Q24" s="164"/>
      <c r="R24" s="164"/>
      <c r="S24" s="165"/>
      <c r="T24" s="30"/>
      <c r="U24" s="31"/>
      <c r="V24" s="31"/>
      <c r="W24" s="31"/>
      <c r="X24" s="31"/>
      <c r="Y24" s="31"/>
      <c r="Z24" s="31"/>
      <c r="AA24" s="31"/>
      <c r="AB24" s="31"/>
      <c r="AC24" s="31"/>
      <c r="AD24" s="31"/>
      <c r="AE24" s="31"/>
      <c r="AF24" s="31"/>
      <c r="AG24" s="31"/>
      <c r="AH24" s="31"/>
      <c r="AI24" s="31"/>
      <c r="AJ24" s="31"/>
      <c r="AK24" s="31"/>
      <c r="AL24" s="32"/>
    </row>
    <row r="25" spans="1:38">
      <c r="A25" s="163"/>
      <c r="B25" s="164"/>
      <c r="C25" s="164"/>
      <c r="D25" s="164"/>
      <c r="E25" s="164"/>
      <c r="F25" s="164"/>
      <c r="G25" s="164"/>
      <c r="H25" s="164"/>
      <c r="I25" s="164"/>
      <c r="J25" s="164"/>
      <c r="K25" s="164"/>
      <c r="L25" s="164"/>
      <c r="M25" s="164"/>
      <c r="N25" s="164"/>
      <c r="O25" s="164"/>
      <c r="P25" s="164"/>
      <c r="Q25" s="164"/>
      <c r="R25" s="164"/>
      <c r="S25" s="165"/>
      <c r="T25" s="30"/>
      <c r="U25" s="31"/>
      <c r="V25" s="31"/>
      <c r="W25" s="31"/>
      <c r="X25" s="31"/>
      <c r="Y25" s="31"/>
      <c r="Z25" s="31"/>
      <c r="AA25" s="31"/>
      <c r="AB25" s="31"/>
      <c r="AC25" s="31"/>
      <c r="AD25" s="31"/>
      <c r="AE25" s="31"/>
      <c r="AF25" s="31"/>
      <c r="AG25" s="31"/>
      <c r="AH25" s="31"/>
      <c r="AI25" s="31"/>
      <c r="AJ25" s="31"/>
      <c r="AK25" s="31"/>
      <c r="AL25" s="32"/>
    </row>
    <row r="26" spans="1:38">
      <c r="A26" s="163"/>
      <c r="B26" s="164"/>
      <c r="C26" s="164"/>
      <c r="D26" s="164"/>
      <c r="E26" s="164"/>
      <c r="F26" s="164"/>
      <c r="G26" s="164"/>
      <c r="H26" s="164"/>
      <c r="I26" s="164"/>
      <c r="J26" s="164"/>
      <c r="K26" s="164"/>
      <c r="L26" s="164"/>
      <c r="M26" s="164"/>
      <c r="N26" s="164"/>
      <c r="O26" s="164"/>
      <c r="P26" s="164"/>
      <c r="Q26" s="164"/>
      <c r="R26" s="164"/>
      <c r="S26" s="165"/>
      <c r="T26" s="30"/>
      <c r="U26" s="31"/>
      <c r="V26" s="31"/>
      <c r="W26" s="31"/>
      <c r="X26" s="31"/>
      <c r="Y26" s="31"/>
      <c r="Z26" s="31"/>
      <c r="AA26" s="31"/>
      <c r="AB26" s="31"/>
      <c r="AC26" s="31"/>
      <c r="AD26" s="31"/>
      <c r="AE26" s="31"/>
      <c r="AF26" s="31"/>
      <c r="AG26" s="31"/>
      <c r="AH26" s="31"/>
      <c r="AI26" s="31"/>
      <c r="AJ26" s="31"/>
      <c r="AK26" s="31"/>
      <c r="AL26" s="32"/>
    </row>
    <row r="27" spans="1:38">
      <c r="A27" s="163"/>
      <c r="B27" s="164"/>
      <c r="C27" s="164"/>
      <c r="D27" s="164"/>
      <c r="E27" s="164"/>
      <c r="F27" s="164"/>
      <c r="G27" s="164"/>
      <c r="H27" s="164"/>
      <c r="I27" s="164"/>
      <c r="J27" s="164"/>
      <c r="K27" s="164"/>
      <c r="L27" s="164"/>
      <c r="M27" s="164"/>
      <c r="N27" s="164"/>
      <c r="O27" s="164"/>
      <c r="P27" s="164"/>
      <c r="Q27" s="164"/>
      <c r="R27" s="164"/>
      <c r="S27" s="165"/>
      <c r="T27" s="30"/>
      <c r="U27" s="31"/>
      <c r="V27" s="31"/>
      <c r="W27" s="31"/>
      <c r="X27" s="31"/>
      <c r="Y27" s="31"/>
      <c r="Z27" s="31"/>
      <c r="AA27" s="31"/>
      <c r="AB27" s="31"/>
      <c r="AC27" s="31"/>
      <c r="AD27" s="31"/>
      <c r="AE27" s="31"/>
      <c r="AF27" s="31"/>
      <c r="AG27" s="31"/>
      <c r="AH27" s="31"/>
      <c r="AI27" s="31"/>
      <c r="AJ27" s="31"/>
      <c r="AK27" s="31"/>
      <c r="AL27" s="32"/>
    </row>
    <row r="28" spans="1:38">
      <c r="A28" s="163"/>
      <c r="B28" s="164"/>
      <c r="C28" s="164"/>
      <c r="D28" s="164"/>
      <c r="E28" s="164"/>
      <c r="F28" s="164"/>
      <c r="G28" s="164"/>
      <c r="H28" s="164"/>
      <c r="I28" s="164"/>
      <c r="J28" s="164"/>
      <c r="K28" s="164"/>
      <c r="L28" s="164"/>
      <c r="M28" s="164"/>
      <c r="N28" s="164"/>
      <c r="O28" s="164"/>
      <c r="P28" s="164"/>
      <c r="Q28" s="164"/>
      <c r="R28" s="164"/>
      <c r="S28" s="165"/>
      <c r="T28" s="30"/>
      <c r="U28" s="31"/>
      <c r="V28" s="31"/>
      <c r="W28" s="31"/>
      <c r="X28" s="31"/>
      <c r="Y28" s="31"/>
      <c r="Z28" s="31"/>
      <c r="AA28" s="31"/>
      <c r="AB28" s="31"/>
      <c r="AC28" s="31"/>
      <c r="AD28" s="31"/>
      <c r="AE28" s="31"/>
      <c r="AF28" s="31"/>
      <c r="AG28" s="31"/>
      <c r="AH28" s="31"/>
      <c r="AI28" s="31"/>
      <c r="AJ28" s="31"/>
      <c r="AK28" s="31"/>
      <c r="AL28" s="32"/>
    </row>
    <row r="29" spans="1:38">
      <c r="A29" s="163"/>
      <c r="B29" s="164"/>
      <c r="C29" s="164"/>
      <c r="D29" s="164"/>
      <c r="E29" s="164"/>
      <c r="F29" s="164"/>
      <c r="G29" s="164"/>
      <c r="H29" s="164"/>
      <c r="I29" s="164"/>
      <c r="J29" s="164"/>
      <c r="K29" s="164"/>
      <c r="L29" s="164"/>
      <c r="M29" s="164"/>
      <c r="N29" s="164"/>
      <c r="O29" s="164"/>
      <c r="P29" s="164"/>
      <c r="Q29" s="164"/>
      <c r="R29" s="164"/>
      <c r="S29" s="165"/>
      <c r="T29" s="30"/>
      <c r="U29" s="31"/>
      <c r="V29" s="31"/>
      <c r="W29" s="31"/>
      <c r="X29" s="31"/>
      <c r="Y29" s="31"/>
      <c r="Z29" s="31"/>
      <c r="AA29" s="31"/>
      <c r="AB29" s="31"/>
      <c r="AC29" s="31"/>
      <c r="AD29" s="31"/>
      <c r="AE29" s="31"/>
      <c r="AF29" s="31"/>
      <c r="AG29" s="31"/>
      <c r="AH29" s="31"/>
      <c r="AI29" s="31"/>
      <c r="AJ29" s="31"/>
      <c r="AK29" s="31"/>
      <c r="AL29" s="32"/>
    </row>
    <row r="30" spans="1:38">
      <c r="A30" s="163"/>
      <c r="B30" s="164"/>
      <c r="C30" s="164"/>
      <c r="D30" s="164"/>
      <c r="E30" s="164"/>
      <c r="F30" s="164"/>
      <c r="G30" s="164"/>
      <c r="H30" s="164"/>
      <c r="I30" s="164"/>
      <c r="J30" s="164"/>
      <c r="K30" s="164"/>
      <c r="L30" s="164"/>
      <c r="M30" s="164"/>
      <c r="N30" s="164"/>
      <c r="O30" s="164"/>
      <c r="P30" s="164"/>
      <c r="Q30" s="164"/>
      <c r="R30" s="164"/>
      <c r="S30" s="165"/>
      <c r="T30" s="30"/>
      <c r="U30" s="31"/>
      <c r="V30" s="31"/>
      <c r="W30" s="31"/>
      <c r="X30" s="31"/>
      <c r="Y30" s="31"/>
      <c r="Z30" s="31"/>
      <c r="AA30" s="31"/>
      <c r="AB30" s="31"/>
      <c r="AC30" s="31"/>
      <c r="AD30" s="31"/>
      <c r="AE30" s="31"/>
      <c r="AF30" s="31"/>
      <c r="AG30" s="31"/>
      <c r="AH30" s="31"/>
      <c r="AI30" s="31"/>
      <c r="AJ30" s="31"/>
      <c r="AK30" s="31"/>
      <c r="AL30" s="32"/>
    </row>
    <row r="31" spans="1:38">
      <c r="A31" s="163"/>
      <c r="B31" s="164"/>
      <c r="C31" s="164"/>
      <c r="D31" s="164"/>
      <c r="E31" s="164"/>
      <c r="F31" s="164"/>
      <c r="G31" s="164"/>
      <c r="H31" s="164"/>
      <c r="I31" s="164"/>
      <c r="J31" s="164"/>
      <c r="K31" s="164"/>
      <c r="L31" s="164"/>
      <c r="M31" s="164"/>
      <c r="N31" s="164"/>
      <c r="O31" s="164"/>
      <c r="P31" s="164"/>
      <c r="Q31" s="164"/>
      <c r="R31" s="164"/>
      <c r="S31" s="165"/>
      <c r="T31" s="30"/>
      <c r="U31" s="31"/>
      <c r="V31" s="31"/>
      <c r="W31" s="31"/>
      <c r="X31" s="31"/>
      <c r="Y31" s="31"/>
      <c r="Z31" s="31"/>
      <c r="AA31" s="31"/>
      <c r="AB31" s="31"/>
      <c r="AC31" s="31"/>
      <c r="AD31" s="31"/>
      <c r="AE31" s="31"/>
      <c r="AF31" s="31"/>
      <c r="AG31" s="31"/>
      <c r="AH31" s="31"/>
      <c r="AI31" s="31"/>
      <c r="AJ31" s="31"/>
      <c r="AK31" s="31"/>
      <c r="AL31" s="32"/>
    </row>
    <row r="32" spans="1:38">
      <c r="A32" s="163"/>
      <c r="B32" s="164"/>
      <c r="C32" s="164"/>
      <c r="D32" s="164"/>
      <c r="E32" s="164"/>
      <c r="F32" s="164"/>
      <c r="G32" s="164"/>
      <c r="H32" s="164"/>
      <c r="I32" s="164"/>
      <c r="J32" s="164"/>
      <c r="K32" s="164"/>
      <c r="L32" s="164"/>
      <c r="M32" s="164"/>
      <c r="N32" s="164"/>
      <c r="O32" s="164"/>
      <c r="P32" s="164"/>
      <c r="Q32" s="164"/>
      <c r="R32" s="164"/>
      <c r="S32" s="165"/>
      <c r="T32" s="30"/>
      <c r="U32" s="31"/>
      <c r="V32" s="31"/>
      <c r="W32" s="31"/>
      <c r="X32" s="31"/>
      <c r="Y32" s="31"/>
      <c r="Z32" s="31"/>
      <c r="AA32" s="31"/>
      <c r="AB32" s="31"/>
      <c r="AC32" s="31"/>
      <c r="AD32" s="31"/>
      <c r="AE32" s="31"/>
      <c r="AF32" s="31"/>
      <c r="AG32" s="31"/>
      <c r="AH32" s="31"/>
      <c r="AI32" s="31"/>
      <c r="AJ32" s="31"/>
      <c r="AK32" s="31"/>
      <c r="AL32" s="32"/>
    </row>
    <row r="33" spans="1:38">
      <c r="A33" s="163"/>
      <c r="B33" s="164"/>
      <c r="C33" s="164"/>
      <c r="D33" s="164"/>
      <c r="E33" s="164"/>
      <c r="F33" s="164"/>
      <c r="G33" s="164"/>
      <c r="H33" s="164"/>
      <c r="I33" s="164"/>
      <c r="J33" s="164"/>
      <c r="K33" s="164"/>
      <c r="L33" s="164"/>
      <c r="M33" s="164"/>
      <c r="N33" s="164"/>
      <c r="O33" s="164"/>
      <c r="P33" s="164"/>
      <c r="Q33" s="164"/>
      <c r="R33" s="164"/>
      <c r="S33" s="165"/>
      <c r="T33" s="30"/>
      <c r="U33" s="31"/>
      <c r="V33" s="31"/>
      <c r="W33" s="31"/>
      <c r="X33" s="31"/>
      <c r="Y33" s="31"/>
      <c r="Z33" s="31"/>
      <c r="AA33" s="31"/>
      <c r="AB33" s="31"/>
      <c r="AC33" s="31"/>
      <c r="AD33" s="31"/>
      <c r="AE33" s="31"/>
      <c r="AF33" s="31"/>
      <c r="AG33" s="31"/>
      <c r="AH33" s="31"/>
      <c r="AI33" s="31"/>
      <c r="AJ33" s="31"/>
      <c r="AK33" s="31"/>
      <c r="AL33" s="32"/>
    </row>
    <row r="34" spans="1:38">
      <c r="A34" s="163"/>
      <c r="B34" s="164"/>
      <c r="C34" s="164"/>
      <c r="D34" s="164"/>
      <c r="E34" s="164"/>
      <c r="F34" s="164"/>
      <c r="G34" s="164"/>
      <c r="H34" s="164"/>
      <c r="I34" s="164"/>
      <c r="J34" s="164"/>
      <c r="K34" s="164"/>
      <c r="L34" s="164"/>
      <c r="M34" s="164"/>
      <c r="N34" s="164"/>
      <c r="O34" s="164"/>
      <c r="P34" s="164"/>
      <c r="Q34" s="164"/>
      <c r="R34" s="164"/>
      <c r="S34" s="165"/>
      <c r="T34" s="30"/>
      <c r="U34" s="31"/>
      <c r="V34" s="31"/>
      <c r="W34" s="31"/>
      <c r="X34" s="31"/>
      <c r="Y34" s="31"/>
      <c r="Z34" s="31"/>
      <c r="AA34" s="31"/>
      <c r="AB34" s="31"/>
      <c r="AC34" s="31"/>
      <c r="AD34" s="31"/>
      <c r="AE34" s="31"/>
      <c r="AF34" s="31"/>
      <c r="AG34" s="31"/>
      <c r="AH34" s="31"/>
      <c r="AI34" s="31"/>
      <c r="AJ34" s="31"/>
      <c r="AK34" s="31"/>
      <c r="AL34" s="32"/>
    </row>
    <row r="35" spans="1:38">
      <c r="A35" s="163"/>
      <c r="B35" s="164"/>
      <c r="C35" s="164"/>
      <c r="D35" s="164"/>
      <c r="E35" s="164"/>
      <c r="F35" s="164"/>
      <c r="G35" s="164"/>
      <c r="H35" s="164"/>
      <c r="I35" s="164"/>
      <c r="J35" s="164"/>
      <c r="K35" s="164"/>
      <c r="L35" s="164"/>
      <c r="M35" s="164"/>
      <c r="N35" s="164"/>
      <c r="O35" s="164"/>
      <c r="P35" s="164"/>
      <c r="Q35" s="164"/>
      <c r="R35" s="164"/>
      <c r="S35" s="165"/>
      <c r="T35" s="30"/>
      <c r="U35" s="31"/>
      <c r="V35" s="31"/>
      <c r="W35" s="31"/>
      <c r="X35" s="31"/>
      <c r="Y35" s="31"/>
      <c r="Z35" s="31"/>
      <c r="AA35" s="31"/>
      <c r="AB35" s="31"/>
      <c r="AC35" s="31"/>
      <c r="AD35" s="31"/>
      <c r="AE35" s="31"/>
      <c r="AF35" s="31"/>
      <c r="AG35" s="31"/>
      <c r="AH35" s="31"/>
      <c r="AI35" s="31"/>
      <c r="AJ35" s="31"/>
      <c r="AK35" s="31"/>
      <c r="AL35" s="32"/>
    </row>
    <row r="36" spans="1:38">
      <c r="A36" s="163"/>
      <c r="B36" s="164"/>
      <c r="C36" s="164"/>
      <c r="D36" s="164"/>
      <c r="E36" s="164"/>
      <c r="F36" s="164"/>
      <c r="G36" s="164"/>
      <c r="H36" s="164"/>
      <c r="I36" s="164"/>
      <c r="J36" s="164"/>
      <c r="K36" s="164"/>
      <c r="L36" s="164"/>
      <c r="M36" s="164"/>
      <c r="N36" s="164"/>
      <c r="O36" s="164"/>
      <c r="P36" s="164"/>
      <c r="Q36" s="164"/>
      <c r="R36" s="164"/>
      <c r="S36" s="165"/>
      <c r="T36" s="30"/>
      <c r="U36" s="31"/>
      <c r="V36" s="31"/>
      <c r="W36" s="31"/>
      <c r="X36" s="31"/>
      <c r="Y36" s="31"/>
      <c r="Z36" s="31"/>
      <c r="AA36" s="31"/>
      <c r="AB36" s="31"/>
      <c r="AC36" s="31"/>
      <c r="AD36" s="31"/>
      <c r="AE36" s="31"/>
      <c r="AF36" s="31"/>
      <c r="AG36" s="31"/>
      <c r="AH36" s="31"/>
      <c r="AI36" s="31"/>
      <c r="AJ36" s="31"/>
      <c r="AK36" s="31"/>
      <c r="AL36" s="32"/>
    </row>
    <row r="37" spans="1:38">
      <c r="A37" s="163"/>
      <c r="B37" s="164"/>
      <c r="C37" s="164"/>
      <c r="D37" s="164"/>
      <c r="E37" s="164"/>
      <c r="F37" s="164"/>
      <c r="G37" s="164"/>
      <c r="H37" s="164"/>
      <c r="I37" s="164"/>
      <c r="J37" s="164"/>
      <c r="K37" s="164"/>
      <c r="L37" s="164"/>
      <c r="M37" s="164"/>
      <c r="N37" s="164"/>
      <c r="O37" s="164"/>
      <c r="P37" s="164"/>
      <c r="Q37" s="164"/>
      <c r="R37" s="164"/>
      <c r="S37" s="165"/>
      <c r="T37" s="30"/>
      <c r="U37" s="31"/>
      <c r="V37" s="31"/>
      <c r="W37" s="31"/>
      <c r="X37" s="31"/>
      <c r="Y37" s="31"/>
      <c r="Z37" s="31"/>
      <c r="AA37" s="31"/>
      <c r="AB37" s="31"/>
      <c r="AC37" s="31"/>
      <c r="AD37" s="31"/>
      <c r="AE37" s="31"/>
      <c r="AF37" s="31"/>
      <c r="AG37" s="31"/>
      <c r="AH37" s="31"/>
      <c r="AI37" s="31"/>
      <c r="AJ37" s="31"/>
      <c r="AK37" s="31"/>
      <c r="AL37" s="32"/>
    </row>
    <row r="38" spans="1:38">
      <c r="A38" s="163"/>
      <c r="B38" s="164"/>
      <c r="C38" s="164"/>
      <c r="D38" s="164"/>
      <c r="E38" s="164"/>
      <c r="F38" s="164"/>
      <c r="G38" s="164"/>
      <c r="H38" s="164"/>
      <c r="I38" s="164"/>
      <c r="J38" s="164"/>
      <c r="K38" s="164"/>
      <c r="L38" s="164"/>
      <c r="M38" s="164"/>
      <c r="N38" s="164"/>
      <c r="O38" s="164"/>
      <c r="P38" s="164"/>
      <c r="Q38" s="164"/>
      <c r="R38" s="164"/>
      <c r="S38" s="165"/>
      <c r="T38" s="30"/>
      <c r="U38" s="31"/>
      <c r="V38" s="31"/>
      <c r="W38" s="31"/>
      <c r="X38" s="31"/>
      <c r="Y38" s="31"/>
      <c r="Z38" s="31"/>
      <c r="AA38" s="31"/>
      <c r="AB38" s="31"/>
      <c r="AC38" s="31"/>
      <c r="AD38" s="31"/>
      <c r="AE38" s="31"/>
      <c r="AF38" s="31"/>
      <c r="AG38" s="31"/>
      <c r="AH38" s="31"/>
      <c r="AI38" s="31"/>
      <c r="AJ38" s="31"/>
      <c r="AK38" s="31"/>
      <c r="AL38" s="32"/>
    </row>
    <row r="39" spans="1:38">
      <c r="A39" s="163"/>
      <c r="B39" s="164"/>
      <c r="C39" s="164"/>
      <c r="D39" s="164"/>
      <c r="E39" s="164"/>
      <c r="F39" s="164"/>
      <c r="G39" s="164"/>
      <c r="H39" s="164"/>
      <c r="I39" s="164"/>
      <c r="J39" s="164"/>
      <c r="K39" s="164"/>
      <c r="L39" s="164"/>
      <c r="M39" s="164"/>
      <c r="N39" s="164"/>
      <c r="O39" s="164"/>
      <c r="P39" s="164"/>
      <c r="Q39" s="164"/>
      <c r="R39" s="164"/>
      <c r="S39" s="165"/>
      <c r="T39" s="30"/>
      <c r="U39" s="31"/>
      <c r="V39" s="31"/>
      <c r="W39" s="31"/>
      <c r="X39" s="31"/>
      <c r="Y39" s="31"/>
      <c r="Z39" s="31"/>
      <c r="AA39" s="31"/>
      <c r="AB39" s="31"/>
      <c r="AC39" s="31"/>
      <c r="AD39" s="31"/>
      <c r="AE39" s="31"/>
      <c r="AF39" s="31"/>
      <c r="AG39" s="31"/>
      <c r="AH39" s="31"/>
      <c r="AI39" s="31"/>
      <c r="AJ39" s="31"/>
      <c r="AK39" s="31"/>
      <c r="AL39" s="32"/>
    </row>
    <row r="40" spans="1:38">
      <c r="A40" s="163"/>
      <c r="B40" s="164"/>
      <c r="C40" s="164"/>
      <c r="D40" s="164"/>
      <c r="E40" s="164"/>
      <c r="F40" s="164"/>
      <c r="G40" s="164"/>
      <c r="H40" s="164"/>
      <c r="I40" s="164"/>
      <c r="J40" s="164"/>
      <c r="K40" s="164"/>
      <c r="L40" s="164"/>
      <c r="M40" s="164"/>
      <c r="N40" s="164"/>
      <c r="O40" s="164"/>
      <c r="P40" s="164"/>
      <c r="Q40" s="164"/>
      <c r="R40" s="164"/>
      <c r="S40" s="165"/>
      <c r="T40" s="30"/>
      <c r="U40" s="31"/>
      <c r="V40" s="31"/>
      <c r="W40" s="31"/>
      <c r="X40" s="31"/>
      <c r="Y40" s="31"/>
      <c r="Z40" s="31"/>
      <c r="AA40" s="31"/>
      <c r="AB40" s="31"/>
      <c r="AC40" s="31"/>
      <c r="AD40" s="31"/>
      <c r="AE40" s="31"/>
      <c r="AF40" s="31"/>
      <c r="AG40" s="31"/>
      <c r="AH40" s="31"/>
      <c r="AI40" s="31"/>
      <c r="AJ40" s="31"/>
      <c r="AK40" s="31"/>
      <c r="AL40" s="32"/>
    </row>
    <row r="41" spans="1:38">
      <c r="A41" s="163"/>
      <c r="B41" s="164"/>
      <c r="C41" s="164"/>
      <c r="D41" s="164"/>
      <c r="E41" s="164"/>
      <c r="F41" s="164"/>
      <c r="G41" s="164"/>
      <c r="H41" s="164"/>
      <c r="I41" s="164"/>
      <c r="J41" s="164"/>
      <c r="K41" s="164"/>
      <c r="L41" s="164"/>
      <c r="M41" s="164"/>
      <c r="N41" s="164"/>
      <c r="O41" s="164"/>
      <c r="P41" s="164"/>
      <c r="Q41" s="164"/>
      <c r="R41" s="164"/>
      <c r="S41" s="165"/>
      <c r="T41" s="30"/>
      <c r="U41" s="31"/>
      <c r="V41" s="31"/>
      <c r="W41" s="31"/>
      <c r="X41" s="31"/>
      <c r="Y41" s="31"/>
      <c r="Z41" s="31"/>
      <c r="AA41" s="31"/>
      <c r="AB41" s="31"/>
      <c r="AC41" s="31"/>
      <c r="AD41" s="31"/>
      <c r="AE41" s="31"/>
      <c r="AF41" s="31"/>
      <c r="AG41" s="31"/>
      <c r="AH41" s="31"/>
      <c r="AI41" s="31"/>
      <c r="AJ41" s="31"/>
      <c r="AK41" s="31"/>
      <c r="AL41" s="32"/>
    </row>
    <row r="42" spans="1:38">
      <c r="A42" s="163"/>
      <c r="B42" s="164"/>
      <c r="C42" s="164"/>
      <c r="D42" s="164"/>
      <c r="E42" s="164"/>
      <c r="F42" s="164"/>
      <c r="G42" s="164"/>
      <c r="H42" s="164"/>
      <c r="I42" s="164"/>
      <c r="J42" s="164"/>
      <c r="K42" s="164"/>
      <c r="L42" s="164"/>
      <c r="M42" s="164"/>
      <c r="N42" s="164"/>
      <c r="O42" s="164"/>
      <c r="P42" s="164"/>
      <c r="Q42" s="164"/>
      <c r="R42" s="164"/>
      <c r="S42" s="165"/>
      <c r="T42" s="30"/>
      <c r="U42" s="31"/>
      <c r="V42" s="31"/>
      <c r="W42" s="31"/>
      <c r="X42" s="31"/>
      <c r="Y42" s="31"/>
      <c r="Z42" s="31"/>
      <c r="AA42" s="31"/>
      <c r="AB42" s="31"/>
      <c r="AC42" s="31"/>
      <c r="AD42" s="31"/>
      <c r="AE42" s="31"/>
      <c r="AF42" s="31"/>
      <c r="AG42" s="31"/>
      <c r="AH42" s="31"/>
      <c r="AI42" s="31"/>
      <c r="AJ42" s="31"/>
      <c r="AK42" s="31"/>
      <c r="AL42" s="32"/>
    </row>
    <row r="43" spans="1:38">
      <c r="A43" s="163"/>
      <c r="B43" s="164"/>
      <c r="C43" s="164"/>
      <c r="D43" s="164"/>
      <c r="E43" s="164"/>
      <c r="F43" s="164"/>
      <c r="G43" s="164"/>
      <c r="H43" s="164"/>
      <c r="I43" s="164"/>
      <c r="J43" s="164"/>
      <c r="K43" s="164"/>
      <c r="L43" s="164"/>
      <c r="M43" s="164"/>
      <c r="N43" s="164"/>
      <c r="O43" s="164"/>
      <c r="P43" s="164"/>
      <c r="Q43" s="164"/>
      <c r="R43" s="164"/>
      <c r="S43" s="165"/>
      <c r="T43" s="30"/>
      <c r="U43" s="31"/>
      <c r="V43" s="31"/>
      <c r="W43" s="31"/>
      <c r="X43" s="31"/>
      <c r="Y43" s="31"/>
      <c r="Z43" s="31"/>
      <c r="AA43" s="31"/>
      <c r="AB43" s="31"/>
      <c r="AC43" s="31"/>
      <c r="AD43" s="31"/>
      <c r="AE43" s="31"/>
      <c r="AF43" s="31"/>
      <c r="AG43" s="31"/>
      <c r="AH43" s="31"/>
      <c r="AI43" s="31"/>
      <c r="AJ43" s="31"/>
      <c r="AK43" s="31"/>
      <c r="AL43" s="32"/>
    </row>
    <row r="44" spans="1:38">
      <c r="A44" s="163"/>
      <c r="B44" s="164"/>
      <c r="C44" s="164"/>
      <c r="D44" s="164"/>
      <c r="E44" s="164"/>
      <c r="F44" s="164"/>
      <c r="G44" s="164"/>
      <c r="H44" s="164"/>
      <c r="I44" s="164"/>
      <c r="J44" s="164"/>
      <c r="K44" s="164"/>
      <c r="L44" s="164"/>
      <c r="M44" s="164"/>
      <c r="N44" s="164"/>
      <c r="O44" s="164"/>
      <c r="P44" s="164"/>
      <c r="Q44" s="164"/>
      <c r="R44" s="164"/>
      <c r="S44" s="165"/>
      <c r="T44" s="30"/>
      <c r="U44" s="31"/>
      <c r="V44" s="31"/>
      <c r="W44" s="31"/>
      <c r="X44" s="31"/>
      <c r="Y44" s="31"/>
      <c r="Z44" s="31"/>
      <c r="AA44" s="31"/>
      <c r="AB44" s="31"/>
      <c r="AC44" s="31"/>
      <c r="AD44" s="31"/>
      <c r="AE44" s="31"/>
      <c r="AF44" s="31"/>
      <c r="AG44" s="31"/>
      <c r="AH44" s="31"/>
      <c r="AI44" s="31"/>
      <c r="AJ44" s="31"/>
      <c r="AK44" s="31"/>
      <c r="AL44" s="32"/>
    </row>
    <row r="45" spans="1:38">
      <c r="A45" s="163"/>
      <c r="B45" s="164"/>
      <c r="C45" s="164"/>
      <c r="D45" s="164"/>
      <c r="E45" s="164"/>
      <c r="F45" s="164"/>
      <c r="G45" s="164"/>
      <c r="H45" s="164"/>
      <c r="I45" s="164"/>
      <c r="J45" s="164"/>
      <c r="K45" s="164"/>
      <c r="L45" s="164"/>
      <c r="M45" s="164"/>
      <c r="N45" s="164"/>
      <c r="O45" s="164"/>
      <c r="P45" s="164"/>
      <c r="Q45" s="164"/>
      <c r="R45" s="164"/>
      <c r="S45" s="165"/>
      <c r="T45" s="30"/>
      <c r="U45" s="31"/>
      <c r="V45" s="31"/>
      <c r="W45" s="31"/>
      <c r="X45" s="31"/>
      <c r="Y45" s="31"/>
      <c r="Z45" s="31"/>
      <c r="AA45" s="31"/>
      <c r="AB45" s="31"/>
      <c r="AC45" s="31"/>
      <c r="AD45" s="31"/>
      <c r="AE45" s="31"/>
      <c r="AF45" s="31"/>
      <c r="AG45" s="31"/>
      <c r="AH45" s="31"/>
      <c r="AI45" s="31"/>
      <c r="AJ45" s="31"/>
      <c r="AK45" s="31"/>
      <c r="AL45" s="32"/>
    </row>
    <row r="46" spans="1:38">
      <c r="A46" s="163"/>
      <c r="B46" s="164"/>
      <c r="C46" s="164"/>
      <c r="D46" s="164"/>
      <c r="E46" s="164"/>
      <c r="F46" s="164"/>
      <c r="G46" s="164"/>
      <c r="H46" s="164"/>
      <c r="I46" s="164"/>
      <c r="J46" s="164"/>
      <c r="K46" s="164"/>
      <c r="L46" s="164"/>
      <c r="M46" s="164"/>
      <c r="N46" s="164"/>
      <c r="O46" s="164"/>
      <c r="P46" s="164"/>
      <c r="Q46" s="164"/>
      <c r="R46" s="164"/>
      <c r="S46" s="165"/>
      <c r="T46" s="30"/>
      <c r="U46" s="31"/>
      <c r="V46" s="31"/>
      <c r="W46" s="31"/>
      <c r="X46" s="31"/>
      <c r="Y46" s="31"/>
      <c r="Z46" s="31"/>
      <c r="AA46" s="31"/>
      <c r="AB46" s="31"/>
      <c r="AC46" s="31"/>
      <c r="AD46" s="31"/>
      <c r="AE46" s="31"/>
      <c r="AF46" s="31"/>
      <c r="AG46" s="31"/>
      <c r="AH46" s="31"/>
      <c r="AI46" s="31"/>
      <c r="AJ46" s="31"/>
      <c r="AK46" s="31"/>
      <c r="AL46" s="32"/>
    </row>
    <row r="47" spans="1:38">
      <c r="A47" s="163"/>
      <c r="B47" s="164"/>
      <c r="C47" s="164"/>
      <c r="D47" s="164"/>
      <c r="E47" s="164"/>
      <c r="F47" s="164"/>
      <c r="G47" s="164"/>
      <c r="H47" s="164"/>
      <c r="I47" s="164"/>
      <c r="J47" s="164"/>
      <c r="K47" s="164"/>
      <c r="L47" s="164"/>
      <c r="M47" s="164"/>
      <c r="N47" s="164"/>
      <c r="O47" s="164"/>
      <c r="P47" s="164"/>
      <c r="Q47" s="164"/>
      <c r="R47" s="164"/>
      <c r="S47" s="165"/>
      <c r="T47" s="30"/>
      <c r="U47" s="31"/>
      <c r="V47" s="31"/>
      <c r="W47" s="31"/>
      <c r="X47" s="31"/>
      <c r="Y47" s="31"/>
      <c r="Z47" s="31"/>
      <c r="AA47" s="31"/>
      <c r="AB47" s="31"/>
      <c r="AC47" s="31"/>
      <c r="AD47" s="31"/>
      <c r="AE47" s="31"/>
      <c r="AF47" s="31"/>
      <c r="AG47" s="31"/>
      <c r="AH47" s="31"/>
      <c r="AI47" s="31"/>
      <c r="AJ47" s="31"/>
      <c r="AK47" s="31"/>
      <c r="AL47" s="32"/>
    </row>
    <row r="48" spans="1:38">
      <c r="A48" s="163"/>
      <c r="B48" s="164"/>
      <c r="C48" s="164"/>
      <c r="D48" s="164"/>
      <c r="E48" s="164"/>
      <c r="F48" s="164"/>
      <c r="G48" s="164"/>
      <c r="H48" s="164"/>
      <c r="I48" s="164"/>
      <c r="J48" s="164"/>
      <c r="K48" s="164"/>
      <c r="L48" s="164"/>
      <c r="M48" s="164"/>
      <c r="N48" s="164"/>
      <c r="O48" s="164"/>
      <c r="P48" s="164"/>
      <c r="Q48" s="164"/>
      <c r="R48" s="164"/>
      <c r="S48" s="165"/>
      <c r="T48" s="30"/>
      <c r="U48" s="31"/>
      <c r="V48" s="31"/>
      <c r="W48" s="31"/>
      <c r="X48" s="31"/>
      <c r="Y48" s="31"/>
      <c r="Z48" s="31"/>
      <c r="AA48" s="31"/>
      <c r="AB48" s="31"/>
      <c r="AC48" s="31"/>
      <c r="AD48" s="31"/>
      <c r="AE48" s="31"/>
      <c r="AF48" s="31"/>
      <c r="AG48" s="31"/>
      <c r="AH48" s="31"/>
      <c r="AI48" s="31"/>
      <c r="AJ48" s="31"/>
      <c r="AK48" s="31"/>
      <c r="AL48" s="32"/>
    </row>
    <row r="49" spans="1:38">
      <c r="A49" s="163"/>
      <c r="B49" s="164"/>
      <c r="C49" s="164"/>
      <c r="D49" s="164"/>
      <c r="E49" s="164"/>
      <c r="F49" s="164"/>
      <c r="G49" s="164"/>
      <c r="H49" s="164"/>
      <c r="I49" s="164"/>
      <c r="J49" s="164"/>
      <c r="K49" s="164"/>
      <c r="L49" s="164"/>
      <c r="M49" s="164"/>
      <c r="N49" s="164"/>
      <c r="O49" s="164"/>
      <c r="P49" s="164"/>
      <c r="Q49" s="164"/>
      <c r="R49" s="164"/>
      <c r="S49" s="165"/>
      <c r="T49" s="30"/>
      <c r="U49" s="31"/>
      <c r="V49" s="31"/>
      <c r="W49" s="31"/>
      <c r="X49" s="31"/>
      <c r="Y49" s="31"/>
      <c r="Z49" s="31"/>
      <c r="AA49" s="31"/>
      <c r="AB49" s="31"/>
      <c r="AC49" s="31"/>
      <c r="AD49" s="31"/>
      <c r="AE49" s="31"/>
      <c r="AF49" s="31"/>
      <c r="AG49" s="31"/>
      <c r="AH49" s="31"/>
      <c r="AI49" s="31"/>
      <c r="AJ49" s="31"/>
      <c r="AK49" s="31"/>
      <c r="AL49" s="32"/>
    </row>
    <row r="50" spans="1:38">
      <c r="A50" s="163"/>
      <c r="B50" s="164"/>
      <c r="C50" s="164"/>
      <c r="D50" s="164"/>
      <c r="E50" s="164"/>
      <c r="F50" s="164"/>
      <c r="G50" s="164"/>
      <c r="H50" s="164"/>
      <c r="I50" s="164"/>
      <c r="J50" s="164"/>
      <c r="K50" s="164"/>
      <c r="L50" s="164"/>
      <c r="M50" s="164"/>
      <c r="N50" s="164"/>
      <c r="O50" s="164"/>
      <c r="P50" s="164"/>
      <c r="Q50" s="164"/>
      <c r="R50" s="164"/>
      <c r="S50" s="165"/>
      <c r="T50" s="30"/>
      <c r="U50" s="31"/>
      <c r="V50" s="31"/>
      <c r="W50" s="31"/>
      <c r="X50" s="31"/>
      <c r="Y50" s="31"/>
      <c r="Z50" s="31"/>
      <c r="AA50" s="31"/>
      <c r="AB50" s="31"/>
      <c r="AC50" s="31"/>
      <c r="AD50" s="31"/>
      <c r="AE50" s="31"/>
      <c r="AF50" s="31"/>
      <c r="AG50" s="31"/>
      <c r="AH50" s="31"/>
      <c r="AI50" s="31"/>
      <c r="AJ50" s="31"/>
      <c r="AK50" s="31"/>
      <c r="AL50" s="32"/>
    </row>
    <row r="51" spans="1:38">
      <c r="A51" s="163"/>
      <c r="B51" s="164"/>
      <c r="C51" s="164"/>
      <c r="D51" s="164"/>
      <c r="E51" s="164"/>
      <c r="F51" s="164"/>
      <c r="G51" s="164"/>
      <c r="H51" s="164"/>
      <c r="I51" s="164"/>
      <c r="J51" s="164"/>
      <c r="K51" s="164"/>
      <c r="L51" s="164"/>
      <c r="M51" s="164"/>
      <c r="N51" s="164"/>
      <c r="O51" s="164"/>
      <c r="P51" s="164"/>
      <c r="Q51" s="164"/>
      <c r="R51" s="164"/>
      <c r="S51" s="165"/>
      <c r="T51" s="30"/>
      <c r="U51" s="31"/>
      <c r="V51" s="31"/>
      <c r="W51" s="31"/>
      <c r="X51" s="31"/>
      <c r="Y51" s="31"/>
      <c r="Z51" s="31"/>
      <c r="AA51" s="31"/>
      <c r="AB51" s="31"/>
      <c r="AC51" s="31"/>
      <c r="AD51" s="31"/>
      <c r="AE51" s="31"/>
      <c r="AF51" s="31"/>
      <c r="AG51" s="31"/>
      <c r="AH51" s="31"/>
      <c r="AI51" s="31"/>
      <c r="AJ51" s="31"/>
      <c r="AK51" s="31"/>
      <c r="AL51" s="32"/>
    </row>
    <row r="52" spans="1:38">
      <c r="A52" s="163"/>
      <c r="B52" s="164"/>
      <c r="C52" s="164"/>
      <c r="D52" s="164"/>
      <c r="E52" s="164"/>
      <c r="F52" s="164"/>
      <c r="G52" s="164"/>
      <c r="H52" s="164"/>
      <c r="I52" s="164"/>
      <c r="J52" s="164"/>
      <c r="K52" s="164"/>
      <c r="L52" s="164"/>
      <c r="M52" s="164"/>
      <c r="N52" s="164"/>
      <c r="O52" s="164"/>
      <c r="P52" s="164"/>
      <c r="Q52" s="164"/>
      <c r="R52" s="164"/>
      <c r="S52" s="165"/>
      <c r="T52" s="30"/>
      <c r="U52" s="31"/>
      <c r="V52" s="31"/>
      <c r="W52" s="31"/>
      <c r="X52" s="31"/>
      <c r="Y52" s="31"/>
      <c r="Z52" s="31"/>
      <c r="AA52" s="31"/>
      <c r="AB52" s="31"/>
      <c r="AC52" s="31"/>
      <c r="AD52" s="31"/>
      <c r="AE52" s="31"/>
      <c r="AF52" s="31"/>
      <c r="AG52" s="31"/>
      <c r="AH52" s="31"/>
      <c r="AI52" s="31"/>
      <c r="AJ52" s="31"/>
      <c r="AK52" s="31"/>
      <c r="AL52" s="32"/>
    </row>
    <row r="53" spans="1:38">
      <c r="A53" s="163"/>
      <c r="B53" s="164"/>
      <c r="C53" s="164"/>
      <c r="D53" s="164"/>
      <c r="E53" s="164"/>
      <c r="F53" s="164"/>
      <c r="G53" s="164"/>
      <c r="H53" s="164"/>
      <c r="I53" s="164"/>
      <c r="J53" s="164"/>
      <c r="K53" s="164"/>
      <c r="L53" s="164"/>
      <c r="M53" s="164"/>
      <c r="N53" s="164"/>
      <c r="O53" s="164"/>
      <c r="P53" s="164"/>
      <c r="Q53" s="164"/>
      <c r="R53" s="164"/>
      <c r="S53" s="165"/>
      <c r="T53" s="30"/>
      <c r="U53" s="31"/>
      <c r="V53" s="31"/>
      <c r="W53" s="31"/>
      <c r="X53" s="31"/>
      <c r="Y53" s="31"/>
      <c r="Z53" s="31"/>
      <c r="AA53" s="31"/>
      <c r="AB53" s="31"/>
      <c r="AC53" s="31"/>
      <c r="AD53" s="31"/>
      <c r="AE53" s="31"/>
      <c r="AF53" s="31"/>
      <c r="AG53" s="31"/>
      <c r="AH53" s="31"/>
      <c r="AI53" s="31"/>
      <c r="AJ53" s="31"/>
      <c r="AK53" s="31"/>
      <c r="AL53" s="32"/>
    </row>
    <row r="54" spans="1:38">
      <c r="A54" s="163"/>
      <c r="B54" s="164"/>
      <c r="C54" s="164"/>
      <c r="D54" s="164"/>
      <c r="E54" s="164"/>
      <c r="F54" s="164"/>
      <c r="G54" s="164"/>
      <c r="H54" s="164"/>
      <c r="I54" s="164"/>
      <c r="J54" s="164"/>
      <c r="K54" s="164"/>
      <c r="L54" s="164"/>
      <c r="M54" s="164"/>
      <c r="N54" s="164"/>
      <c r="O54" s="164"/>
      <c r="P54" s="164"/>
      <c r="Q54" s="164"/>
      <c r="R54" s="164"/>
      <c r="S54" s="165"/>
      <c r="T54" s="30"/>
      <c r="U54" s="31"/>
      <c r="V54" s="31"/>
      <c r="W54" s="31"/>
      <c r="X54" s="31"/>
      <c r="Y54" s="31"/>
      <c r="Z54" s="31"/>
      <c r="AA54" s="31"/>
      <c r="AB54" s="31"/>
      <c r="AC54" s="31"/>
      <c r="AD54" s="31"/>
      <c r="AE54" s="31"/>
      <c r="AF54" s="31"/>
      <c r="AG54" s="31"/>
      <c r="AH54" s="31"/>
      <c r="AI54" s="31"/>
      <c r="AJ54" s="31"/>
      <c r="AK54" s="31"/>
      <c r="AL54" s="32"/>
    </row>
    <row r="55" spans="1:38">
      <c r="A55" s="163"/>
      <c r="B55" s="164"/>
      <c r="C55" s="164"/>
      <c r="D55" s="164"/>
      <c r="E55" s="164"/>
      <c r="F55" s="164"/>
      <c r="G55" s="164"/>
      <c r="H55" s="164"/>
      <c r="I55" s="164"/>
      <c r="J55" s="164"/>
      <c r="K55" s="164"/>
      <c r="L55" s="164"/>
      <c r="M55" s="164"/>
      <c r="N55" s="164"/>
      <c r="O55" s="164"/>
      <c r="P55" s="164"/>
      <c r="Q55" s="164"/>
      <c r="R55" s="164"/>
      <c r="S55" s="165"/>
      <c r="T55" s="30"/>
      <c r="U55" s="31"/>
      <c r="V55" s="31"/>
      <c r="W55" s="31"/>
      <c r="X55" s="31"/>
      <c r="Y55" s="31"/>
      <c r="Z55" s="31"/>
      <c r="AA55" s="31"/>
      <c r="AB55" s="31"/>
      <c r="AC55" s="31"/>
      <c r="AD55" s="31"/>
      <c r="AE55" s="31"/>
      <c r="AF55" s="31"/>
      <c r="AG55" s="31"/>
      <c r="AH55" s="31"/>
      <c r="AI55" s="31"/>
      <c r="AJ55" s="31"/>
      <c r="AK55" s="31"/>
      <c r="AL55" s="32"/>
    </row>
    <row r="56" spans="1:38">
      <c r="A56" s="163"/>
      <c r="B56" s="164"/>
      <c r="C56" s="164"/>
      <c r="D56" s="164"/>
      <c r="E56" s="164"/>
      <c r="F56" s="164"/>
      <c r="G56" s="164"/>
      <c r="H56" s="164"/>
      <c r="I56" s="164"/>
      <c r="J56" s="164"/>
      <c r="K56" s="164"/>
      <c r="L56" s="164"/>
      <c r="M56" s="164"/>
      <c r="N56" s="164"/>
      <c r="O56" s="164"/>
      <c r="P56" s="164"/>
      <c r="Q56" s="164"/>
      <c r="R56" s="164"/>
      <c r="S56" s="165"/>
      <c r="T56" s="30"/>
      <c r="U56" s="31"/>
      <c r="V56" s="31"/>
      <c r="W56" s="31"/>
      <c r="X56" s="31"/>
      <c r="Y56" s="31"/>
      <c r="Z56" s="31"/>
      <c r="AA56" s="31"/>
      <c r="AB56" s="31"/>
      <c r="AC56" s="31"/>
      <c r="AD56" s="31"/>
      <c r="AE56" s="31"/>
      <c r="AF56" s="31"/>
      <c r="AG56" s="31"/>
      <c r="AH56" s="31"/>
      <c r="AI56" s="31"/>
      <c r="AJ56" s="31"/>
      <c r="AK56" s="31"/>
      <c r="AL56" s="32"/>
    </row>
    <row r="57" spans="1:38">
      <c r="A57" s="163"/>
      <c r="B57" s="164"/>
      <c r="C57" s="164"/>
      <c r="D57" s="164"/>
      <c r="E57" s="164"/>
      <c r="F57" s="164"/>
      <c r="G57" s="164"/>
      <c r="H57" s="164"/>
      <c r="I57" s="164"/>
      <c r="J57" s="164"/>
      <c r="K57" s="164"/>
      <c r="L57" s="164"/>
      <c r="M57" s="164"/>
      <c r="N57" s="164"/>
      <c r="O57" s="164"/>
      <c r="P57" s="164"/>
      <c r="Q57" s="164"/>
      <c r="R57" s="164"/>
      <c r="S57" s="165"/>
      <c r="T57" s="30"/>
      <c r="U57" s="31"/>
      <c r="V57" s="31"/>
      <c r="W57" s="31"/>
      <c r="X57" s="31"/>
      <c r="Y57" s="31"/>
      <c r="Z57" s="31"/>
      <c r="AA57" s="31"/>
      <c r="AB57" s="31"/>
      <c r="AC57" s="31"/>
      <c r="AD57" s="31"/>
      <c r="AE57" s="31"/>
      <c r="AF57" s="31"/>
      <c r="AG57" s="31"/>
      <c r="AH57" s="31"/>
      <c r="AI57" s="31"/>
      <c r="AJ57" s="31"/>
      <c r="AK57" s="31"/>
      <c r="AL57" s="32"/>
    </row>
    <row r="58" spans="1:38">
      <c r="A58" s="163"/>
      <c r="B58" s="164"/>
      <c r="C58" s="164"/>
      <c r="D58" s="164"/>
      <c r="E58" s="164"/>
      <c r="F58" s="164"/>
      <c r="G58" s="164"/>
      <c r="H58" s="164"/>
      <c r="I58" s="164"/>
      <c r="J58" s="164"/>
      <c r="K58" s="164"/>
      <c r="L58" s="164"/>
      <c r="M58" s="164"/>
      <c r="N58" s="164"/>
      <c r="O58" s="164"/>
      <c r="P58" s="164"/>
      <c r="Q58" s="164"/>
      <c r="R58" s="164"/>
      <c r="S58" s="165"/>
      <c r="T58" s="30"/>
      <c r="U58" s="31"/>
      <c r="V58" s="31"/>
      <c r="W58" s="31"/>
      <c r="X58" s="31"/>
      <c r="Y58" s="31"/>
      <c r="Z58" s="31"/>
      <c r="AA58" s="31"/>
      <c r="AB58" s="31"/>
      <c r="AC58" s="31"/>
      <c r="AD58" s="31"/>
      <c r="AE58" s="31"/>
      <c r="AF58" s="31"/>
      <c r="AG58" s="31"/>
      <c r="AH58" s="31"/>
      <c r="AI58" s="31"/>
      <c r="AJ58" s="31"/>
      <c r="AK58" s="31"/>
      <c r="AL58" s="32"/>
    </row>
    <row r="59" spans="1:38">
      <c r="A59" s="163"/>
      <c r="B59" s="164"/>
      <c r="C59" s="164"/>
      <c r="D59" s="164"/>
      <c r="E59" s="164"/>
      <c r="F59" s="164"/>
      <c r="G59" s="164"/>
      <c r="H59" s="164"/>
      <c r="I59" s="164"/>
      <c r="J59" s="164"/>
      <c r="K59" s="164"/>
      <c r="L59" s="164"/>
      <c r="M59" s="164"/>
      <c r="N59" s="164"/>
      <c r="O59" s="164"/>
      <c r="P59" s="164"/>
      <c r="Q59" s="164"/>
      <c r="R59" s="164"/>
      <c r="S59" s="165"/>
      <c r="T59" s="30"/>
      <c r="U59" s="31"/>
      <c r="V59" s="31"/>
      <c r="W59" s="31"/>
      <c r="X59" s="31"/>
      <c r="Y59" s="31"/>
      <c r="Z59" s="31"/>
      <c r="AA59" s="31"/>
      <c r="AB59" s="31"/>
      <c r="AC59" s="31"/>
      <c r="AD59" s="31"/>
      <c r="AE59" s="31"/>
      <c r="AF59" s="31"/>
      <c r="AG59" s="31"/>
      <c r="AH59" s="31"/>
      <c r="AI59" s="31"/>
      <c r="AJ59" s="31"/>
      <c r="AK59" s="31"/>
      <c r="AL59" s="32"/>
    </row>
    <row r="60" spans="1:38">
      <c r="A60" s="163"/>
      <c r="B60" s="164"/>
      <c r="C60" s="164"/>
      <c r="D60" s="164"/>
      <c r="E60" s="164"/>
      <c r="F60" s="164"/>
      <c r="G60" s="164"/>
      <c r="H60" s="164"/>
      <c r="I60" s="164"/>
      <c r="J60" s="164"/>
      <c r="K60" s="164"/>
      <c r="L60" s="164"/>
      <c r="M60" s="164"/>
      <c r="N60" s="164"/>
      <c r="O60" s="164"/>
      <c r="P60" s="164"/>
      <c r="Q60" s="164"/>
      <c r="R60" s="164"/>
      <c r="S60" s="165"/>
      <c r="T60" s="30"/>
      <c r="U60" s="31"/>
      <c r="V60" s="31"/>
      <c r="W60" s="31"/>
      <c r="X60" s="31"/>
      <c r="Y60" s="31"/>
      <c r="Z60" s="31"/>
      <c r="AA60" s="31"/>
      <c r="AB60" s="31"/>
      <c r="AC60" s="31"/>
      <c r="AD60" s="31"/>
      <c r="AE60" s="31"/>
      <c r="AF60" s="31"/>
      <c r="AG60" s="31"/>
      <c r="AH60" s="31"/>
      <c r="AI60" s="31"/>
      <c r="AJ60" s="31"/>
      <c r="AK60" s="31"/>
      <c r="AL60" s="32"/>
    </row>
    <row r="61" spans="1:38">
      <c r="A61" s="163"/>
      <c r="B61" s="164"/>
      <c r="C61" s="164"/>
      <c r="D61" s="164"/>
      <c r="E61" s="164"/>
      <c r="F61" s="164"/>
      <c r="G61" s="164"/>
      <c r="H61" s="164"/>
      <c r="I61" s="164"/>
      <c r="J61" s="164"/>
      <c r="K61" s="164"/>
      <c r="L61" s="164"/>
      <c r="M61" s="164"/>
      <c r="N61" s="164"/>
      <c r="O61" s="164"/>
      <c r="P61" s="164"/>
      <c r="Q61" s="164"/>
      <c r="R61" s="164"/>
      <c r="S61" s="165"/>
      <c r="T61" s="30"/>
      <c r="U61" s="31"/>
      <c r="V61" s="31"/>
      <c r="W61" s="31"/>
      <c r="X61" s="31"/>
      <c r="Y61" s="31"/>
      <c r="Z61" s="31"/>
      <c r="AA61" s="31"/>
      <c r="AB61" s="31"/>
      <c r="AC61" s="31"/>
      <c r="AD61" s="31"/>
      <c r="AE61" s="31"/>
      <c r="AF61" s="31"/>
      <c r="AG61" s="31"/>
      <c r="AH61" s="31"/>
      <c r="AI61" s="31"/>
      <c r="AJ61" s="31"/>
      <c r="AK61" s="31"/>
      <c r="AL61" s="32"/>
    </row>
    <row r="62" spans="1:38">
      <c r="A62" s="163"/>
      <c r="B62" s="164"/>
      <c r="C62" s="164"/>
      <c r="D62" s="164"/>
      <c r="E62" s="164"/>
      <c r="F62" s="164"/>
      <c r="G62" s="164"/>
      <c r="H62" s="164"/>
      <c r="I62" s="164"/>
      <c r="J62" s="164"/>
      <c r="K62" s="164"/>
      <c r="L62" s="164"/>
      <c r="M62" s="164"/>
      <c r="N62" s="164"/>
      <c r="O62" s="164"/>
      <c r="P62" s="164"/>
      <c r="Q62" s="164"/>
      <c r="R62" s="164"/>
      <c r="S62" s="165"/>
      <c r="T62" s="30"/>
      <c r="U62" s="31"/>
      <c r="V62" s="31"/>
      <c r="W62" s="31"/>
      <c r="X62" s="31"/>
      <c r="Y62" s="31"/>
      <c r="Z62" s="31"/>
      <c r="AA62" s="31"/>
      <c r="AB62" s="31"/>
      <c r="AC62" s="31"/>
      <c r="AD62" s="31"/>
      <c r="AE62" s="31"/>
      <c r="AF62" s="31"/>
      <c r="AG62" s="31"/>
      <c r="AH62" s="31"/>
      <c r="AI62" s="31"/>
      <c r="AJ62" s="31"/>
      <c r="AK62" s="31"/>
      <c r="AL62" s="32"/>
    </row>
    <row r="63" spans="1:38">
      <c r="A63" s="166"/>
      <c r="B63" s="167"/>
      <c r="C63" s="167"/>
      <c r="D63" s="167"/>
      <c r="E63" s="167"/>
      <c r="F63" s="167"/>
      <c r="G63" s="167"/>
      <c r="H63" s="167"/>
      <c r="I63" s="167"/>
      <c r="J63" s="167"/>
      <c r="K63" s="167"/>
      <c r="L63" s="167"/>
      <c r="M63" s="167"/>
      <c r="N63" s="167"/>
      <c r="O63" s="167"/>
      <c r="P63" s="167"/>
      <c r="Q63" s="167"/>
      <c r="R63" s="167"/>
      <c r="S63" s="168"/>
      <c r="T63" s="38"/>
      <c r="U63" s="36"/>
      <c r="V63" s="36"/>
      <c r="W63" s="36"/>
      <c r="X63" s="36"/>
      <c r="Y63" s="36"/>
      <c r="Z63" s="36"/>
      <c r="AA63" s="36"/>
      <c r="AB63" s="36"/>
      <c r="AC63" s="36"/>
      <c r="AD63" s="36"/>
      <c r="AE63" s="36"/>
      <c r="AF63" s="36"/>
      <c r="AG63" s="36"/>
      <c r="AH63" s="36"/>
      <c r="AI63" s="36"/>
      <c r="AJ63" s="36"/>
      <c r="AK63" s="36"/>
      <c r="AL63" s="39"/>
    </row>
  </sheetData>
  <sheetProtection algorithmName="SHA-512" hashValue="RZ2WH3FjQLwnHwfWauurH43/ZQ2uoSjdkHxiDeLi5/+9JYo5uU7EJaN5GKNQ6KwfXkJvMi7V65HpMfWju2N13Q==" saltValue="jOKP/CPRaoqkGQm+CAIZdw==" spinCount="100000" sheet="1" scenarios="1"/>
  <mergeCells count="4">
    <mergeCell ref="A1:S1"/>
    <mergeCell ref="D3:J3"/>
    <mergeCell ref="O3:S3"/>
    <mergeCell ref="A5:S6"/>
  </mergeCells>
  <phoneticPr fontId="2" type="noConversion"/>
  <hyperlinks>
    <hyperlink ref="A7:D7" location="'Cover Sheet'!A1" display="BACK to COVER SHEET" xr:uid="{00000000-0004-0000-28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tabColor rgb="FFFF9999"/>
  </sheetPr>
  <dimension ref="A1:AL63"/>
  <sheetViews>
    <sheetView showGridLines="0" view="pageBreakPreview" zoomScaleNormal="100" zoomScaleSheetLayoutView="100" workbookViewId="0">
      <selection sqref="A1:S1"/>
    </sheetView>
  </sheetViews>
  <sheetFormatPr defaultColWidth="11.42578125" defaultRowHeight="12.75"/>
  <cols>
    <col min="1" max="3" width="5" customWidth="1"/>
    <col min="4" max="4" width="6.7109375" customWidth="1"/>
    <col min="5" max="38" width="5" customWidth="1"/>
  </cols>
  <sheetData>
    <row r="1" spans="1:38">
      <c r="A1" s="1065" t="s">
        <v>490</v>
      </c>
      <c r="B1" s="1065"/>
      <c r="C1" s="1065"/>
      <c r="D1" s="1065"/>
      <c r="E1" s="1065"/>
      <c r="F1" s="1065"/>
      <c r="G1" s="1065"/>
      <c r="H1" s="1065"/>
      <c r="I1" s="1065"/>
      <c r="J1" s="1065"/>
      <c r="K1" s="1065"/>
      <c r="L1" s="1065"/>
      <c r="M1" s="1065"/>
      <c r="N1" s="1065"/>
      <c r="O1" s="1065"/>
      <c r="P1" s="1065"/>
      <c r="Q1" s="1065"/>
      <c r="R1" s="1065"/>
      <c r="S1" s="1065"/>
      <c r="T1" s="24"/>
      <c r="U1" s="25"/>
      <c r="V1" s="25"/>
      <c r="W1" s="25"/>
      <c r="X1" s="25"/>
      <c r="Y1" s="25"/>
      <c r="Z1" s="25"/>
      <c r="AA1" s="25"/>
      <c r="AB1" s="25"/>
      <c r="AC1" s="25"/>
      <c r="AD1" s="25"/>
      <c r="AE1" s="25"/>
      <c r="AF1" s="25"/>
      <c r="AG1" s="25"/>
      <c r="AH1" s="25"/>
      <c r="AI1" s="25"/>
      <c r="AJ1" s="25"/>
      <c r="AK1" s="25"/>
      <c r="AL1" s="26"/>
    </row>
    <row r="2" spans="1:38">
      <c r="T2" s="30"/>
      <c r="U2" s="31"/>
      <c r="V2" s="31"/>
      <c r="W2" s="31"/>
      <c r="X2" s="31"/>
      <c r="Y2" s="31"/>
      <c r="Z2" s="31"/>
      <c r="AA2" s="31"/>
      <c r="AB2" s="31"/>
      <c r="AC2" s="31"/>
      <c r="AD2" s="31"/>
      <c r="AE2" s="31"/>
      <c r="AF2" s="31"/>
      <c r="AG2" s="31"/>
      <c r="AH2" s="31"/>
      <c r="AI2" s="31"/>
      <c r="AJ2" s="31"/>
      <c r="AK2" s="31"/>
      <c r="AL2" s="32"/>
    </row>
    <row r="3" spans="1:38">
      <c r="A3" t="s">
        <v>57</v>
      </c>
      <c r="D3" s="1106" t="str">
        <f>IF('Cover Sheet'!D14:J14&gt;0,'Cover Sheet'!D14:J14,"")</f>
        <v/>
      </c>
      <c r="E3" s="1106"/>
      <c r="F3" s="1106"/>
      <c r="G3" s="1106"/>
      <c r="H3" s="1106"/>
      <c r="I3" s="1106"/>
      <c r="J3" s="1106"/>
      <c r="K3" t="s">
        <v>58</v>
      </c>
      <c r="O3" s="1106" t="str">
        <f>IF('Cover Sheet'!O14:S14&gt;0,'Cover Sheet'!O14:S14,"")</f>
        <v/>
      </c>
      <c r="P3" s="1106"/>
      <c r="Q3" s="1106"/>
      <c r="R3" s="1106"/>
      <c r="S3" s="1106"/>
      <c r="T3" s="30"/>
      <c r="U3" s="31"/>
      <c r="V3" s="31"/>
      <c r="W3" s="31"/>
      <c r="X3" s="31"/>
      <c r="Y3" s="31"/>
      <c r="Z3" s="31"/>
      <c r="AA3" s="31"/>
      <c r="AB3" s="31"/>
      <c r="AC3" s="31"/>
      <c r="AD3" s="31"/>
      <c r="AE3" s="31"/>
      <c r="AF3" s="31"/>
      <c r="AG3" s="31"/>
      <c r="AH3" s="31"/>
      <c r="AI3" s="31"/>
      <c r="AJ3" s="31"/>
      <c r="AK3" s="31"/>
      <c r="AL3" s="32"/>
    </row>
    <row r="4" spans="1:38">
      <c r="T4" s="30"/>
      <c r="U4" s="31"/>
      <c r="V4" s="31"/>
      <c r="W4" s="31"/>
      <c r="X4" s="31"/>
      <c r="Y4" s="31"/>
      <c r="Z4" s="31"/>
      <c r="AA4" s="31"/>
      <c r="AB4" s="31"/>
      <c r="AC4" s="31"/>
      <c r="AD4" s="31"/>
      <c r="AE4" s="31"/>
      <c r="AF4" s="31"/>
      <c r="AG4" s="31"/>
      <c r="AH4" s="31"/>
      <c r="AI4" s="31"/>
      <c r="AJ4" s="31"/>
      <c r="AK4" s="31"/>
      <c r="AL4" s="32"/>
    </row>
    <row r="5" spans="1:38" ht="12.75" customHeight="1">
      <c r="A5" s="1402" t="s">
        <v>613</v>
      </c>
      <c r="B5" s="1403"/>
      <c r="C5" s="1403"/>
      <c r="D5" s="1403"/>
      <c r="E5" s="1403"/>
      <c r="F5" s="1403"/>
      <c r="G5" s="1403"/>
      <c r="H5" s="1403"/>
      <c r="I5" s="1403"/>
      <c r="J5" s="1403"/>
      <c r="K5" s="1403"/>
      <c r="L5" s="1403"/>
      <c r="M5" s="1403"/>
      <c r="N5" s="1403"/>
      <c r="O5" s="1403"/>
      <c r="P5" s="1403"/>
      <c r="Q5" s="1403"/>
      <c r="R5" s="1403"/>
      <c r="S5" s="1403"/>
      <c r="T5" s="30"/>
      <c r="U5" s="31"/>
      <c r="V5" s="31"/>
      <c r="W5" s="31"/>
      <c r="X5" s="31"/>
      <c r="Y5" s="31"/>
      <c r="Z5" s="31"/>
      <c r="AA5" s="31"/>
      <c r="AB5" s="31"/>
      <c r="AC5" s="31"/>
      <c r="AD5" s="31"/>
      <c r="AE5" s="31"/>
      <c r="AF5" s="31"/>
      <c r="AG5" s="31"/>
      <c r="AH5" s="31"/>
      <c r="AI5" s="31"/>
      <c r="AJ5" s="31"/>
      <c r="AK5" s="31"/>
      <c r="AL5" s="32"/>
    </row>
    <row r="6" spans="1:38">
      <c r="A6" s="1404"/>
      <c r="B6" s="1405"/>
      <c r="C6" s="1405"/>
      <c r="D6" s="1405"/>
      <c r="E6" s="1405"/>
      <c r="F6" s="1405"/>
      <c r="G6" s="1405"/>
      <c r="H6" s="1405"/>
      <c r="I6" s="1405"/>
      <c r="J6" s="1405"/>
      <c r="K6" s="1405"/>
      <c r="L6" s="1405"/>
      <c r="M6" s="1405"/>
      <c r="N6" s="1405"/>
      <c r="O6" s="1405"/>
      <c r="P6" s="1405"/>
      <c r="Q6" s="1405"/>
      <c r="R6" s="1405"/>
      <c r="S6" s="1405"/>
      <c r="T6" s="30"/>
      <c r="U6" s="31"/>
      <c r="V6" s="31"/>
      <c r="W6" s="31"/>
      <c r="X6" s="31"/>
      <c r="Y6" s="31"/>
      <c r="Z6" s="31"/>
      <c r="AA6" s="31"/>
      <c r="AB6" s="31"/>
      <c r="AC6" s="31"/>
      <c r="AD6" s="31"/>
      <c r="AE6" s="31"/>
      <c r="AF6" s="31"/>
      <c r="AG6" s="31"/>
      <c r="AH6" s="31"/>
      <c r="AI6" s="31"/>
      <c r="AJ6" s="31"/>
      <c r="AK6" s="31"/>
      <c r="AL6" s="32"/>
    </row>
    <row r="7" spans="1:38">
      <c r="A7" s="661" t="s">
        <v>485</v>
      </c>
      <c r="B7" s="662"/>
      <c r="C7" s="662"/>
      <c r="D7" s="662"/>
      <c r="E7" s="663"/>
      <c r="F7" s="161"/>
      <c r="G7" s="161"/>
      <c r="H7" s="161"/>
      <c r="I7" s="161"/>
      <c r="J7" s="161"/>
      <c r="K7" s="161"/>
      <c r="L7" s="161"/>
      <c r="M7" s="161"/>
      <c r="N7" s="161"/>
      <c r="O7" s="161"/>
      <c r="P7" s="161"/>
      <c r="Q7" s="161"/>
      <c r="R7" s="161"/>
      <c r="S7" s="162"/>
      <c r="T7" s="30"/>
      <c r="U7" s="31"/>
      <c r="V7" s="31"/>
      <c r="W7" s="31"/>
      <c r="X7" s="31"/>
      <c r="Y7" s="31"/>
      <c r="Z7" s="31"/>
      <c r="AA7" s="31"/>
      <c r="AB7" s="31"/>
      <c r="AC7" s="31"/>
      <c r="AD7" s="31"/>
      <c r="AE7" s="31"/>
      <c r="AF7" s="31"/>
      <c r="AG7" s="31"/>
      <c r="AH7" s="31"/>
      <c r="AI7" s="31"/>
      <c r="AJ7" s="31"/>
      <c r="AK7" s="31"/>
      <c r="AL7" s="32"/>
    </row>
    <row r="8" spans="1:38">
      <c r="A8" s="664"/>
      <c r="B8" s="665"/>
      <c r="C8" s="665"/>
      <c r="D8" s="665"/>
      <c r="E8" s="665"/>
      <c r="F8" s="164"/>
      <c r="G8" s="164"/>
      <c r="H8" s="164"/>
      <c r="I8" s="164"/>
      <c r="J8" s="164"/>
      <c r="K8" s="164"/>
      <c r="L8" s="164"/>
      <c r="M8" s="164"/>
      <c r="N8" s="164"/>
      <c r="O8" s="164"/>
      <c r="P8" s="164"/>
      <c r="Q8" s="164"/>
      <c r="R8" s="164"/>
      <c r="S8" s="165"/>
      <c r="T8" s="30"/>
      <c r="U8" s="31"/>
      <c r="V8" s="31"/>
      <c r="W8" s="31"/>
      <c r="X8" s="31"/>
      <c r="Y8" s="31"/>
      <c r="Z8" s="31"/>
      <c r="AA8" s="31"/>
      <c r="AB8" s="31"/>
      <c r="AC8" s="31"/>
      <c r="AD8" s="31"/>
      <c r="AE8" s="31"/>
      <c r="AF8" s="31"/>
      <c r="AG8" s="31"/>
      <c r="AH8" s="31"/>
      <c r="AI8" s="31"/>
      <c r="AJ8" s="31"/>
      <c r="AK8" s="31"/>
      <c r="AL8" s="32"/>
    </row>
    <row r="9" spans="1:38">
      <c r="A9" s="664"/>
      <c r="B9" s="665"/>
      <c r="C9" s="665"/>
      <c r="D9" s="665"/>
      <c r="E9" s="665"/>
      <c r="F9" s="164"/>
      <c r="G9" s="164"/>
      <c r="H9" s="164"/>
      <c r="I9" s="164"/>
      <c r="J9" s="164"/>
      <c r="K9" s="164"/>
      <c r="L9" s="164"/>
      <c r="M9" s="164"/>
      <c r="N9" s="164"/>
      <c r="O9" s="164"/>
      <c r="P9" s="164"/>
      <c r="Q9" s="164"/>
      <c r="R9" s="164"/>
      <c r="S9" s="165"/>
      <c r="T9" s="30"/>
      <c r="U9" s="31"/>
      <c r="V9" s="31"/>
      <c r="W9" s="31"/>
      <c r="X9" s="31"/>
      <c r="Y9" s="31"/>
      <c r="Z9" s="31"/>
      <c r="AA9" s="31"/>
      <c r="AB9" s="31"/>
      <c r="AC9" s="31"/>
      <c r="AD9" s="31"/>
      <c r="AE9" s="31"/>
      <c r="AF9" s="31"/>
      <c r="AG9" s="31"/>
      <c r="AH9" s="31"/>
      <c r="AI9" s="31"/>
      <c r="AJ9" s="31"/>
      <c r="AK9" s="31"/>
      <c r="AL9" s="32"/>
    </row>
    <row r="10" spans="1:38">
      <c r="A10" s="163"/>
      <c r="B10" s="164"/>
      <c r="C10" s="164"/>
      <c r="D10" s="164"/>
      <c r="E10" s="164"/>
      <c r="F10" s="164"/>
      <c r="G10" s="164"/>
      <c r="H10" s="164"/>
      <c r="I10" s="164"/>
      <c r="J10" s="164"/>
      <c r="K10" s="164"/>
      <c r="L10" s="164"/>
      <c r="M10" s="164"/>
      <c r="N10" s="164"/>
      <c r="O10" s="164"/>
      <c r="P10" s="164"/>
      <c r="Q10" s="164"/>
      <c r="R10" s="164"/>
      <c r="S10" s="165"/>
      <c r="T10" s="30"/>
      <c r="U10" s="31"/>
      <c r="V10" s="31"/>
      <c r="W10" s="31"/>
      <c r="X10" s="31"/>
      <c r="Y10" s="31"/>
      <c r="Z10" s="31"/>
      <c r="AA10" s="31"/>
      <c r="AB10" s="31"/>
      <c r="AC10" s="31"/>
      <c r="AD10" s="31"/>
      <c r="AE10" s="31"/>
      <c r="AF10" s="31"/>
      <c r="AG10" s="31"/>
      <c r="AH10" s="31"/>
      <c r="AI10" s="31"/>
      <c r="AJ10" s="31"/>
      <c r="AK10" s="31"/>
      <c r="AL10" s="32"/>
    </row>
    <row r="11" spans="1:38">
      <c r="A11" s="163"/>
      <c r="B11" s="164"/>
      <c r="C11" s="164"/>
      <c r="D11" s="164"/>
      <c r="E11" s="164"/>
      <c r="F11" s="164"/>
      <c r="G11" s="164"/>
      <c r="H11" s="164"/>
      <c r="I11" s="164"/>
      <c r="J11" s="164"/>
      <c r="K11" s="164"/>
      <c r="L11" s="164"/>
      <c r="M11" s="164"/>
      <c r="N11" s="164"/>
      <c r="O11" s="164"/>
      <c r="P11" s="164"/>
      <c r="Q11" s="164"/>
      <c r="R11" s="164"/>
      <c r="S11" s="165"/>
      <c r="T11" s="30"/>
      <c r="U11" s="31"/>
      <c r="V11" s="31"/>
      <c r="W11" s="31"/>
      <c r="X11" s="31"/>
      <c r="Y11" s="31"/>
      <c r="Z11" s="31"/>
      <c r="AA11" s="31"/>
      <c r="AB11" s="31"/>
      <c r="AC11" s="31"/>
      <c r="AD11" s="31"/>
      <c r="AE11" s="31"/>
      <c r="AF11" s="31"/>
      <c r="AG11" s="31"/>
      <c r="AH11" s="31"/>
      <c r="AI11" s="31"/>
      <c r="AJ11" s="31"/>
      <c r="AK11" s="31"/>
      <c r="AL11" s="32"/>
    </row>
    <row r="12" spans="1:38">
      <c r="A12" s="163"/>
      <c r="B12" s="164"/>
      <c r="C12" s="164"/>
      <c r="D12" s="164"/>
      <c r="E12" s="164"/>
      <c r="F12" s="164"/>
      <c r="G12" s="164"/>
      <c r="H12" s="164"/>
      <c r="I12" s="164"/>
      <c r="J12" s="164"/>
      <c r="K12" s="164"/>
      <c r="L12" s="164"/>
      <c r="M12" s="164"/>
      <c r="N12" s="164"/>
      <c r="O12" s="164"/>
      <c r="P12" s="164"/>
      <c r="Q12" s="164"/>
      <c r="R12" s="164"/>
      <c r="S12" s="165"/>
      <c r="T12" s="30"/>
      <c r="U12" s="31"/>
      <c r="V12" s="31"/>
      <c r="W12" s="31"/>
      <c r="X12" s="31"/>
      <c r="Y12" s="31"/>
      <c r="Z12" s="31"/>
      <c r="AA12" s="31"/>
      <c r="AB12" s="31"/>
      <c r="AC12" s="31"/>
      <c r="AD12" s="31"/>
      <c r="AE12" s="31"/>
      <c r="AF12" s="31"/>
      <c r="AG12" s="31"/>
      <c r="AH12" s="31"/>
      <c r="AI12" s="31"/>
      <c r="AJ12" s="31"/>
      <c r="AK12" s="31"/>
      <c r="AL12" s="32"/>
    </row>
    <row r="13" spans="1:38">
      <c r="A13" s="163"/>
      <c r="B13" s="164"/>
      <c r="C13" s="164"/>
      <c r="D13" s="164"/>
      <c r="E13" s="164"/>
      <c r="F13" s="164"/>
      <c r="G13" s="164"/>
      <c r="H13" s="164"/>
      <c r="I13" s="164"/>
      <c r="J13" s="164"/>
      <c r="K13" s="164"/>
      <c r="L13" s="164"/>
      <c r="M13" s="164"/>
      <c r="N13" s="164"/>
      <c r="O13" s="164"/>
      <c r="P13" s="164"/>
      <c r="Q13" s="164"/>
      <c r="R13" s="164"/>
      <c r="S13" s="165"/>
      <c r="T13" s="30"/>
      <c r="U13" s="31"/>
      <c r="V13" s="31"/>
      <c r="W13" s="31"/>
      <c r="X13" s="31"/>
      <c r="Y13" s="31"/>
      <c r="Z13" s="31"/>
      <c r="AA13" s="31"/>
      <c r="AB13" s="31"/>
      <c r="AC13" s="31"/>
      <c r="AD13" s="31"/>
      <c r="AE13" s="31"/>
      <c r="AF13" s="31"/>
      <c r="AG13" s="31"/>
      <c r="AH13" s="31"/>
      <c r="AI13" s="31"/>
      <c r="AJ13" s="31"/>
      <c r="AK13" s="31"/>
      <c r="AL13" s="32"/>
    </row>
    <row r="14" spans="1:38">
      <c r="A14" s="163"/>
      <c r="B14" s="164"/>
      <c r="C14" s="164"/>
      <c r="D14" s="164"/>
      <c r="E14" s="164"/>
      <c r="F14" s="164"/>
      <c r="G14" s="164"/>
      <c r="H14" s="164"/>
      <c r="I14" s="164"/>
      <c r="J14" s="164"/>
      <c r="K14" s="164"/>
      <c r="L14" s="174"/>
      <c r="M14" s="164"/>
      <c r="N14" s="164"/>
      <c r="O14" s="164"/>
      <c r="P14" s="164"/>
      <c r="Q14" s="164"/>
      <c r="R14" s="164"/>
      <c r="S14" s="165"/>
      <c r="T14" s="30"/>
      <c r="U14" s="31"/>
      <c r="V14" s="31"/>
      <c r="W14" s="31"/>
      <c r="X14" s="31"/>
      <c r="Y14" s="31"/>
      <c r="Z14" s="31"/>
      <c r="AA14" s="31"/>
      <c r="AB14" s="31"/>
      <c r="AC14" s="31"/>
      <c r="AD14" s="31"/>
      <c r="AE14" s="31"/>
      <c r="AF14" s="31"/>
      <c r="AG14" s="31"/>
      <c r="AH14" s="31"/>
      <c r="AI14" s="31"/>
      <c r="AJ14" s="31"/>
      <c r="AK14" s="31"/>
      <c r="AL14" s="32"/>
    </row>
    <row r="15" spans="1:38">
      <c r="A15" s="163"/>
      <c r="B15" s="164"/>
      <c r="C15" s="164"/>
      <c r="D15" s="164"/>
      <c r="E15" s="164"/>
      <c r="F15" s="164"/>
      <c r="G15" s="164"/>
      <c r="H15" s="164"/>
      <c r="I15" s="164"/>
      <c r="J15" s="164"/>
      <c r="K15" s="164"/>
      <c r="L15" s="164"/>
      <c r="M15" s="164"/>
      <c r="N15" s="164"/>
      <c r="O15" s="164"/>
      <c r="P15" s="164"/>
      <c r="Q15" s="164"/>
      <c r="R15" s="164"/>
      <c r="S15" s="165"/>
      <c r="T15" s="30"/>
      <c r="U15" s="31"/>
      <c r="V15" s="31"/>
      <c r="W15" s="31"/>
      <c r="X15" s="31"/>
      <c r="Y15" s="31"/>
      <c r="Z15" s="31"/>
      <c r="AA15" s="31"/>
      <c r="AB15" s="31"/>
      <c r="AC15" s="31"/>
      <c r="AD15" s="31"/>
      <c r="AE15" s="31"/>
      <c r="AF15" s="31"/>
      <c r="AG15" s="31"/>
      <c r="AH15" s="31"/>
      <c r="AI15" s="31"/>
      <c r="AJ15" s="31"/>
      <c r="AK15" s="31"/>
      <c r="AL15" s="32"/>
    </row>
    <row r="16" spans="1:38">
      <c r="A16" s="163"/>
      <c r="B16" s="164"/>
      <c r="C16" s="164"/>
      <c r="D16" s="164"/>
      <c r="E16" s="164"/>
      <c r="F16" s="164"/>
      <c r="G16" s="164"/>
      <c r="H16" s="164"/>
      <c r="I16" s="164"/>
      <c r="J16" s="164"/>
      <c r="K16" s="164"/>
      <c r="L16" s="164"/>
      <c r="M16" s="164"/>
      <c r="N16" s="164"/>
      <c r="O16" s="164"/>
      <c r="P16" s="164"/>
      <c r="Q16" s="164"/>
      <c r="R16" s="164"/>
      <c r="S16" s="165"/>
      <c r="T16" s="30"/>
      <c r="U16" s="31"/>
      <c r="V16" s="31"/>
      <c r="W16" s="31"/>
      <c r="X16" s="31"/>
      <c r="Y16" s="31"/>
      <c r="Z16" s="31"/>
      <c r="AA16" s="31"/>
      <c r="AB16" s="31"/>
      <c r="AC16" s="31"/>
      <c r="AD16" s="31"/>
      <c r="AE16" s="31"/>
      <c r="AF16" s="31"/>
      <c r="AG16" s="31"/>
      <c r="AH16" s="31"/>
      <c r="AI16" s="31"/>
      <c r="AJ16" s="31"/>
      <c r="AK16" s="31"/>
      <c r="AL16" s="32"/>
    </row>
    <row r="17" spans="1:38">
      <c r="A17" s="163"/>
      <c r="B17" s="164"/>
      <c r="C17" s="164"/>
      <c r="D17" s="164"/>
      <c r="E17" s="164"/>
      <c r="F17" s="164"/>
      <c r="G17" s="164"/>
      <c r="H17" s="164"/>
      <c r="I17" s="164"/>
      <c r="J17" s="164"/>
      <c r="K17" s="164"/>
      <c r="L17" s="164"/>
      <c r="M17" s="164"/>
      <c r="N17" s="164"/>
      <c r="O17" s="164"/>
      <c r="P17" s="164"/>
      <c r="Q17" s="164"/>
      <c r="R17" s="164"/>
      <c r="S17" s="165"/>
      <c r="T17" s="30"/>
      <c r="U17" s="31"/>
      <c r="V17" s="31"/>
      <c r="W17" s="31"/>
      <c r="X17" s="31"/>
      <c r="Y17" s="31"/>
      <c r="Z17" s="31"/>
      <c r="AA17" s="31"/>
      <c r="AB17" s="31"/>
      <c r="AC17" s="31"/>
      <c r="AD17" s="31"/>
      <c r="AE17" s="31"/>
      <c r="AF17" s="31"/>
      <c r="AG17" s="31"/>
      <c r="AH17" s="31"/>
      <c r="AI17" s="31"/>
      <c r="AJ17" s="31"/>
      <c r="AK17" s="31"/>
      <c r="AL17" s="32"/>
    </row>
    <row r="18" spans="1:38">
      <c r="A18" s="163"/>
      <c r="B18" s="164"/>
      <c r="C18" s="164"/>
      <c r="D18" s="164"/>
      <c r="E18" s="164"/>
      <c r="F18" s="164"/>
      <c r="G18" s="164"/>
      <c r="H18" s="164"/>
      <c r="I18" s="164"/>
      <c r="J18" s="164"/>
      <c r="K18" s="164"/>
      <c r="L18" s="164"/>
      <c r="M18" s="164"/>
      <c r="N18" s="164"/>
      <c r="O18" s="164"/>
      <c r="P18" s="164"/>
      <c r="Q18" s="164"/>
      <c r="R18" s="164"/>
      <c r="S18" s="165"/>
      <c r="T18" s="30"/>
      <c r="U18" s="31"/>
      <c r="V18" s="31"/>
      <c r="W18" s="31"/>
      <c r="X18" s="31"/>
      <c r="Y18" s="31"/>
      <c r="Z18" s="31"/>
      <c r="AA18" s="31"/>
      <c r="AB18" s="31"/>
      <c r="AC18" s="31"/>
      <c r="AD18" s="31"/>
      <c r="AE18" s="31"/>
      <c r="AF18" s="31"/>
      <c r="AG18" s="31"/>
      <c r="AH18" s="31"/>
      <c r="AI18" s="31"/>
      <c r="AJ18" s="31"/>
      <c r="AK18" s="31"/>
      <c r="AL18" s="32"/>
    </row>
    <row r="19" spans="1:38">
      <c r="A19" s="163"/>
      <c r="B19" s="164"/>
      <c r="C19" s="164"/>
      <c r="D19" s="164"/>
      <c r="E19" s="164"/>
      <c r="F19" s="164"/>
      <c r="G19" s="164"/>
      <c r="H19" s="164"/>
      <c r="I19" s="164"/>
      <c r="J19" s="164"/>
      <c r="K19" s="164"/>
      <c r="L19" s="164"/>
      <c r="M19" s="164"/>
      <c r="N19" s="164"/>
      <c r="O19" s="164"/>
      <c r="P19" s="164"/>
      <c r="Q19" s="164"/>
      <c r="R19" s="164"/>
      <c r="S19" s="165"/>
      <c r="T19" s="30"/>
      <c r="U19" s="31"/>
      <c r="V19" s="31"/>
      <c r="W19" s="31"/>
      <c r="X19" s="31"/>
      <c r="Y19" s="31"/>
      <c r="Z19" s="31"/>
      <c r="AA19" s="31"/>
      <c r="AB19" s="31"/>
      <c r="AC19" s="31"/>
      <c r="AD19" s="31"/>
      <c r="AE19" s="31"/>
      <c r="AF19" s="31"/>
      <c r="AG19" s="31"/>
      <c r="AH19" s="31"/>
      <c r="AI19" s="31"/>
      <c r="AJ19" s="31"/>
      <c r="AK19" s="31"/>
      <c r="AL19" s="32"/>
    </row>
    <row r="20" spans="1:38">
      <c r="A20" s="163"/>
      <c r="B20" s="164"/>
      <c r="C20" s="164"/>
      <c r="D20" s="164"/>
      <c r="E20" s="164"/>
      <c r="F20" s="164"/>
      <c r="G20" s="164"/>
      <c r="H20" s="164"/>
      <c r="I20" s="164"/>
      <c r="J20" s="164"/>
      <c r="K20" s="164"/>
      <c r="L20" s="164"/>
      <c r="M20" s="164"/>
      <c r="N20" s="164"/>
      <c r="O20" s="164"/>
      <c r="P20" s="164"/>
      <c r="Q20" s="164"/>
      <c r="R20" s="164"/>
      <c r="S20" s="165"/>
      <c r="T20" s="30"/>
      <c r="U20" s="31"/>
      <c r="V20" s="31"/>
      <c r="W20" s="31"/>
      <c r="X20" s="31"/>
      <c r="Y20" s="31"/>
      <c r="Z20" s="31"/>
      <c r="AA20" s="31"/>
      <c r="AB20" s="31"/>
      <c r="AC20" s="31"/>
      <c r="AD20" s="31"/>
      <c r="AE20" s="31"/>
      <c r="AF20" s="31"/>
      <c r="AG20" s="31"/>
      <c r="AH20" s="31"/>
      <c r="AI20" s="31"/>
      <c r="AJ20" s="31"/>
      <c r="AK20" s="31"/>
      <c r="AL20" s="32"/>
    </row>
    <row r="21" spans="1:38">
      <c r="A21" s="163"/>
      <c r="B21" s="164"/>
      <c r="C21" s="164"/>
      <c r="D21" s="164"/>
      <c r="E21" s="164"/>
      <c r="F21" s="164"/>
      <c r="G21" s="164"/>
      <c r="H21" s="164"/>
      <c r="I21" s="164"/>
      <c r="J21" s="164"/>
      <c r="K21" s="164"/>
      <c r="L21" s="164"/>
      <c r="M21" s="164"/>
      <c r="N21" s="164"/>
      <c r="O21" s="164"/>
      <c r="P21" s="164"/>
      <c r="Q21" s="164"/>
      <c r="R21" s="164"/>
      <c r="S21" s="165"/>
      <c r="T21" s="30"/>
      <c r="U21" s="31"/>
      <c r="V21" s="31"/>
      <c r="W21" s="31"/>
      <c r="X21" s="31"/>
      <c r="Y21" s="31"/>
      <c r="Z21" s="31"/>
      <c r="AA21" s="31"/>
      <c r="AB21" s="31"/>
      <c r="AC21" s="31"/>
      <c r="AD21" s="31"/>
      <c r="AE21" s="31"/>
      <c r="AF21" s="31"/>
      <c r="AG21" s="31"/>
      <c r="AH21" s="31"/>
      <c r="AI21" s="31"/>
      <c r="AJ21" s="31"/>
      <c r="AK21" s="31"/>
      <c r="AL21" s="32"/>
    </row>
    <row r="22" spans="1:38">
      <c r="A22" s="163"/>
      <c r="B22" s="164"/>
      <c r="C22" s="164"/>
      <c r="D22" s="164"/>
      <c r="E22" s="164"/>
      <c r="F22" s="164"/>
      <c r="G22" s="164"/>
      <c r="H22" s="164"/>
      <c r="I22" s="164"/>
      <c r="J22" s="164"/>
      <c r="K22" s="164"/>
      <c r="L22" s="164"/>
      <c r="M22" s="164"/>
      <c r="N22" s="164"/>
      <c r="O22" s="164"/>
      <c r="P22" s="164"/>
      <c r="Q22" s="164"/>
      <c r="R22" s="164"/>
      <c r="S22" s="165"/>
      <c r="T22" s="30"/>
      <c r="U22" s="31"/>
      <c r="V22" s="31"/>
      <c r="W22" s="31"/>
      <c r="X22" s="31"/>
      <c r="Y22" s="31"/>
      <c r="Z22" s="31"/>
      <c r="AA22" s="31"/>
      <c r="AB22" s="31"/>
      <c r="AC22" s="31"/>
      <c r="AD22" s="31"/>
      <c r="AE22" s="31"/>
      <c r="AF22" s="31"/>
      <c r="AG22" s="31"/>
      <c r="AH22" s="31"/>
      <c r="AI22" s="31"/>
      <c r="AJ22" s="31"/>
      <c r="AK22" s="31"/>
      <c r="AL22" s="32"/>
    </row>
    <row r="23" spans="1:38">
      <c r="A23" s="163"/>
      <c r="B23" s="164"/>
      <c r="C23" s="164"/>
      <c r="D23" s="164"/>
      <c r="E23" s="164"/>
      <c r="F23" s="164"/>
      <c r="G23" s="164"/>
      <c r="H23" s="164"/>
      <c r="I23" s="164"/>
      <c r="J23" s="164"/>
      <c r="K23" s="164"/>
      <c r="L23" s="164"/>
      <c r="M23" s="164"/>
      <c r="N23" s="164"/>
      <c r="O23" s="164"/>
      <c r="P23" s="164"/>
      <c r="Q23" s="164"/>
      <c r="R23" s="164"/>
      <c r="S23" s="165"/>
      <c r="T23" s="30"/>
      <c r="U23" s="31"/>
      <c r="V23" s="31"/>
      <c r="W23" s="31"/>
      <c r="X23" s="31"/>
      <c r="Y23" s="31"/>
      <c r="Z23" s="31"/>
      <c r="AA23" s="31"/>
      <c r="AB23" s="31"/>
      <c r="AC23" s="31"/>
      <c r="AD23" s="31"/>
      <c r="AE23" s="31"/>
      <c r="AF23" s="31"/>
      <c r="AG23" s="31"/>
      <c r="AH23" s="31"/>
      <c r="AI23" s="31"/>
      <c r="AJ23" s="31"/>
      <c r="AK23" s="31"/>
      <c r="AL23" s="32"/>
    </row>
    <row r="24" spans="1:38">
      <c r="A24" s="163"/>
      <c r="B24" s="164"/>
      <c r="C24" s="164"/>
      <c r="D24" s="164"/>
      <c r="E24" s="164"/>
      <c r="F24" s="164"/>
      <c r="G24" s="164"/>
      <c r="H24" s="164"/>
      <c r="I24" s="164"/>
      <c r="J24" s="164"/>
      <c r="K24" s="164"/>
      <c r="L24" s="164"/>
      <c r="M24" s="164"/>
      <c r="N24" s="164"/>
      <c r="O24" s="164"/>
      <c r="P24" s="164"/>
      <c r="Q24" s="164"/>
      <c r="R24" s="164"/>
      <c r="S24" s="165"/>
      <c r="T24" s="30"/>
      <c r="U24" s="31"/>
      <c r="V24" s="31"/>
      <c r="W24" s="31"/>
      <c r="X24" s="31"/>
      <c r="Y24" s="31"/>
      <c r="Z24" s="31"/>
      <c r="AA24" s="31"/>
      <c r="AB24" s="31"/>
      <c r="AC24" s="31"/>
      <c r="AD24" s="31"/>
      <c r="AE24" s="31"/>
      <c r="AF24" s="31"/>
      <c r="AG24" s="31"/>
      <c r="AH24" s="31"/>
      <c r="AI24" s="31"/>
      <c r="AJ24" s="31"/>
      <c r="AK24" s="31"/>
      <c r="AL24" s="32"/>
    </row>
    <row r="25" spans="1:38">
      <c r="A25" s="163"/>
      <c r="B25" s="164"/>
      <c r="C25" s="164"/>
      <c r="D25" s="164"/>
      <c r="E25" s="164"/>
      <c r="F25" s="164"/>
      <c r="G25" s="164"/>
      <c r="H25" s="164"/>
      <c r="I25" s="164"/>
      <c r="J25" s="164"/>
      <c r="K25" s="164"/>
      <c r="L25" s="164"/>
      <c r="M25" s="164"/>
      <c r="N25" s="164"/>
      <c r="O25" s="164"/>
      <c r="P25" s="164"/>
      <c r="Q25" s="164"/>
      <c r="R25" s="164"/>
      <c r="S25" s="165"/>
      <c r="T25" s="30"/>
      <c r="U25" s="31"/>
      <c r="V25" s="31"/>
      <c r="W25" s="31"/>
      <c r="X25" s="31"/>
      <c r="Y25" s="31"/>
      <c r="Z25" s="31"/>
      <c r="AA25" s="31"/>
      <c r="AB25" s="31"/>
      <c r="AC25" s="31"/>
      <c r="AD25" s="31"/>
      <c r="AE25" s="31"/>
      <c r="AF25" s="31"/>
      <c r="AG25" s="31"/>
      <c r="AH25" s="31"/>
      <c r="AI25" s="31"/>
      <c r="AJ25" s="31"/>
      <c r="AK25" s="31"/>
      <c r="AL25" s="32"/>
    </row>
    <row r="26" spans="1:38">
      <c r="A26" s="163"/>
      <c r="B26" s="164"/>
      <c r="C26" s="164"/>
      <c r="D26" s="164"/>
      <c r="E26" s="164"/>
      <c r="F26" s="164"/>
      <c r="G26" s="164"/>
      <c r="H26" s="164"/>
      <c r="I26" s="164"/>
      <c r="J26" s="164"/>
      <c r="K26" s="164"/>
      <c r="L26" s="164"/>
      <c r="M26" s="164"/>
      <c r="N26" s="164"/>
      <c r="O26" s="164"/>
      <c r="P26" s="164"/>
      <c r="Q26" s="164"/>
      <c r="R26" s="164"/>
      <c r="S26" s="165"/>
      <c r="T26" s="30"/>
      <c r="U26" s="31"/>
      <c r="V26" s="31"/>
      <c r="W26" s="31"/>
      <c r="X26" s="31"/>
      <c r="Y26" s="31"/>
      <c r="Z26" s="31"/>
      <c r="AA26" s="31"/>
      <c r="AB26" s="31"/>
      <c r="AC26" s="31"/>
      <c r="AD26" s="31"/>
      <c r="AE26" s="31"/>
      <c r="AF26" s="31"/>
      <c r="AG26" s="31"/>
      <c r="AH26" s="31"/>
      <c r="AI26" s="31"/>
      <c r="AJ26" s="31"/>
      <c r="AK26" s="31"/>
      <c r="AL26" s="32"/>
    </row>
    <row r="27" spans="1:38">
      <c r="A27" s="163"/>
      <c r="B27" s="164"/>
      <c r="C27" s="164"/>
      <c r="D27" s="164"/>
      <c r="E27" s="164"/>
      <c r="F27" s="164"/>
      <c r="G27" s="164"/>
      <c r="H27" s="164"/>
      <c r="I27" s="164"/>
      <c r="J27" s="164"/>
      <c r="K27" s="164"/>
      <c r="L27" s="164"/>
      <c r="M27" s="164"/>
      <c r="N27" s="164"/>
      <c r="O27" s="164"/>
      <c r="P27" s="164"/>
      <c r="Q27" s="164"/>
      <c r="R27" s="164"/>
      <c r="S27" s="165"/>
      <c r="T27" s="30"/>
      <c r="U27" s="31"/>
      <c r="V27" s="31"/>
      <c r="W27" s="31"/>
      <c r="X27" s="31"/>
      <c r="Y27" s="31"/>
      <c r="Z27" s="31"/>
      <c r="AA27" s="31"/>
      <c r="AB27" s="31"/>
      <c r="AC27" s="31"/>
      <c r="AD27" s="31"/>
      <c r="AE27" s="31"/>
      <c r="AF27" s="31"/>
      <c r="AG27" s="31"/>
      <c r="AH27" s="31"/>
      <c r="AI27" s="31"/>
      <c r="AJ27" s="31"/>
      <c r="AK27" s="31"/>
      <c r="AL27" s="32"/>
    </row>
    <row r="28" spans="1:38">
      <c r="A28" s="163"/>
      <c r="B28" s="164"/>
      <c r="C28" s="164"/>
      <c r="D28" s="164"/>
      <c r="E28" s="164"/>
      <c r="F28" s="164"/>
      <c r="G28" s="164"/>
      <c r="H28" s="164"/>
      <c r="I28" s="164"/>
      <c r="J28" s="164"/>
      <c r="K28" s="164"/>
      <c r="L28" s="164"/>
      <c r="M28" s="164"/>
      <c r="N28" s="164"/>
      <c r="O28" s="164"/>
      <c r="P28" s="164"/>
      <c r="Q28" s="164"/>
      <c r="R28" s="164"/>
      <c r="S28" s="165"/>
      <c r="T28" s="30"/>
      <c r="U28" s="31"/>
      <c r="V28" s="31"/>
      <c r="W28" s="31"/>
      <c r="X28" s="31"/>
      <c r="Y28" s="31"/>
      <c r="Z28" s="31"/>
      <c r="AA28" s="31"/>
      <c r="AB28" s="31"/>
      <c r="AC28" s="31"/>
      <c r="AD28" s="31"/>
      <c r="AE28" s="31"/>
      <c r="AF28" s="31"/>
      <c r="AG28" s="31"/>
      <c r="AH28" s="31"/>
      <c r="AI28" s="31"/>
      <c r="AJ28" s="31"/>
      <c r="AK28" s="31"/>
      <c r="AL28" s="32"/>
    </row>
    <row r="29" spans="1:38">
      <c r="A29" s="163"/>
      <c r="B29" s="164"/>
      <c r="C29" s="164"/>
      <c r="D29" s="164"/>
      <c r="E29" s="164"/>
      <c r="F29" s="164"/>
      <c r="G29" s="164"/>
      <c r="H29" s="164"/>
      <c r="I29" s="164"/>
      <c r="J29" s="164"/>
      <c r="K29" s="164"/>
      <c r="L29" s="164"/>
      <c r="M29" s="164"/>
      <c r="N29" s="164"/>
      <c r="O29" s="164"/>
      <c r="P29" s="164"/>
      <c r="Q29" s="164"/>
      <c r="R29" s="164"/>
      <c r="S29" s="165"/>
      <c r="T29" s="30"/>
      <c r="U29" s="31"/>
      <c r="V29" s="31"/>
      <c r="W29" s="31"/>
      <c r="X29" s="31"/>
      <c r="Y29" s="31"/>
      <c r="Z29" s="31"/>
      <c r="AA29" s="31"/>
      <c r="AB29" s="31"/>
      <c r="AC29" s="31"/>
      <c r="AD29" s="31"/>
      <c r="AE29" s="31"/>
      <c r="AF29" s="31"/>
      <c r="AG29" s="31"/>
      <c r="AH29" s="31"/>
      <c r="AI29" s="31"/>
      <c r="AJ29" s="31"/>
      <c r="AK29" s="31"/>
      <c r="AL29" s="32"/>
    </row>
    <row r="30" spans="1:38">
      <c r="A30" s="163"/>
      <c r="B30" s="164"/>
      <c r="C30" s="164"/>
      <c r="D30" s="164"/>
      <c r="E30" s="164"/>
      <c r="F30" s="164"/>
      <c r="G30" s="164"/>
      <c r="H30" s="164"/>
      <c r="I30" s="164"/>
      <c r="J30" s="164"/>
      <c r="K30" s="164"/>
      <c r="L30" s="164"/>
      <c r="M30" s="164"/>
      <c r="N30" s="164"/>
      <c r="O30" s="164"/>
      <c r="P30" s="164"/>
      <c r="Q30" s="164"/>
      <c r="R30" s="164"/>
      <c r="S30" s="165"/>
      <c r="T30" s="30"/>
      <c r="U30" s="31"/>
      <c r="V30" s="31"/>
      <c r="W30" s="31"/>
      <c r="X30" s="31"/>
      <c r="Y30" s="31"/>
      <c r="Z30" s="31"/>
      <c r="AA30" s="31"/>
      <c r="AB30" s="31"/>
      <c r="AC30" s="31"/>
      <c r="AD30" s="31"/>
      <c r="AE30" s="31"/>
      <c r="AF30" s="31"/>
      <c r="AG30" s="31"/>
      <c r="AH30" s="31"/>
      <c r="AI30" s="31"/>
      <c r="AJ30" s="31"/>
      <c r="AK30" s="31"/>
      <c r="AL30" s="32"/>
    </row>
    <row r="31" spans="1:38">
      <c r="A31" s="163"/>
      <c r="B31" s="164"/>
      <c r="C31" s="164"/>
      <c r="D31" s="164"/>
      <c r="E31" s="164"/>
      <c r="F31" s="164"/>
      <c r="G31" s="164"/>
      <c r="H31" s="164"/>
      <c r="I31" s="164"/>
      <c r="J31" s="164"/>
      <c r="K31" s="164"/>
      <c r="L31" s="164"/>
      <c r="M31" s="164"/>
      <c r="N31" s="164"/>
      <c r="O31" s="164"/>
      <c r="P31" s="164"/>
      <c r="Q31" s="164"/>
      <c r="R31" s="164"/>
      <c r="S31" s="165"/>
      <c r="T31" s="30"/>
      <c r="U31" s="31"/>
      <c r="V31" s="31"/>
      <c r="W31" s="31"/>
      <c r="X31" s="31"/>
      <c r="Y31" s="31"/>
      <c r="Z31" s="31"/>
      <c r="AA31" s="31"/>
      <c r="AB31" s="31"/>
      <c r="AC31" s="31"/>
      <c r="AD31" s="31"/>
      <c r="AE31" s="31"/>
      <c r="AF31" s="31"/>
      <c r="AG31" s="31"/>
      <c r="AH31" s="31"/>
      <c r="AI31" s="31"/>
      <c r="AJ31" s="31"/>
      <c r="AK31" s="31"/>
      <c r="AL31" s="32"/>
    </row>
    <row r="32" spans="1:38">
      <c r="A32" s="163"/>
      <c r="B32" s="164"/>
      <c r="C32" s="164"/>
      <c r="D32" s="164"/>
      <c r="E32" s="164"/>
      <c r="F32" s="164"/>
      <c r="G32" s="164"/>
      <c r="H32" s="164"/>
      <c r="I32" s="164"/>
      <c r="J32" s="164"/>
      <c r="K32" s="164"/>
      <c r="L32" s="164"/>
      <c r="M32" s="164"/>
      <c r="N32" s="164"/>
      <c r="O32" s="164"/>
      <c r="P32" s="164"/>
      <c r="Q32" s="164"/>
      <c r="R32" s="164"/>
      <c r="S32" s="165"/>
      <c r="T32" s="30"/>
      <c r="U32" s="31"/>
      <c r="V32" s="31"/>
      <c r="W32" s="31"/>
      <c r="X32" s="31"/>
      <c r="Y32" s="31"/>
      <c r="Z32" s="31"/>
      <c r="AA32" s="31"/>
      <c r="AB32" s="31"/>
      <c r="AC32" s="31"/>
      <c r="AD32" s="31"/>
      <c r="AE32" s="31"/>
      <c r="AF32" s="31"/>
      <c r="AG32" s="31"/>
      <c r="AH32" s="31"/>
      <c r="AI32" s="31"/>
      <c r="AJ32" s="31"/>
      <c r="AK32" s="31"/>
      <c r="AL32" s="32"/>
    </row>
    <row r="33" spans="1:38">
      <c r="A33" s="163"/>
      <c r="B33" s="164"/>
      <c r="C33" s="164"/>
      <c r="D33" s="164"/>
      <c r="E33" s="164"/>
      <c r="F33" s="164"/>
      <c r="G33" s="164"/>
      <c r="H33" s="164"/>
      <c r="I33" s="164"/>
      <c r="J33" s="164"/>
      <c r="K33" s="164"/>
      <c r="L33" s="164"/>
      <c r="M33" s="164"/>
      <c r="N33" s="164"/>
      <c r="O33" s="164"/>
      <c r="P33" s="164"/>
      <c r="Q33" s="164"/>
      <c r="R33" s="164"/>
      <c r="S33" s="165"/>
      <c r="T33" s="30"/>
      <c r="U33" s="31"/>
      <c r="V33" s="31"/>
      <c r="W33" s="31"/>
      <c r="X33" s="31"/>
      <c r="Y33" s="31"/>
      <c r="Z33" s="31"/>
      <c r="AA33" s="31"/>
      <c r="AB33" s="31"/>
      <c r="AC33" s="31"/>
      <c r="AD33" s="31"/>
      <c r="AE33" s="31"/>
      <c r="AF33" s="31"/>
      <c r="AG33" s="31"/>
      <c r="AH33" s="31"/>
      <c r="AI33" s="31"/>
      <c r="AJ33" s="31"/>
      <c r="AK33" s="31"/>
      <c r="AL33" s="32"/>
    </row>
    <row r="34" spans="1:38">
      <c r="A34" s="163"/>
      <c r="B34" s="164"/>
      <c r="C34" s="164"/>
      <c r="D34" s="164"/>
      <c r="E34" s="164"/>
      <c r="F34" s="164"/>
      <c r="G34" s="164"/>
      <c r="H34" s="164"/>
      <c r="I34" s="164"/>
      <c r="J34" s="164"/>
      <c r="K34" s="164"/>
      <c r="L34" s="164"/>
      <c r="M34" s="164"/>
      <c r="N34" s="164"/>
      <c r="O34" s="164"/>
      <c r="P34" s="164"/>
      <c r="Q34" s="164"/>
      <c r="R34" s="164"/>
      <c r="S34" s="165"/>
      <c r="T34" s="30"/>
      <c r="U34" s="31"/>
      <c r="V34" s="31"/>
      <c r="W34" s="31"/>
      <c r="X34" s="31"/>
      <c r="Y34" s="31"/>
      <c r="Z34" s="31"/>
      <c r="AA34" s="31"/>
      <c r="AB34" s="31"/>
      <c r="AC34" s="31"/>
      <c r="AD34" s="31"/>
      <c r="AE34" s="31"/>
      <c r="AF34" s="31"/>
      <c r="AG34" s="31"/>
      <c r="AH34" s="31"/>
      <c r="AI34" s="31"/>
      <c r="AJ34" s="31"/>
      <c r="AK34" s="31"/>
      <c r="AL34" s="32"/>
    </row>
    <row r="35" spans="1:38">
      <c r="A35" s="163"/>
      <c r="B35" s="164"/>
      <c r="C35" s="164"/>
      <c r="D35" s="164"/>
      <c r="E35" s="164"/>
      <c r="F35" s="164"/>
      <c r="G35" s="164"/>
      <c r="H35" s="164"/>
      <c r="I35" s="164"/>
      <c r="J35" s="164"/>
      <c r="K35" s="164"/>
      <c r="L35" s="164"/>
      <c r="M35" s="164"/>
      <c r="N35" s="164"/>
      <c r="O35" s="164"/>
      <c r="P35" s="164"/>
      <c r="Q35" s="164"/>
      <c r="R35" s="164"/>
      <c r="S35" s="165"/>
      <c r="T35" s="30"/>
      <c r="U35" s="31"/>
      <c r="V35" s="31"/>
      <c r="W35" s="31"/>
      <c r="X35" s="31"/>
      <c r="Y35" s="31"/>
      <c r="Z35" s="31"/>
      <c r="AA35" s="31"/>
      <c r="AB35" s="31"/>
      <c r="AC35" s="31"/>
      <c r="AD35" s="31"/>
      <c r="AE35" s="31"/>
      <c r="AF35" s="31"/>
      <c r="AG35" s="31"/>
      <c r="AH35" s="31"/>
      <c r="AI35" s="31"/>
      <c r="AJ35" s="31"/>
      <c r="AK35" s="31"/>
      <c r="AL35" s="32"/>
    </row>
    <row r="36" spans="1:38">
      <c r="A36" s="163"/>
      <c r="B36" s="164"/>
      <c r="C36" s="164"/>
      <c r="D36" s="164"/>
      <c r="E36" s="164"/>
      <c r="F36" s="164"/>
      <c r="G36" s="164"/>
      <c r="H36" s="164"/>
      <c r="I36" s="164"/>
      <c r="J36" s="164"/>
      <c r="K36" s="164"/>
      <c r="L36" s="164"/>
      <c r="M36" s="164"/>
      <c r="N36" s="164"/>
      <c r="O36" s="164"/>
      <c r="P36" s="164"/>
      <c r="Q36" s="164"/>
      <c r="R36" s="164"/>
      <c r="S36" s="165"/>
      <c r="T36" s="30"/>
      <c r="U36" s="31"/>
      <c r="V36" s="31"/>
      <c r="W36" s="31"/>
      <c r="X36" s="31"/>
      <c r="Y36" s="31"/>
      <c r="Z36" s="31"/>
      <c r="AA36" s="31"/>
      <c r="AB36" s="31"/>
      <c r="AC36" s="31"/>
      <c r="AD36" s="31"/>
      <c r="AE36" s="31"/>
      <c r="AF36" s="31"/>
      <c r="AG36" s="31"/>
      <c r="AH36" s="31"/>
      <c r="AI36" s="31"/>
      <c r="AJ36" s="31"/>
      <c r="AK36" s="31"/>
      <c r="AL36" s="32"/>
    </row>
    <row r="37" spans="1:38">
      <c r="A37" s="163"/>
      <c r="B37" s="164"/>
      <c r="C37" s="164"/>
      <c r="D37" s="164"/>
      <c r="E37" s="164"/>
      <c r="F37" s="164"/>
      <c r="G37" s="164"/>
      <c r="H37" s="164"/>
      <c r="I37" s="164"/>
      <c r="J37" s="164"/>
      <c r="K37" s="164"/>
      <c r="L37" s="164"/>
      <c r="M37" s="164"/>
      <c r="N37" s="164"/>
      <c r="O37" s="164"/>
      <c r="P37" s="164"/>
      <c r="Q37" s="164"/>
      <c r="R37" s="164"/>
      <c r="S37" s="165"/>
      <c r="T37" s="30"/>
      <c r="U37" s="31"/>
      <c r="V37" s="31"/>
      <c r="W37" s="31"/>
      <c r="X37" s="31"/>
      <c r="Y37" s="31"/>
      <c r="Z37" s="31"/>
      <c r="AA37" s="31"/>
      <c r="AB37" s="31"/>
      <c r="AC37" s="31"/>
      <c r="AD37" s="31"/>
      <c r="AE37" s="31"/>
      <c r="AF37" s="31"/>
      <c r="AG37" s="31"/>
      <c r="AH37" s="31"/>
      <c r="AI37" s="31"/>
      <c r="AJ37" s="31"/>
      <c r="AK37" s="31"/>
      <c r="AL37" s="32"/>
    </row>
    <row r="38" spans="1:38">
      <c r="A38" s="163"/>
      <c r="B38" s="164"/>
      <c r="C38" s="164"/>
      <c r="D38" s="164"/>
      <c r="E38" s="164"/>
      <c r="F38" s="164"/>
      <c r="G38" s="164"/>
      <c r="H38" s="164"/>
      <c r="I38" s="164"/>
      <c r="J38" s="164"/>
      <c r="K38" s="164"/>
      <c r="L38" s="164"/>
      <c r="M38" s="164"/>
      <c r="N38" s="164"/>
      <c r="O38" s="164"/>
      <c r="P38" s="164"/>
      <c r="Q38" s="164"/>
      <c r="R38" s="164"/>
      <c r="S38" s="165"/>
      <c r="T38" s="30"/>
      <c r="U38" s="31"/>
      <c r="V38" s="31"/>
      <c r="W38" s="31"/>
      <c r="X38" s="31"/>
      <c r="Y38" s="31"/>
      <c r="Z38" s="31"/>
      <c r="AA38" s="31"/>
      <c r="AB38" s="31"/>
      <c r="AC38" s="31"/>
      <c r="AD38" s="31"/>
      <c r="AE38" s="31"/>
      <c r="AF38" s="31"/>
      <c r="AG38" s="31"/>
      <c r="AH38" s="31"/>
      <c r="AI38" s="31"/>
      <c r="AJ38" s="31"/>
      <c r="AK38" s="31"/>
      <c r="AL38" s="32"/>
    </row>
    <row r="39" spans="1:38">
      <c r="A39" s="163"/>
      <c r="B39" s="164"/>
      <c r="C39" s="164"/>
      <c r="D39" s="164"/>
      <c r="E39" s="164"/>
      <c r="F39" s="164"/>
      <c r="G39" s="164"/>
      <c r="H39" s="164"/>
      <c r="I39" s="164"/>
      <c r="J39" s="164"/>
      <c r="K39" s="164"/>
      <c r="L39" s="164"/>
      <c r="M39" s="164"/>
      <c r="N39" s="164"/>
      <c r="O39" s="164"/>
      <c r="P39" s="164"/>
      <c r="Q39" s="164"/>
      <c r="R39" s="164"/>
      <c r="S39" s="165"/>
      <c r="T39" s="30"/>
      <c r="U39" s="31"/>
      <c r="V39" s="31"/>
      <c r="W39" s="31"/>
      <c r="X39" s="31"/>
      <c r="Y39" s="31"/>
      <c r="Z39" s="31"/>
      <c r="AA39" s="31"/>
      <c r="AB39" s="31"/>
      <c r="AC39" s="31"/>
      <c r="AD39" s="31"/>
      <c r="AE39" s="31"/>
      <c r="AF39" s="31"/>
      <c r="AG39" s="31"/>
      <c r="AH39" s="31"/>
      <c r="AI39" s="31"/>
      <c r="AJ39" s="31"/>
      <c r="AK39" s="31"/>
      <c r="AL39" s="32"/>
    </row>
    <row r="40" spans="1:38">
      <c r="A40" s="163"/>
      <c r="B40" s="164"/>
      <c r="C40" s="164"/>
      <c r="D40" s="164"/>
      <c r="E40" s="164"/>
      <c r="F40" s="164"/>
      <c r="G40" s="164"/>
      <c r="H40" s="164"/>
      <c r="I40" s="164"/>
      <c r="J40" s="164"/>
      <c r="K40" s="164"/>
      <c r="L40" s="164"/>
      <c r="M40" s="164"/>
      <c r="N40" s="164"/>
      <c r="O40" s="164"/>
      <c r="P40" s="164"/>
      <c r="Q40" s="164"/>
      <c r="R40" s="164"/>
      <c r="S40" s="165"/>
      <c r="T40" s="30"/>
      <c r="U40" s="31"/>
      <c r="V40" s="31"/>
      <c r="W40" s="31"/>
      <c r="X40" s="31"/>
      <c r="Y40" s="31"/>
      <c r="Z40" s="31"/>
      <c r="AA40" s="31"/>
      <c r="AB40" s="31"/>
      <c r="AC40" s="31"/>
      <c r="AD40" s="31"/>
      <c r="AE40" s="31"/>
      <c r="AF40" s="31"/>
      <c r="AG40" s="31"/>
      <c r="AH40" s="31"/>
      <c r="AI40" s="31"/>
      <c r="AJ40" s="31"/>
      <c r="AK40" s="31"/>
      <c r="AL40" s="32"/>
    </row>
    <row r="41" spans="1:38">
      <c r="A41" s="163"/>
      <c r="B41" s="164"/>
      <c r="C41" s="164"/>
      <c r="D41" s="164"/>
      <c r="E41" s="164"/>
      <c r="F41" s="164"/>
      <c r="G41" s="164"/>
      <c r="H41" s="164"/>
      <c r="I41" s="164"/>
      <c r="J41" s="164"/>
      <c r="K41" s="164"/>
      <c r="L41" s="164"/>
      <c r="M41" s="164"/>
      <c r="N41" s="164"/>
      <c r="O41" s="164"/>
      <c r="P41" s="164"/>
      <c r="Q41" s="164"/>
      <c r="R41" s="164"/>
      <c r="S41" s="165"/>
      <c r="T41" s="30"/>
      <c r="U41" s="31"/>
      <c r="V41" s="31"/>
      <c r="W41" s="31"/>
      <c r="X41" s="31"/>
      <c r="Y41" s="31"/>
      <c r="Z41" s="31"/>
      <c r="AA41" s="31"/>
      <c r="AB41" s="31"/>
      <c r="AC41" s="31"/>
      <c r="AD41" s="31"/>
      <c r="AE41" s="31"/>
      <c r="AF41" s="31"/>
      <c r="AG41" s="31"/>
      <c r="AH41" s="31"/>
      <c r="AI41" s="31"/>
      <c r="AJ41" s="31"/>
      <c r="AK41" s="31"/>
      <c r="AL41" s="32"/>
    </row>
    <row r="42" spans="1:38">
      <c r="A42" s="163"/>
      <c r="B42" s="164"/>
      <c r="C42" s="164"/>
      <c r="D42" s="164"/>
      <c r="E42" s="164"/>
      <c r="F42" s="164"/>
      <c r="G42" s="164"/>
      <c r="H42" s="164"/>
      <c r="I42" s="164"/>
      <c r="J42" s="164"/>
      <c r="K42" s="164"/>
      <c r="L42" s="164"/>
      <c r="M42" s="164"/>
      <c r="N42" s="164"/>
      <c r="O42" s="164"/>
      <c r="P42" s="164"/>
      <c r="Q42" s="164"/>
      <c r="R42" s="164"/>
      <c r="S42" s="165"/>
      <c r="T42" s="30"/>
      <c r="U42" s="31"/>
      <c r="V42" s="31"/>
      <c r="W42" s="31"/>
      <c r="X42" s="31"/>
      <c r="Y42" s="31"/>
      <c r="Z42" s="31"/>
      <c r="AA42" s="31"/>
      <c r="AB42" s="31"/>
      <c r="AC42" s="31"/>
      <c r="AD42" s="31"/>
      <c r="AE42" s="31"/>
      <c r="AF42" s="31"/>
      <c r="AG42" s="31"/>
      <c r="AH42" s="31"/>
      <c r="AI42" s="31"/>
      <c r="AJ42" s="31"/>
      <c r="AK42" s="31"/>
      <c r="AL42" s="32"/>
    </row>
    <row r="43" spans="1:38">
      <c r="A43" s="163"/>
      <c r="B43" s="164"/>
      <c r="C43" s="164"/>
      <c r="D43" s="164"/>
      <c r="E43" s="164"/>
      <c r="F43" s="164"/>
      <c r="G43" s="164"/>
      <c r="H43" s="164"/>
      <c r="I43" s="164"/>
      <c r="J43" s="164"/>
      <c r="K43" s="164"/>
      <c r="L43" s="164"/>
      <c r="M43" s="164"/>
      <c r="N43" s="164"/>
      <c r="O43" s="164"/>
      <c r="P43" s="164"/>
      <c r="Q43" s="164"/>
      <c r="R43" s="164"/>
      <c r="S43" s="165"/>
      <c r="T43" s="30"/>
      <c r="U43" s="31"/>
      <c r="V43" s="31"/>
      <c r="W43" s="31"/>
      <c r="X43" s="31"/>
      <c r="Y43" s="31"/>
      <c r="Z43" s="31"/>
      <c r="AA43" s="31"/>
      <c r="AB43" s="31"/>
      <c r="AC43" s="31"/>
      <c r="AD43" s="31"/>
      <c r="AE43" s="31"/>
      <c r="AF43" s="31"/>
      <c r="AG43" s="31"/>
      <c r="AH43" s="31"/>
      <c r="AI43" s="31"/>
      <c r="AJ43" s="31"/>
      <c r="AK43" s="31"/>
      <c r="AL43" s="32"/>
    </row>
    <row r="44" spans="1:38">
      <c r="A44" s="163"/>
      <c r="B44" s="164"/>
      <c r="C44" s="164"/>
      <c r="D44" s="164"/>
      <c r="E44" s="164"/>
      <c r="F44" s="164"/>
      <c r="G44" s="164"/>
      <c r="H44" s="164"/>
      <c r="I44" s="164"/>
      <c r="J44" s="164"/>
      <c r="K44" s="164"/>
      <c r="L44" s="164"/>
      <c r="M44" s="164"/>
      <c r="N44" s="164"/>
      <c r="O44" s="164"/>
      <c r="P44" s="164"/>
      <c r="Q44" s="164"/>
      <c r="R44" s="164"/>
      <c r="S44" s="165"/>
      <c r="T44" s="30"/>
      <c r="U44" s="31"/>
      <c r="V44" s="31"/>
      <c r="W44" s="31"/>
      <c r="X44" s="31"/>
      <c r="Y44" s="31"/>
      <c r="Z44" s="31"/>
      <c r="AA44" s="31"/>
      <c r="AB44" s="31"/>
      <c r="AC44" s="31"/>
      <c r="AD44" s="31"/>
      <c r="AE44" s="31"/>
      <c r="AF44" s="31"/>
      <c r="AG44" s="31"/>
      <c r="AH44" s="31"/>
      <c r="AI44" s="31"/>
      <c r="AJ44" s="31"/>
      <c r="AK44" s="31"/>
      <c r="AL44" s="32"/>
    </row>
    <row r="45" spans="1:38">
      <c r="A45" s="163"/>
      <c r="B45" s="164"/>
      <c r="C45" s="164"/>
      <c r="D45" s="164"/>
      <c r="E45" s="164"/>
      <c r="F45" s="164"/>
      <c r="G45" s="164"/>
      <c r="H45" s="164"/>
      <c r="I45" s="164"/>
      <c r="J45" s="164"/>
      <c r="K45" s="164"/>
      <c r="L45" s="164"/>
      <c r="M45" s="164"/>
      <c r="N45" s="164"/>
      <c r="O45" s="164"/>
      <c r="P45" s="164"/>
      <c r="Q45" s="164"/>
      <c r="R45" s="164"/>
      <c r="S45" s="165"/>
      <c r="T45" s="30"/>
      <c r="U45" s="31"/>
      <c r="V45" s="31"/>
      <c r="W45" s="31"/>
      <c r="X45" s="31"/>
      <c r="Y45" s="31"/>
      <c r="Z45" s="31"/>
      <c r="AA45" s="31"/>
      <c r="AB45" s="31"/>
      <c r="AC45" s="31"/>
      <c r="AD45" s="31"/>
      <c r="AE45" s="31"/>
      <c r="AF45" s="31"/>
      <c r="AG45" s="31"/>
      <c r="AH45" s="31"/>
      <c r="AI45" s="31"/>
      <c r="AJ45" s="31"/>
      <c r="AK45" s="31"/>
      <c r="AL45" s="32"/>
    </row>
    <row r="46" spans="1:38">
      <c r="A46" s="163"/>
      <c r="B46" s="164"/>
      <c r="C46" s="164"/>
      <c r="D46" s="164"/>
      <c r="E46" s="164"/>
      <c r="F46" s="164"/>
      <c r="G46" s="164"/>
      <c r="H46" s="164"/>
      <c r="I46" s="164"/>
      <c r="J46" s="164"/>
      <c r="K46" s="164"/>
      <c r="L46" s="164"/>
      <c r="M46" s="164"/>
      <c r="N46" s="164"/>
      <c r="O46" s="164"/>
      <c r="P46" s="164"/>
      <c r="Q46" s="164"/>
      <c r="R46" s="164"/>
      <c r="S46" s="165"/>
      <c r="T46" s="30"/>
      <c r="U46" s="31"/>
      <c r="V46" s="31"/>
      <c r="W46" s="31"/>
      <c r="X46" s="31"/>
      <c r="Y46" s="31"/>
      <c r="Z46" s="31"/>
      <c r="AA46" s="31"/>
      <c r="AB46" s="31"/>
      <c r="AC46" s="31"/>
      <c r="AD46" s="31"/>
      <c r="AE46" s="31"/>
      <c r="AF46" s="31"/>
      <c r="AG46" s="31"/>
      <c r="AH46" s="31"/>
      <c r="AI46" s="31"/>
      <c r="AJ46" s="31"/>
      <c r="AK46" s="31"/>
      <c r="AL46" s="32"/>
    </row>
    <row r="47" spans="1:38">
      <c r="A47" s="163"/>
      <c r="B47" s="164"/>
      <c r="C47" s="164"/>
      <c r="D47" s="164"/>
      <c r="E47" s="164"/>
      <c r="F47" s="164"/>
      <c r="G47" s="164"/>
      <c r="H47" s="164"/>
      <c r="I47" s="164"/>
      <c r="J47" s="164"/>
      <c r="K47" s="164"/>
      <c r="L47" s="164"/>
      <c r="M47" s="164"/>
      <c r="N47" s="164"/>
      <c r="O47" s="164"/>
      <c r="P47" s="164"/>
      <c r="Q47" s="164"/>
      <c r="R47" s="164"/>
      <c r="S47" s="165"/>
      <c r="T47" s="30"/>
      <c r="U47" s="31"/>
      <c r="V47" s="31"/>
      <c r="W47" s="31"/>
      <c r="X47" s="31"/>
      <c r="Y47" s="31"/>
      <c r="Z47" s="31"/>
      <c r="AA47" s="31"/>
      <c r="AB47" s="31"/>
      <c r="AC47" s="31"/>
      <c r="AD47" s="31"/>
      <c r="AE47" s="31"/>
      <c r="AF47" s="31"/>
      <c r="AG47" s="31"/>
      <c r="AH47" s="31"/>
      <c r="AI47" s="31"/>
      <c r="AJ47" s="31"/>
      <c r="AK47" s="31"/>
      <c r="AL47" s="32"/>
    </row>
    <row r="48" spans="1:38">
      <c r="A48" s="163"/>
      <c r="B48" s="164"/>
      <c r="C48" s="164"/>
      <c r="D48" s="164"/>
      <c r="E48" s="164"/>
      <c r="F48" s="164"/>
      <c r="G48" s="164"/>
      <c r="H48" s="164"/>
      <c r="I48" s="164"/>
      <c r="J48" s="164"/>
      <c r="K48" s="164"/>
      <c r="L48" s="164"/>
      <c r="M48" s="164"/>
      <c r="N48" s="164"/>
      <c r="O48" s="164"/>
      <c r="P48" s="164"/>
      <c r="Q48" s="164"/>
      <c r="R48" s="164"/>
      <c r="S48" s="165"/>
      <c r="T48" s="30"/>
      <c r="U48" s="31"/>
      <c r="V48" s="31"/>
      <c r="W48" s="31"/>
      <c r="X48" s="31"/>
      <c r="Y48" s="31"/>
      <c r="Z48" s="31"/>
      <c r="AA48" s="31"/>
      <c r="AB48" s="31"/>
      <c r="AC48" s="31"/>
      <c r="AD48" s="31"/>
      <c r="AE48" s="31"/>
      <c r="AF48" s="31"/>
      <c r="AG48" s="31"/>
      <c r="AH48" s="31"/>
      <c r="AI48" s="31"/>
      <c r="AJ48" s="31"/>
      <c r="AK48" s="31"/>
      <c r="AL48" s="32"/>
    </row>
    <row r="49" spans="1:38">
      <c r="A49" s="163"/>
      <c r="B49" s="164"/>
      <c r="C49" s="164"/>
      <c r="D49" s="164"/>
      <c r="E49" s="164"/>
      <c r="F49" s="164"/>
      <c r="G49" s="164"/>
      <c r="H49" s="164"/>
      <c r="I49" s="164"/>
      <c r="J49" s="164"/>
      <c r="K49" s="164"/>
      <c r="L49" s="164"/>
      <c r="M49" s="164"/>
      <c r="N49" s="164"/>
      <c r="O49" s="164"/>
      <c r="P49" s="164"/>
      <c r="Q49" s="164"/>
      <c r="R49" s="164"/>
      <c r="S49" s="165"/>
      <c r="T49" s="30"/>
      <c r="U49" s="31"/>
      <c r="V49" s="31"/>
      <c r="W49" s="31"/>
      <c r="X49" s="31"/>
      <c r="Y49" s="31"/>
      <c r="Z49" s="31"/>
      <c r="AA49" s="31"/>
      <c r="AB49" s="31"/>
      <c r="AC49" s="31"/>
      <c r="AD49" s="31"/>
      <c r="AE49" s="31"/>
      <c r="AF49" s="31"/>
      <c r="AG49" s="31"/>
      <c r="AH49" s="31"/>
      <c r="AI49" s="31"/>
      <c r="AJ49" s="31"/>
      <c r="AK49" s="31"/>
      <c r="AL49" s="32"/>
    </row>
    <row r="50" spans="1:38">
      <c r="A50" s="163"/>
      <c r="B50" s="164"/>
      <c r="C50" s="164"/>
      <c r="D50" s="164"/>
      <c r="E50" s="164"/>
      <c r="F50" s="164"/>
      <c r="G50" s="164"/>
      <c r="H50" s="164"/>
      <c r="I50" s="164"/>
      <c r="J50" s="164"/>
      <c r="K50" s="164"/>
      <c r="L50" s="164"/>
      <c r="M50" s="164"/>
      <c r="N50" s="164"/>
      <c r="O50" s="164"/>
      <c r="P50" s="164"/>
      <c r="Q50" s="164"/>
      <c r="R50" s="164"/>
      <c r="S50" s="165"/>
      <c r="T50" s="30"/>
      <c r="U50" s="31"/>
      <c r="V50" s="31"/>
      <c r="W50" s="31"/>
      <c r="X50" s="31"/>
      <c r="Y50" s="31"/>
      <c r="Z50" s="31"/>
      <c r="AA50" s="31"/>
      <c r="AB50" s="31"/>
      <c r="AC50" s="31"/>
      <c r="AD50" s="31"/>
      <c r="AE50" s="31"/>
      <c r="AF50" s="31"/>
      <c r="AG50" s="31"/>
      <c r="AH50" s="31"/>
      <c r="AI50" s="31"/>
      <c r="AJ50" s="31"/>
      <c r="AK50" s="31"/>
      <c r="AL50" s="32"/>
    </row>
    <row r="51" spans="1:38">
      <c r="A51" s="163"/>
      <c r="B51" s="164"/>
      <c r="C51" s="164"/>
      <c r="D51" s="164"/>
      <c r="E51" s="164"/>
      <c r="F51" s="164"/>
      <c r="G51" s="164"/>
      <c r="H51" s="164"/>
      <c r="I51" s="164"/>
      <c r="J51" s="164"/>
      <c r="K51" s="164"/>
      <c r="L51" s="164"/>
      <c r="M51" s="164"/>
      <c r="N51" s="164"/>
      <c r="O51" s="164"/>
      <c r="P51" s="164"/>
      <c r="Q51" s="164"/>
      <c r="R51" s="164"/>
      <c r="S51" s="165"/>
      <c r="T51" s="30"/>
      <c r="U51" s="31"/>
      <c r="V51" s="31"/>
      <c r="W51" s="31"/>
      <c r="X51" s="31"/>
      <c r="Y51" s="31"/>
      <c r="Z51" s="31"/>
      <c r="AA51" s="31"/>
      <c r="AB51" s="31"/>
      <c r="AC51" s="31"/>
      <c r="AD51" s="31"/>
      <c r="AE51" s="31"/>
      <c r="AF51" s="31"/>
      <c r="AG51" s="31"/>
      <c r="AH51" s="31"/>
      <c r="AI51" s="31"/>
      <c r="AJ51" s="31"/>
      <c r="AK51" s="31"/>
      <c r="AL51" s="32"/>
    </row>
    <row r="52" spans="1:38">
      <c r="A52" s="163"/>
      <c r="B52" s="164"/>
      <c r="C52" s="164"/>
      <c r="D52" s="164"/>
      <c r="E52" s="164"/>
      <c r="F52" s="164"/>
      <c r="G52" s="164"/>
      <c r="H52" s="164"/>
      <c r="I52" s="164"/>
      <c r="J52" s="164"/>
      <c r="K52" s="164"/>
      <c r="L52" s="164"/>
      <c r="M52" s="164"/>
      <c r="N52" s="164"/>
      <c r="O52" s="164"/>
      <c r="P52" s="164"/>
      <c r="Q52" s="164"/>
      <c r="R52" s="164"/>
      <c r="S52" s="165"/>
      <c r="T52" s="30"/>
      <c r="U52" s="31"/>
      <c r="V52" s="31"/>
      <c r="W52" s="31"/>
      <c r="X52" s="31"/>
      <c r="Y52" s="31"/>
      <c r="Z52" s="31"/>
      <c r="AA52" s="31"/>
      <c r="AB52" s="31"/>
      <c r="AC52" s="31"/>
      <c r="AD52" s="31"/>
      <c r="AE52" s="31"/>
      <c r="AF52" s="31"/>
      <c r="AG52" s="31"/>
      <c r="AH52" s="31"/>
      <c r="AI52" s="31"/>
      <c r="AJ52" s="31"/>
      <c r="AK52" s="31"/>
      <c r="AL52" s="32"/>
    </row>
    <row r="53" spans="1:38">
      <c r="A53" s="163"/>
      <c r="B53" s="164"/>
      <c r="C53" s="164"/>
      <c r="D53" s="164"/>
      <c r="E53" s="164"/>
      <c r="F53" s="164"/>
      <c r="G53" s="164"/>
      <c r="H53" s="164"/>
      <c r="I53" s="164"/>
      <c r="J53" s="164"/>
      <c r="K53" s="164"/>
      <c r="L53" s="164"/>
      <c r="M53" s="164"/>
      <c r="N53" s="164"/>
      <c r="O53" s="164"/>
      <c r="P53" s="164"/>
      <c r="Q53" s="164"/>
      <c r="R53" s="164"/>
      <c r="S53" s="165"/>
      <c r="T53" s="30"/>
      <c r="U53" s="31"/>
      <c r="V53" s="31"/>
      <c r="W53" s="31"/>
      <c r="X53" s="31"/>
      <c r="Y53" s="31"/>
      <c r="Z53" s="31"/>
      <c r="AA53" s="31"/>
      <c r="AB53" s="31"/>
      <c r="AC53" s="31"/>
      <c r="AD53" s="31"/>
      <c r="AE53" s="31"/>
      <c r="AF53" s="31"/>
      <c r="AG53" s="31"/>
      <c r="AH53" s="31"/>
      <c r="AI53" s="31"/>
      <c r="AJ53" s="31"/>
      <c r="AK53" s="31"/>
      <c r="AL53" s="32"/>
    </row>
    <row r="54" spans="1:38">
      <c r="A54" s="163"/>
      <c r="B54" s="164"/>
      <c r="C54" s="164"/>
      <c r="D54" s="164"/>
      <c r="E54" s="164"/>
      <c r="F54" s="164"/>
      <c r="G54" s="164"/>
      <c r="H54" s="164"/>
      <c r="I54" s="164"/>
      <c r="J54" s="164"/>
      <c r="K54" s="164"/>
      <c r="L54" s="164"/>
      <c r="M54" s="164"/>
      <c r="N54" s="164"/>
      <c r="O54" s="164"/>
      <c r="P54" s="164"/>
      <c r="Q54" s="164"/>
      <c r="R54" s="164"/>
      <c r="S54" s="165"/>
      <c r="T54" s="30"/>
      <c r="U54" s="31"/>
      <c r="V54" s="31"/>
      <c r="W54" s="31"/>
      <c r="X54" s="31"/>
      <c r="Y54" s="31"/>
      <c r="Z54" s="31"/>
      <c r="AA54" s="31"/>
      <c r="AB54" s="31"/>
      <c r="AC54" s="31"/>
      <c r="AD54" s="31"/>
      <c r="AE54" s="31"/>
      <c r="AF54" s="31"/>
      <c r="AG54" s="31"/>
      <c r="AH54" s="31"/>
      <c r="AI54" s="31"/>
      <c r="AJ54" s="31"/>
      <c r="AK54" s="31"/>
      <c r="AL54" s="32"/>
    </row>
    <row r="55" spans="1:38">
      <c r="A55" s="163"/>
      <c r="B55" s="164"/>
      <c r="C55" s="164"/>
      <c r="D55" s="164"/>
      <c r="E55" s="164"/>
      <c r="F55" s="164"/>
      <c r="G55" s="164"/>
      <c r="H55" s="164"/>
      <c r="I55" s="164"/>
      <c r="J55" s="164"/>
      <c r="K55" s="164"/>
      <c r="L55" s="164"/>
      <c r="M55" s="164"/>
      <c r="N55" s="164"/>
      <c r="O55" s="164"/>
      <c r="P55" s="164"/>
      <c r="Q55" s="164"/>
      <c r="R55" s="164"/>
      <c r="S55" s="165"/>
      <c r="T55" s="30"/>
      <c r="U55" s="31"/>
      <c r="V55" s="31"/>
      <c r="W55" s="31"/>
      <c r="X55" s="31"/>
      <c r="Y55" s="31"/>
      <c r="Z55" s="31"/>
      <c r="AA55" s="31"/>
      <c r="AB55" s="31"/>
      <c r="AC55" s="31"/>
      <c r="AD55" s="31"/>
      <c r="AE55" s="31"/>
      <c r="AF55" s="31"/>
      <c r="AG55" s="31"/>
      <c r="AH55" s="31"/>
      <c r="AI55" s="31"/>
      <c r="AJ55" s="31"/>
      <c r="AK55" s="31"/>
      <c r="AL55" s="32"/>
    </row>
    <row r="56" spans="1:38">
      <c r="A56" s="163"/>
      <c r="B56" s="164"/>
      <c r="C56" s="164"/>
      <c r="D56" s="164"/>
      <c r="E56" s="164"/>
      <c r="F56" s="164"/>
      <c r="G56" s="164"/>
      <c r="H56" s="164"/>
      <c r="I56" s="164"/>
      <c r="J56" s="164"/>
      <c r="K56" s="164"/>
      <c r="L56" s="164"/>
      <c r="M56" s="164"/>
      <c r="N56" s="164"/>
      <c r="O56" s="164"/>
      <c r="P56" s="164"/>
      <c r="Q56" s="164"/>
      <c r="R56" s="164"/>
      <c r="S56" s="165"/>
      <c r="T56" s="30"/>
      <c r="U56" s="31"/>
      <c r="V56" s="31"/>
      <c r="W56" s="31"/>
      <c r="X56" s="31"/>
      <c r="Y56" s="31"/>
      <c r="Z56" s="31"/>
      <c r="AA56" s="31"/>
      <c r="AB56" s="31"/>
      <c r="AC56" s="31"/>
      <c r="AD56" s="31"/>
      <c r="AE56" s="31"/>
      <c r="AF56" s="31"/>
      <c r="AG56" s="31"/>
      <c r="AH56" s="31"/>
      <c r="AI56" s="31"/>
      <c r="AJ56" s="31"/>
      <c r="AK56" s="31"/>
      <c r="AL56" s="32"/>
    </row>
    <row r="57" spans="1:38">
      <c r="A57" s="163"/>
      <c r="B57" s="164"/>
      <c r="C57" s="164"/>
      <c r="D57" s="164"/>
      <c r="E57" s="164"/>
      <c r="F57" s="164"/>
      <c r="G57" s="164"/>
      <c r="H57" s="164"/>
      <c r="I57" s="164"/>
      <c r="J57" s="164"/>
      <c r="K57" s="164"/>
      <c r="L57" s="164"/>
      <c r="M57" s="164"/>
      <c r="N57" s="164"/>
      <c r="O57" s="164"/>
      <c r="P57" s="164"/>
      <c r="Q57" s="164"/>
      <c r="R57" s="164"/>
      <c r="S57" s="165"/>
      <c r="T57" s="30"/>
      <c r="U57" s="31"/>
      <c r="V57" s="31"/>
      <c r="W57" s="31"/>
      <c r="X57" s="31"/>
      <c r="Y57" s="31"/>
      <c r="Z57" s="31"/>
      <c r="AA57" s="31"/>
      <c r="AB57" s="31"/>
      <c r="AC57" s="31"/>
      <c r="AD57" s="31"/>
      <c r="AE57" s="31"/>
      <c r="AF57" s="31"/>
      <c r="AG57" s="31"/>
      <c r="AH57" s="31"/>
      <c r="AI57" s="31"/>
      <c r="AJ57" s="31"/>
      <c r="AK57" s="31"/>
      <c r="AL57" s="32"/>
    </row>
    <row r="58" spans="1:38">
      <c r="A58" s="163"/>
      <c r="B58" s="164"/>
      <c r="C58" s="164"/>
      <c r="D58" s="164"/>
      <c r="E58" s="164"/>
      <c r="F58" s="164"/>
      <c r="G58" s="164"/>
      <c r="H58" s="164"/>
      <c r="I58" s="164"/>
      <c r="J58" s="164"/>
      <c r="K58" s="164"/>
      <c r="L58" s="164"/>
      <c r="M58" s="164"/>
      <c r="N58" s="164"/>
      <c r="O58" s="164"/>
      <c r="P58" s="164"/>
      <c r="Q58" s="164"/>
      <c r="R58" s="164"/>
      <c r="S58" s="165"/>
      <c r="T58" s="30"/>
      <c r="U58" s="31"/>
      <c r="V58" s="31"/>
      <c r="W58" s="31"/>
      <c r="X58" s="31"/>
      <c r="Y58" s="31"/>
      <c r="Z58" s="31"/>
      <c r="AA58" s="31"/>
      <c r="AB58" s="31"/>
      <c r="AC58" s="31"/>
      <c r="AD58" s="31"/>
      <c r="AE58" s="31"/>
      <c r="AF58" s="31"/>
      <c r="AG58" s="31"/>
      <c r="AH58" s="31"/>
      <c r="AI58" s="31"/>
      <c r="AJ58" s="31"/>
      <c r="AK58" s="31"/>
      <c r="AL58" s="32"/>
    </row>
    <row r="59" spans="1:38">
      <c r="A59" s="163"/>
      <c r="B59" s="164"/>
      <c r="C59" s="164"/>
      <c r="D59" s="164"/>
      <c r="E59" s="164"/>
      <c r="F59" s="164"/>
      <c r="G59" s="164"/>
      <c r="H59" s="164"/>
      <c r="I59" s="164"/>
      <c r="J59" s="164"/>
      <c r="K59" s="164"/>
      <c r="L59" s="164"/>
      <c r="M59" s="164"/>
      <c r="N59" s="164"/>
      <c r="O59" s="164"/>
      <c r="P59" s="164"/>
      <c r="Q59" s="164"/>
      <c r="R59" s="164"/>
      <c r="S59" s="165"/>
      <c r="T59" s="30"/>
      <c r="U59" s="31"/>
      <c r="V59" s="31"/>
      <c r="W59" s="31"/>
      <c r="X59" s="31"/>
      <c r="Y59" s="31"/>
      <c r="Z59" s="31"/>
      <c r="AA59" s="31"/>
      <c r="AB59" s="31"/>
      <c r="AC59" s="31"/>
      <c r="AD59" s="31"/>
      <c r="AE59" s="31"/>
      <c r="AF59" s="31"/>
      <c r="AG59" s="31"/>
      <c r="AH59" s="31"/>
      <c r="AI59" s="31"/>
      <c r="AJ59" s="31"/>
      <c r="AK59" s="31"/>
      <c r="AL59" s="32"/>
    </row>
    <row r="60" spans="1:38">
      <c r="A60" s="163"/>
      <c r="B60" s="164"/>
      <c r="C60" s="164"/>
      <c r="D60" s="164"/>
      <c r="E60" s="164"/>
      <c r="F60" s="164"/>
      <c r="G60" s="164"/>
      <c r="H60" s="164"/>
      <c r="I60" s="164"/>
      <c r="J60" s="164"/>
      <c r="K60" s="164"/>
      <c r="L60" s="164"/>
      <c r="M60" s="164"/>
      <c r="N60" s="164"/>
      <c r="O60" s="164"/>
      <c r="P60" s="164"/>
      <c r="Q60" s="164"/>
      <c r="R60" s="164"/>
      <c r="S60" s="165"/>
      <c r="T60" s="30"/>
      <c r="U60" s="31"/>
      <c r="V60" s="31"/>
      <c r="W60" s="31"/>
      <c r="X60" s="31"/>
      <c r="Y60" s="31"/>
      <c r="Z60" s="31"/>
      <c r="AA60" s="31"/>
      <c r="AB60" s="31"/>
      <c r="AC60" s="31"/>
      <c r="AD60" s="31"/>
      <c r="AE60" s="31"/>
      <c r="AF60" s="31"/>
      <c r="AG60" s="31"/>
      <c r="AH60" s="31"/>
      <c r="AI60" s="31"/>
      <c r="AJ60" s="31"/>
      <c r="AK60" s="31"/>
      <c r="AL60" s="32"/>
    </row>
    <row r="61" spans="1:38">
      <c r="A61" s="163"/>
      <c r="B61" s="164"/>
      <c r="C61" s="164"/>
      <c r="D61" s="164"/>
      <c r="E61" s="164"/>
      <c r="F61" s="164"/>
      <c r="G61" s="164"/>
      <c r="H61" s="164"/>
      <c r="I61" s="164"/>
      <c r="J61" s="164"/>
      <c r="K61" s="164"/>
      <c r="L61" s="164"/>
      <c r="M61" s="164"/>
      <c r="N61" s="164"/>
      <c r="O61" s="164"/>
      <c r="P61" s="164"/>
      <c r="Q61" s="164"/>
      <c r="R61" s="164"/>
      <c r="S61" s="165"/>
      <c r="T61" s="30"/>
      <c r="U61" s="31"/>
      <c r="V61" s="31"/>
      <c r="W61" s="31"/>
      <c r="X61" s="31"/>
      <c r="Y61" s="31"/>
      <c r="Z61" s="31"/>
      <c r="AA61" s="31"/>
      <c r="AB61" s="31"/>
      <c r="AC61" s="31"/>
      <c r="AD61" s="31"/>
      <c r="AE61" s="31"/>
      <c r="AF61" s="31"/>
      <c r="AG61" s="31"/>
      <c r="AH61" s="31"/>
      <c r="AI61" s="31"/>
      <c r="AJ61" s="31"/>
      <c r="AK61" s="31"/>
      <c r="AL61" s="32"/>
    </row>
    <row r="62" spans="1:38">
      <c r="A62" s="163"/>
      <c r="B62" s="164"/>
      <c r="C62" s="164"/>
      <c r="D62" s="164"/>
      <c r="E62" s="164"/>
      <c r="F62" s="164"/>
      <c r="G62" s="164"/>
      <c r="H62" s="164"/>
      <c r="I62" s="164"/>
      <c r="J62" s="164"/>
      <c r="K62" s="164"/>
      <c r="L62" s="164"/>
      <c r="M62" s="164"/>
      <c r="N62" s="164"/>
      <c r="O62" s="164"/>
      <c r="P62" s="164"/>
      <c r="Q62" s="164"/>
      <c r="R62" s="164"/>
      <c r="S62" s="165"/>
      <c r="T62" s="30"/>
      <c r="U62" s="31"/>
      <c r="V62" s="31"/>
      <c r="W62" s="31"/>
      <c r="X62" s="31"/>
      <c r="Y62" s="31"/>
      <c r="Z62" s="31"/>
      <c r="AA62" s="31"/>
      <c r="AB62" s="31"/>
      <c r="AC62" s="31"/>
      <c r="AD62" s="31"/>
      <c r="AE62" s="31"/>
      <c r="AF62" s="31"/>
      <c r="AG62" s="31"/>
      <c r="AH62" s="31"/>
      <c r="AI62" s="31"/>
      <c r="AJ62" s="31"/>
      <c r="AK62" s="31"/>
      <c r="AL62" s="32"/>
    </row>
    <row r="63" spans="1:38">
      <c r="A63" s="166"/>
      <c r="B63" s="167"/>
      <c r="C63" s="167"/>
      <c r="D63" s="167"/>
      <c r="E63" s="167"/>
      <c r="F63" s="167"/>
      <c r="G63" s="167"/>
      <c r="H63" s="167"/>
      <c r="I63" s="167"/>
      <c r="J63" s="167"/>
      <c r="K63" s="167"/>
      <c r="L63" s="167"/>
      <c r="M63" s="167"/>
      <c r="N63" s="167"/>
      <c r="O63" s="167"/>
      <c r="P63" s="167"/>
      <c r="Q63" s="167"/>
      <c r="R63" s="167"/>
      <c r="S63" s="168"/>
      <c r="T63" s="38"/>
      <c r="U63" s="36"/>
      <c r="V63" s="36"/>
      <c r="W63" s="36"/>
      <c r="X63" s="36"/>
      <c r="Y63" s="36"/>
      <c r="Z63" s="36"/>
      <c r="AA63" s="36"/>
      <c r="AB63" s="36"/>
      <c r="AC63" s="36"/>
      <c r="AD63" s="36"/>
      <c r="AE63" s="36"/>
      <c r="AF63" s="36"/>
      <c r="AG63" s="36"/>
      <c r="AH63" s="36"/>
      <c r="AI63" s="36"/>
      <c r="AJ63" s="36"/>
      <c r="AK63" s="36"/>
      <c r="AL63" s="39"/>
    </row>
  </sheetData>
  <sheetProtection algorithmName="SHA-512" hashValue="d5Lwnh0Hx0WxWjvNRIxWZimBFY8t36tttIKhWzrdTaWqUX7KGe1J2K91HkX6x6xmbqoUY2TewCNHPcZ6SaQKlQ==" saltValue="SVm8DmunSDvIR7l1wES5+Q==" spinCount="100000" sheet="1" scenarios="1"/>
  <mergeCells count="4">
    <mergeCell ref="A1:S1"/>
    <mergeCell ref="D3:J3"/>
    <mergeCell ref="O3:S3"/>
    <mergeCell ref="A5:S6"/>
  </mergeCells>
  <phoneticPr fontId="46" type="noConversion"/>
  <hyperlinks>
    <hyperlink ref="A7:D7" location="'Cover Sheet'!A1" display="BACK to COVER SHEET" xr:uid="{00000000-0004-0000-29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AL73"/>
  <sheetViews>
    <sheetView showGridLines="0" view="pageBreakPreview" zoomScaleNormal="100" zoomScaleSheetLayoutView="100" workbookViewId="0">
      <selection sqref="A1:S1"/>
    </sheetView>
  </sheetViews>
  <sheetFormatPr defaultColWidth="11.42578125" defaultRowHeight="12.75"/>
  <cols>
    <col min="1" max="21" width="5" customWidth="1"/>
    <col min="22" max="22" width="6.28515625" customWidth="1"/>
    <col min="23" max="38" width="5" customWidth="1"/>
  </cols>
  <sheetData>
    <row r="1" spans="1:38">
      <c r="A1" s="1406" t="s">
        <v>479</v>
      </c>
      <c r="B1" s="1407"/>
      <c r="C1" s="1407"/>
      <c r="D1" s="1407"/>
      <c r="E1" s="1407"/>
      <c r="F1" s="1407"/>
      <c r="G1" s="1407"/>
      <c r="H1" s="1407"/>
      <c r="I1" s="1407"/>
      <c r="J1" s="1407"/>
      <c r="K1" s="1407"/>
      <c r="L1" s="1407"/>
      <c r="M1" s="1407"/>
      <c r="N1" s="1407"/>
      <c r="O1" s="1407"/>
      <c r="P1" s="1407"/>
      <c r="Q1" s="1407"/>
      <c r="R1" s="1407"/>
      <c r="S1" s="1408"/>
      <c r="T1" s="415"/>
      <c r="U1" s="416"/>
      <c r="V1" s="416"/>
      <c r="W1" s="416"/>
      <c r="X1" s="416"/>
      <c r="Y1" s="416"/>
      <c r="Z1" s="416"/>
      <c r="AA1" s="416"/>
      <c r="AB1" s="416"/>
      <c r="AC1" s="416"/>
      <c r="AD1" s="416"/>
      <c r="AE1" s="416"/>
      <c r="AF1" s="416"/>
      <c r="AG1" s="416"/>
      <c r="AH1" s="416"/>
      <c r="AI1" s="416"/>
      <c r="AJ1" s="416"/>
      <c r="AK1" s="416"/>
      <c r="AL1" s="417"/>
    </row>
    <row r="2" spans="1:38">
      <c r="A2" s="418"/>
      <c r="B2" s="419"/>
      <c r="C2" s="419"/>
      <c r="D2" s="419"/>
      <c r="E2" s="419"/>
      <c r="F2" s="419"/>
      <c r="G2" s="419"/>
      <c r="H2" s="419"/>
      <c r="I2" s="419"/>
      <c r="J2" s="419"/>
      <c r="K2" s="419"/>
      <c r="L2" s="419"/>
      <c r="M2" s="419"/>
      <c r="N2" s="419"/>
      <c r="O2" s="419"/>
      <c r="P2" s="419"/>
      <c r="Q2" s="419"/>
      <c r="R2" s="419"/>
      <c r="S2" s="420"/>
      <c r="T2" s="421"/>
      <c r="U2" s="210"/>
      <c r="V2" s="210"/>
      <c r="W2" s="210"/>
      <c r="X2" s="210"/>
      <c r="Y2" s="210"/>
      <c r="Z2" s="210"/>
      <c r="AA2" s="210"/>
      <c r="AB2" s="210"/>
      <c r="AC2" s="210"/>
      <c r="AD2" s="210"/>
      <c r="AE2" s="210"/>
      <c r="AF2" s="210"/>
      <c r="AG2" s="210"/>
      <c r="AH2" s="210"/>
      <c r="AI2" s="210"/>
      <c r="AJ2" s="210"/>
      <c r="AK2" s="210"/>
      <c r="AL2" s="211"/>
    </row>
    <row r="3" spans="1:38">
      <c r="A3" s="292"/>
      <c r="B3" s="422" t="s">
        <v>300</v>
      </c>
      <c r="C3" s="291"/>
      <c r="D3" s="291"/>
      <c r="E3" s="291"/>
      <c r="F3" s="291"/>
      <c r="G3" s="291"/>
      <c r="H3" s="291"/>
      <c r="I3" s="291"/>
      <c r="J3" s="291"/>
      <c r="K3" s="291"/>
      <c r="L3" s="291"/>
      <c r="M3" s="291"/>
      <c r="N3" s="291"/>
      <c r="O3" s="291"/>
      <c r="P3" s="291"/>
      <c r="Q3" s="240" t="s">
        <v>473</v>
      </c>
      <c r="R3" s="291"/>
      <c r="S3" s="295"/>
      <c r="T3" s="421"/>
      <c r="U3" s="426" t="s">
        <v>301</v>
      </c>
      <c r="V3" s="210"/>
      <c r="W3" s="210"/>
      <c r="X3" s="210"/>
      <c r="Y3" s="210"/>
      <c r="Z3" s="210"/>
      <c r="AA3" s="210"/>
      <c r="AB3" s="210"/>
      <c r="AC3" s="210"/>
      <c r="AD3" s="210"/>
      <c r="AE3" s="210"/>
      <c r="AF3" s="210"/>
      <c r="AG3" s="210"/>
      <c r="AH3" s="210"/>
      <c r="AI3" s="210"/>
      <c r="AJ3" s="210"/>
      <c r="AK3" s="210"/>
      <c r="AL3" s="211"/>
    </row>
    <row r="4" spans="1:38">
      <c r="A4" s="292"/>
      <c r="B4" s="422" t="s">
        <v>607</v>
      </c>
      <c r="C4" s="291"/>
      <c r="D4" s="291"/>
      <c r="E4" s="291"/>
      <c r="F4" s="291"/>
      <c r="G4" s="291"/>
      <c r="H4" s="291"/>
      <c r="I4" s="291"/>
      <c r="J4" s="291"/>
      <c r="K4" s="291"/>
      <c r="L4" s="291"/>
      <c r="M4" s="291"/>
      <c r="N4" s="291"/>
      <c r="O4" s="291"/>
      <c r="P4" s="291"/>
      <c r="Q4" s="291"/>
      <c r="R4" s="291"/>
      <c r="S4" s="295"/>
      <c r="T4" s="421"/>
      <c r="U4" s="426" t="s">
        <v>303</v>
      </c>
      <c r="V4" s="210"/>
      <c r="W4" s="210"/>
      <c r="X4" s="210"/>
      <c r="Y4" s="210"/>
      <c r="Z4" s="210"/>
      <c r="AA4" s="210"/>
      <c r="AB4" s="210"/>
      <c r="AC4" s="210"/>
      <c r="AD4" s="210"/>
      <c r="AE4" s="210"/>
      <c r="AF4" s="210"/>
      <c r="AG4" s="210"/>
      <c r="AH4" s="210"/>
      <c r="AI4" s="210"/>
      <c r="AJ4" s="210"/>
      <c r="AK4" s="210"/>
      <c r="AL4" s="211"/>
    </row>
    <row r="5" spans="1:38">
      <c r="A5" s="292"/>
      <c r="B5" s="422"/>
      <c r="C5" s="291"/>
      <c r="D5" s="291"/>
      <c r="E5" s="291"/>
      <c r="F5" s="291"/>
      <c r="G5" s="291"/>
      <c r="H5" s="291"/>
      <c r="I5" s="291"/>
      <c r="J5" s="291"/>
      <c r="K5" s="291"/>
      <c r="L5" s="291"/>
      <c r="M5" s="291"/>
      <c r="N5" s="291"/>
      <c r="O5" s="291"/>
      <c r="P5" s="291"/>
      <c r="Q5" s="291"/>
      <c r="R5" s="291"/>
      <c r="S5" s="295"/>
      <c r="T5" s="421"/>
      <c r="U5" s="426" t="s">
        <v>302</v>
      </c>
      <c r="V5" s="210"/>
      <c r="W5" s="210"/>
      <c r="X5" s="210"/>
      <c r="Y5" s="210"/>
      <c r="Z5" s="210"/>
      <c r="AA5" s="210"/>
      <c r="AB5" s="210"/>
      <c r="AC5" s="210"/>
      <c r="AD5" s="210"/>
      <c r="AE5" s="210"/>
      <c r="AF5" s="210"/>
      <c r="AG5" s="210"/>
      <c r="AH5" s="210"/>
      <c r="AI5" s="210"/>
      <c r="AJ5" s="210"/>
      <c r="AK5" s="210"/>
      <c r="AL5" s="211"/>
    </row>
    <row r="6" spans="1:38">
      <c r="A6" s="292"/>
      <c r="B6" s="422" t="s">
        <v>598</v>
      </c>
      <c r="C6" s="291"/>
      <c r="D6" s="291"/>
      <c r="E6" s="291"/>
      <c r="F6" s="291"/>
      <c r="G6" s="291"/>
      <c r="H6" s="291"/>
      <c r="I6" s="291"/>
      <c r="J6" s="291"/>
      <c r="K6" s="291"/>
      <c r="L6" s="291"/>
      <c r="M6" s="291"/>
      <c r="N6" s="291"/>
      <c r="O6" s="291"/>
      <c r="P6" s="291"/>
      <c r="Q6" s="291"/>
      <c r="R6" s="291"/>
      <c r="S6" s="295"/>
      <c r="T6" s="421"/>
      <c r="U6" s="426"/>
      <c r="V6" s="210"/>
      <c r="W6" s="210"/>
      <c r="X6" s="210"/>
      <c r="Y6" s="210"/>
      <c r="Z6" s="210"/>
      <c r="AA6" s="210"/>
      <c r="AB6" s="210"/>
      <c r="AC6" s="210"/>
      <c r="AD6" s="210"/>
      <c r="AE6" s="210"/>
      <c r="AF6" s="210"/>
      <c r="AG6" s="210"/>
      <c r="AH6" s="210"/>
      <c r="AI6" s="210"/>
      <c r="AJ6" s="210"/>
      <c r="AK6" s="210"/>
      <c r="AL6" s="211"/>
    </row>
    <row r="7" spans="1:38">
      <c r="A7" s="292"/>
      <c r="B7" s="422" t="s">
        <v>599</v>
      </c>
      <c r="C7" s="291"/>
      <c r="D7" s="291"/>
      <c r="E7" s="291"/>
      <c r="F7" s="291"/>
      <c r="G7" s="291"/>
      <c r="H7" s="291"/>
      <c r="I7" s="291"/>
      <c r="J7" s="291"/>
      <c r="K7" s="291"/>
      <c r="L7" s="291"/>
      <c r="M7" s="291"/>
      <c r="N7" s="291"/>
      <c r="O7" s="291"/>
      <c r="P7" s="291"/>
      <c r="Q7" s="291"/>
      <c r="R7" s="291"/>
      <c r="S7" s="295"/>
      <c r="T7" s="421"/>
      <c r="U7" s="210"/>
      <c r="V7" s="210"/>
      <c r="W7" s="210"/>
      <c r="X7" s="210"/>
      <c r="Y7" s="210"/>
      <c r="Z7" s="210"/>
      <c r="AA7" s="210"/>
      <c r="AB7" s="210"/>
      <c r="AC7" s="210"/>
      <c r="AD7" s="210"/>
      <c r="AE7" s="210"/>
      <c r="AF7" s="210"/>
      <c r="AG7" s="210"/>
      <c r="AH7" s="210"/>
      <c r="AI7" s="210"/>
      <c r="AJ7" s="210"/>
      <c r="AK7" s="210"/>
      <c r="AL7" s="211"/>
    </row>
    <row r="8" spans="1:38">
      <c r="A8" s="292"/>
      <c r="B8" s="422" t="s">
        <v>600</v>
      </c>
      <c r="C8" s="291"/>
      <c r="D8" s="291"/>
      <c r="E8" s="291"/>
      <c r="F8" s="291"/>
      <c r="G8" s="291"/>
      <c r="H8" s="291"/>
      <c r="I8" s="291"/>
      <c r="J8" s="291"/>
      <c r="K8" s="291"/>
      <c r="L8" s="291"/>
      <c r="M8" s="291"/>
      <c r="N8" s="291"/>
      <c r="O8" s="291"/>
      <c r="P8" s="291"/>
      <c r="Q8" s="291"/>
      <c r="R8" s="291"/>
      <c r="S8" s="295"/>
      <c r="T8" s="421"/>
      <c r="U8" s="210"/>
      <c r="V8" s="210"/>
      <c r="W8" s="210"/>
      <c r="X8" s="210"/>
      <c r="Y8" s="210"/>
      <c r="Z8" s="210"/>
      <c r="AA8" s="210"/>
      <c r="AB8" s="210"/>
      <c r="AC8" s="210"/>
      <c r="AD8" s="210"/>
      <c r="AE8" s="210"/>
      <c r="AF8" s="210"/>
      <c r="AG8" s="210"/>
      <c r="AH8" s="210"/>
      <c r="AI8" s="210"/>
      <c r="AJ8" s="210"/>
      <c r="AK8" s="210"/>
      <c r="AL8" s="211"/>
    </row>
    <row r="9" spans="1:38">
      <c r="A9" s="292"/>
      <c r="B9" s="422" t="s">
        <v>605</v>
      </c>
      <c r="C9" s="291"/>
      <c r="D9" s="291"/>
      <c r="E9" s="291"/>
      <c r="F9" s="291"/>
      <c r="G9" s="291"/>
      <c r="H9" s="291"/>
      <c r="I9" s="291"/>
      <c r="J9" s="291"/>
      <c r="K9" s="291"/>
      <c r="L9" s="294"/>
      <c r="M9" s="291"/>
      <c r="N9" s="291"/>
      <c r="O9" s="291"/>
      <c r="P9" s="291"/>
      <c r="Q9" s="291"/>
      <c r="R9" s="291"/>
      <c r="S9" s="295"/>
      <c r="T9" s="421"/>
      <c r="U9" s="210"/>
      <c r="V9" s="210"/>
      <c r="W9" s="210"/>
      <c r="X9" s="210"/>
      <c r="Y9" s="210"/>
      <c r="Z9" s="210"/>
      <c r="AA9" s="210"/>
      <c r="AB9" s="210"/>
      <c r="AC9" s="210"/>
      <c r="AD9" s="210"/>
      <c r="AE9" s="210"/>
      <c r="AF9" s="210"/>
      <c r="AG9" s="210"/>
      <c r="AH9" s="210"/>
      <c r="AI9" s="210"/>
      <c r="AJ9" s="210"/>
      <c r="AK9" s="210"/>
      <c r="AL9" s="211"/>
    </row>
    <row r="10" spans="1:38">
      <c r="A10" s="292"/>
      <c r="B10" s="422" t="s">
        <v>601</v>
      </c>
      <c r="C10" s="291"/>
      <c r="D10" s="291"/>
      <c r="E10" s="291"/>
      <c r="F10" s="291"/>
      <c r="G10" s="291"/>
      <c r="H10" s="291"/>
      <c r="I10" s="291"/>
      <c r="J10" s="291"/>
      <c r="K10" s="291"/>
      <c r="L10" s="294"/>
      <c r="M10" s="291"/>
      <c r="N10" s="291"/>
      <c r="O10" s="291"/>
      <c r="P10" s="291"/>
      <c r="Q10" s="291"/>
      <c r="R10" s="291"/>
      <c r="S10" s="295"/>
      <c r="T10" s="421"/>
      <c r="U10" s="210"/>
      <c r="V10" s="210"/>
      <c r="W10" s="210"/>
      <c r="X10" s="210"/>
      <c r="Y10" s="210"/>
      <c r="Z10" s="210"/>
      <c r="AA10" s="210"/>
      <c r="AB10" s="210"/>
      <c r="AC10" s="210"/>
      <c r="AD10" s="210"/>
      <c r="AE10" s="210"/>
      <c r="AF10" s="210"/>
      <c r="AG10" s="210"/>
      <c r="AH10" s="210"/>
      <c r="AI10" s="210"/>
      <c r="AJ10" s="210"/>
      <c r="AK10" s="210"/>
      <c r="AL10" s="211"/>
    </row>
    <row r="11" spans="1:38">
      <c r="A11" s="292"/>
      <c r="B11" s="422"/>
      <c r="C11" s="291"/>
      <c r="D11" s="291"/>
      <c r="E11" s="291"/>
      <c r="F11" s="291"/>
      <c r="G11" s="291"/>
      <c r="H11" s="291"/>
      <c r="I11" s="291"/>
      <c r="J11" s="291"/>
      <c r="K11" s="291"/>
      <c r="L11" s="294"/>
      <c r="M11" s="291"/>
      <c r="N11" s="291"/>
      <c r="O11" s="291"/>
      <c r="P11" s="291"/>
      <c r="Q11" s="291"/>
      <c r="R11" s="291"/>
      <c r="S11" s="295"/>
      <c r="T11" s="421"/>
      <c r="U11" s="210"/>
      <c r="V11" s="210"/>
      <c r="W11" s="210"/>
      <c r="X11" s="210"/>
      <c r="Y11" s="210"/>
      <c r="Z11" s="210"/>
      <c r="AA11" s="210"/>
      <c r="AB11" s="210"/>
      <c r="AC11" s="210"/>
      <c r="AD11" s="210"/>
      <c r="AE11" s="210"/>
      <c r="AF11" s="210"/>
      <c r="AG11" s="210"/>
      <c r="AH11" s="210"/>
      <c r="AI11" s="210"/>
      <c r="AJ11" s="210"/>
      <c r="AK11" s="210"/>
      <c r="AL11" s="211"/>
    </row>
    <row r="12" spans="1:38">
      <c r="A12" s="292"/>
      <c r="B12" s="422" t="s">
        <v>606</v>
      </c>
      <c r="C12" s="291"/>
      <c r="D12" s="291"/>
      <c r="E12" s="291"/>
      <c r="F12" s="291"/>
      <c r="G12" s="291"/>
      <c r="H12" s="291"/>
      <c r="I12" s="291"/>
      <c r="J12" s="291"/>
      <c r="K12" s="291"/>
      <c r="L12" s="294"/>
      <c r="M12" s="291"/>
      <c r="N12" s="291"/>
      <c r="O12" s="291"/>
      <c r="P12" s="291"/>
      <c r="Q12" s="291"/>
      <c r="R12" s="291"/>
      <c r="S12" s="295"/>
      <c r="T12" s="421"/>
      <c r="U12" s="210"/>
      <c r="V12" s="210"/>
      <c r="W12" s="210"/>
      <c r="X12" s="210"/>
      <c r="Y12" s="210"/>
      <c r="Z12" s="210"/>
      <c r="AA12" s="210"/>
      <c r="AB12" s="210"/>
      <c r="AC12" s="210"/>
      <c r="AD12" s="210"/>
      <c r="AE12" s="210"/>
      <c r="AF12" s="210"/>
      <c r="AG12" s="210"/>
      <c r="AH12" s="210"/>
      <c r="AI12" s="210"/>
      <c r="AJ12" s="210"/>
      <c r="AK12" s="210"/>
      <c r="AL12" s="211"/>
    </row>
    <row r="13" spans="1:38">
      <c r="A13" s="292"/>
      <c r="B13" s="422"/>
      <c r="C13" s="291"/>
      <c r="D13" s="291"/>
      <c r="E13" s="291"/>
      <c r="F13" s="291"/>
      <c r="G13" s="291"/>
      <c r="H13" s="291"/>
      <c r="I13" s="291"/>
      <c r="J13" s="291"/>
      <c r="K13" s="291"/>
      <c r="L13" s="294"/>
      <c r="M13" s="291"/>
      <c r="N13" s="291"/>
      <c r="O13" s="291"/>
      <c r="P13" s="291"/>
      <c r="Q13" s="291"/>
      <c r="R13" s="291"/>
      <c r="S13" s="295"/>
      <c r="T13" s="421"/>
      <c r="U13" s="210"/>
      <c r="V13" s="210"/>
      <c r="W13" s="210"/>
      <c r="X13" s="210"/>
      <c r="Y13" s="210"/>
      <c r="Z13" s="210"/>
      <c r="AA13" s="210"/>
      <c r="AB13" s="210"/>
      <c r="AC13" s="210"/>
      <c r="AD13" s="210"/>
      <c r="AE13" s="210"/>
      <c r="AF13" s="210"/>
      <c r="AG13" s="210"/>
      <c r="AH13" s="210"/>
      <c r="AI13" s="210"/>
      <c r="AJ13" s="210"/>
      <c r="AK13" s="210"/>
      <c r="AL13" s="211"/>
    </row>
    <row r="14" spans="1:38">
      <c r="A14" s="292"/>
      <c r="B14" s="422" t="s">
        <v>602</v>
      </c>
      <c r="C14" s="291"/>
      <c r="D14" s="291"/>
      <c r="E14" s="291"/>
      <c r="F14" s="291"/>
      <c r="G14" s="291"/>
      <c r="H14" s="291"/>
      <c r="I14" s="291"/>
      <c r="J14" s="291"/>
      <c r="K14" s="291"/>
      <c r="L14" s="291"/>
      <c r="M14" s="291"/>
      <c r="N14" s="291"/>
      <c r="O14" s="291"/>
      <c r="P14" s="291"/>
      <c r="Q14" s="291"/>
      <c r="R14" s="291"/>
      <c r="S14" s="295"/>
      <c r="T14" s="421"/>
      <c r="U14" s="210"/>
      <c r="V14" s="210"/>
      <c r="W14" s="210"/>
      <c r="X14" s="210"/>
      <c r="Y14" s="210"/>
      <c r="Z14" s="210"/>
      <c r="AA14" s="210"/>
      <c r="AB14" s="210"/>
      <c r="AC14" s="210"/>
      <c r="AD14" s="210"/>
      <c r="AE14" s="210"/>
      <c r="AF14" s="210"/>
      <c r="AG14" s="210"/>
      <c r="AH14" s="210"/>
      <c r="AI14" s="210"/>
      <c r="AJ14" s="210"/>
      <c r="AK14" s="210"/>
      <c r="AL14" s="211"/>
    </row>
    <row r="15" spans="1:38">
      <c r="A15" s="292"/>
      <c r="B15" s="422" t="s">
        <v>604</v>
      </c>
      <c r="C15" s="291"/>
      <c r="D15" s="291"/>
      <c r="E15" s="291"/>
      <c r="F15" s="291"/>
      <c r="G15" s="291"/>
      <c r="H15" s="291"/>
      <c r="I15" s="291"/>
      <c r="J15" s="291"/>
      <c r="K15" s="291"/>
      <c r="L15" s="291"/>
      <c r="M15" s="291"/>
      <c r="N15" s="291"/>
      <c r="O15" s="291"/>
      <c r="P15" s="291"/>
      <c r="Q15" s="291"/>
      <c r="R15" s="291"/>
      <c r="S15" s="295"/>
      <c r="T15" s="421"/>
      <c r="U15" s="210"/>
      <c r="V15" s="210"/>
      <c r="W15" s="210"/>
      <c r="X15" s="210"/>
      <c r="Y15" s="210"/>
      <c r="Z15" s="210"/>
      <c r="AA15" s="210"/>
      <c r="AB15" s="210"/>
      <c r="AC15" s="210"/>
      <c r="AD15" s="210"/>
      <c r="AE15" s="210"/>
      <c r="AF15" s="210"/>
      <c r="AG15" s="210"/>
      <c r="AH15" s="210"/>
      <c r="AI15" s="210"/>
      <c r="AJ15" s="210"/>
      <c r="AK15" s="210"/>
      <c r="AL15" s="211"/>
    </row>
    <row r="16" spans="1:38">
      <c r="A16" s="292"/>
      <c r="B16" s="422" t="s">
        <v>603</v>
      </c>
      <c r="C16" s="291"/>
      <c r="D16" s="291"/>
      <c r="E16" s="291"/>
      <c r="F16" s="291"/>
      <c r="G16" s="291"/>
      <c r="H16" s="291"/>
      <c r="I16" s="291"/>
      <c r="J16" s="291"/>
      <c r="K16" s="291"/>
      <c r="L16" s="291"/>
      <c r="M16" s="291"/>
      <c r="N16" s="291"/>
      <c r="O16" s="291"/>
      <c r="P16" s="291"/>
      <c r="Q16" s="291"/>
      <c r="R16" s="291"/>
      <c r="S16" s="295"/>
      <c r="T16" s="421"/>
      <c r="U16" s="210"/>
      <c r="V16" s="210"/>
      <c r="W16" s="210"/>
      <c r="X16" s="210"/>
      <c r="Y16" s="210"/>
      <c r="Z16" s="210"/>
      <c r="AA16" s="210"/>
      <c r="AB16" s="210"/>
      <c r="AC16" s="210"/>
      <c r="AD16" s="210"/>
      <c r="AE16" s="210"/>
      <c r="AF16" s="210"/>
      <c r="AG16" s="210"/>
      <c r="AH16" s="210"/>
      <c r="AI16" s="210"/>
      <c r="AJ16" s="210"/>
      <c r="AK16" s="210"/>
      <c r="AL16" s="211"/>
    </row>
    <row r="17" spans="1:38">
      <c r="A17" s="292"/>
      <c r="B17" s="422"/>
      <c r="C17" s="291"/>
      <c r="D17" s="291"/>
      <c r="E17" s="291"/>
      <c r="F17" s="291"/>
      <c r="G17" s="291"/>
      <c r="H17" s="291"/>
      <c r="I17" s="291"/>
      <c r="J17" s="291"/>
      <c r="K17" s="291"/>
      <c r="L17" s="291"/>
      <c r="M17" s="291"/>
      <c r="N17" s="291"/>
      <c r="O17" s="291"/>
      <c r="P17" s="291"/>
      <c r="Q17" s="291"/>
      <c r="R17" s="291"/>
      <c r="S17" s="295"/>
      <c r="T17" s="421"/>
      <c r="U17" s="210"/>
      <c r="V17" s="210"/>
      <c r="W17" s="210"/>
      <c r="X17" s="210"/>
      <c r="Y17" s="210"/>
      <c r="Z17" s="210"/>
      <c r="AA17" s="210"/>
      <c r="AB17" s="210"/>
      <c r="AC17" s="210"/>
      <c r="AD17" s="210"/>
      <c r="AE17" s="210"/>
      <c r="AF17" s="210"/>
      <c r="AG17" s="210"/>
      <c r="AH17" s="210"/>
      <c r="AI17" s="210"/>
      <c r="AJ17" s="210"/>
      <c r="AK17" s="210"/>
      <c r="AL17" s="211"/>
    </row>
    <row r="18" spans="1:38">
      <c r="A18" s="292"/>
      <c r="B18" s="422" t="s">
        <v>609</v>
      </c>
      <c r="C18" s="291"/>
      <c r="D18" s="291"/>
      <c r="E18" s="291"/>
      <c r="F18" s="291"/>
      <c r="G18" s="291"/>
      <c r="H18" s="291"/>
      <c r="I18" s="291"/>
      <c r="J18" s="291"/>
      <c r="K18" s="291"/>
      <c r="L18" s="291"/>
      <c r="M18" s="291"/>
      <c r="N18" s="291"/>
      <c r="O18" s="291"/>
      <c r="P18" s="291"/>
      <c r="Q18" s="291"/>
      <c r="R18" s="291"/>
      <c r="S18" s="295"/>
      <c r="T18" s="421"/>
      <c r="U18" s="210"/>
      <c r="V18" s="210"/>
      <c r="W18" s="210"/>
      <c r="X18" s="210"/>
      <c r="Y18" s="210"/>
      <c r="Z18" s="210"/>
      <c r="AA18" s="210"/>
      <c r="AB18" s="210"/>
      <c r="AC18" s="210"/>
      <c r="AD18" s="210"/>
      <c r="AE18" s="210"/>
      <c r="AF18" s="210"/>
      <c r="AG18" s="210"/>
      <c r="AH18" s="210"/>
      <c r="AI18" s="210"/>
      <c r="AJ18" s="210"/>
      <c r="AK18" s="210"/>
      <c r="AL18" s="211"/>
    </row>
    <row r="19" spans="1:38">
      <c r="A19" s="292"/>
      <c r="B19" s="291"/>
      <c r="C19" s="291"/>
      <c r="D19" s="291"/>
      <c r="E19" s="291"/>
      <c r="F19" s="291"/>
      <c r="G19" s="291"/>
      <c r="H19" s="291"/>
      <c r="I19" s="291"/>
      <c r="J19" s="291"/>
      <c r="K19" s="291"/>
      <c r="L19" s="291"/>
      <c r="M19" s="291"/>
      <c r="N19" s="291"/>
      <c r="O19" s="291"/>
      <c r="P19" s="291"/>
      <c r="Q19" s="291"/>
      <c r="R19" s="291"/>
      <c r="S19" s="295"/>
      <c r="T19" s="421"/>
      <c r="U19" s="210"/>
      <c r="V19" s="210"/>
      <c r="W19" s="210"/>
      <c r="X19" s="210"/>
      <c r="Y19" s="210"/>
      <c r="Z19" s="210"/>
      <c r="AA19" s="210"/>
      <c r="AB19" s="210"/>
      <c r="AC19" s="210"/>
      <c r="AD19" s="210"/>
      <c r="AE19" s="210"/>
      <c r="AF19" s="210"/>
      <c r="AG19" s="210"/>
      <c r="AH19" s="210"/>
      <c r="AI19" s="210"/>
      <c r="AJ19" s="210"/>
      <c r="AK19" s="210"/>
      <c r="AL19" s="211"/>
    </row>
    <row r="20" spans="1:38">
      <c r="A20" s="292"/>
      <c r="B20" s="291"/>
      <c r="C20" s="291"/>
      <c r="D20" s="291"/>
      <c r="E20" s="291"/>
      <c r="F20" s="291"/>
      <c r="G20" s="291"/>
      <c r="H20" s="291"/>
      <c r="I20" s="291"/>
      <c r="J20" s="291"/>
      <c r="K20" s="291"/>
      <c r="L20" s="291"/>
      <c r="M20" s="291"/>
      <c r="N20" s="291"/>
      <c r="O20" s="291"/>
      <c r="P20" s="291"/>
      <c r="Q20" s="291"/>
      <c r="R20" s="291"/>
      <c r="S20" s="295"/>
      <c r="T20" s="421"/>
      <c r="U20" s="210"/>
      <c r="V20" s="210"/>
      <c r="W20" s="210"/>
      <c r="X20" s="210"/>
      <c r="Y20" s="210"/>
      <c r="Z20" s="210"/>
      <c r="AA20" s="210"/>
      <c r="AB20" s="210"/>
      <c r="AC20" s="210"/>
      <c r="AD20" s="210"/>
      <c r="AE20" s="210"/>
      <c r="AF20" s="210"/>
      <c r="AG20" s="210"/>
      <c r="AH20" s="210"/>
      <c r="AI20" s="210"/>
      <c r="AJ20" s="210"/>
      <c r="AK20" s="210"/>
      <c r="AL20" s="211"/>
    </row>
    <row r="21" spans="1:38">
      <c r="A21" s="292"/>
      <c r="B21" s="422" t="s">
        <v>288</v>
      </c>
      <c r="C21" s="291"/>
      <c r="D21" s="291"/>
      <c r="E21" s="291"/>
      <c r="F21" s="291"/>
      <c r="G21" s="291"/>
      <c r="H21" s="291"/>
      <c r="I21" s="291"/>
      <c r="J21" s="291"/>
      <c r="K21" s="291"/>
      <c r="L21" s="291"/>
      <c r="M21" s="291"/>
      <c r="N21" s="291"/>
      <c r="O21" s="291"/>
      <c r="P21" s="291"/>
      <c r="Q21" s="291"/>
      <c r="R21" s="291"/>
      <c r="S21" s="295"/>
      <c r="T21" s="421"/>
      <c r="U21" s="210"/>
      <c r="V21" s="210"/>
      <c r="W21" s="210"/>
      <c r="X21" s="210"/>
      <c r="Y21" s="210"/>
      <c r="Z21" s="210"/>
      <c r="AA21" s="210"/>
      <c r="AB21" s="210"/>
      <c r="AC21" s="210"/>
      <c r="AD21" s="210"/>
      <c r="AE21" s="210"/>
      <c r="AF21" s="210"/>
      <c r="AG21" s="210"/>
      <c r="AH21" s="210"/>
      <c r="AI21" s="210"/>
      <c r="AJ21" s="210"/>
      <c r="AK21" s="210"/>
      <c r="AL21" s="211"/>
    </row>
    <row r="22" spans="1:38">
      <c r="A22" s="292"/>
      <c r="B22" s="422" t="s">
        <v>289</v>
      </c>
      <c r="C22" s="291"/>
      <c r="D22" s="291"/>
      <c r="E22" s="291"/>
      <c r="F22" s="291"/>
      <c r="G22" s="291"/>
      <c r="H22" s="291"/>
      <c r="I22" s="291"/>
      <c r="J22" s="291"/>
      <c r="K22" s="291"/>
      <c r="L22" s="291"/>
      <c r="M22" s="291"/>
      <c r="N22" s="291"/>
      <c r="O22" s="291"/>
      <c r="P22" s="291"/>
      <c r="Q22" s="291"/>
      <c r="R22" s="291"/>
      <c r="S22" s="295"/>
      <c r="T22" s="421"/>
      <c r="U22" s="210"/>
      <c r="V22" s="210"/>
      <c r="W22" s="210"/>
      <c r="X22" s="210"/>
      <c r="Y22" s="210"/>
      <c r="Z22" s="210"/>
      <c r="AA22" s="210"/>
      <c r="AB22" s="210"/>
      <c r="AC22" s="210"/>
      <c r="AD22" s="210"/>
      <c r="AE22" s="210"/>
      <c r="AF22" s="210"/>
      <c r="AG22" s="210"/>
      <c r="AH22" s="210"/>
      <c r="AI22" s="210"/>
      <c r="AJ22" s="210"/>
      <c r="AK22" s="210"/>
      <c r="AL22" s="211"/>
    </row>
    <row r="23" spans="1:38">
      <c r="A23" s="292"/>
      <c r="B23" s="97"/>
      <c r="C23" s="291"/>
      <c r="D23" s="291"/>
      <c r="E23" s="291"/>
      <c r="F23" s="291"/>
      <c r="G23" s="291"/>
      <c r="H23" s="291"/>
      <c r="I23" s="291"/>
      <c r="J23" s="291"/>
      <c r="K23" s="291"/>
      <c r="L23" s="291"/>
      <c r="M23" s="291"/>
      <c r="N23" s="291"/>
      <c r="O23" s="291"/>
      <c r="P23" s="291"/>
      <c r="Q23" s="291"/>
      <c r="R23" s="291"/>
      <c r="S23" s="295"/>
      <c r="T23" s="421"/>
      <c r="U23" s="210"/>
      <c r="V23" s="210"/>
      <c r="W23" s="210"/>
      <c r="X23" s="210"/>
      <c r="Y23" s="210"/>
      <c r="Z23" s="210"/>
      <c r="AA23" s="210"/>
      <c r="AB23" s="210"/>
      <c r="AC23" s="210"/>
      <c r="AD23" s="210"/>
      <c r="AE23" s="210"/>
      <c r="AF23" s="210"/>
      <c r="AG23" s="210"/>
      <c r="AH23" s="210"/>
      <c r="AI23" s="210"/>
      <c r="AJ23" s="210"/>
      <c r="AK23" s="210"/>
      <c r="AL23" s="211"/>
    </row>
    <row r="24" spans="1:38">
      <c r="A24" s="292"/>
      <c r="B24" s="125" t="s">
        <v>290</v>
      </c>
      <c r="C24" s="291"/>
      <c r="D24" s="291"/>
      <c r="E24" s="291"/>
      <c r="F24" s="291"/>
      <c r="G24" s="291"/>
      <c r="H24" s="291"/>
      <c r="I24" s="291"/>
      <c r="J24" s="291"/>
      <c r="K24" s="291"/>
      <c r="L24" s="291"/>
      <c r="M24" s="291"/>
      <c r="N24" s="291"/>
      <c r="O24" s="291"/>
      <c r="P24" s="291"/>
      <c r="Q24" s="291"/>
      <c r="R24" s="291"/>
      <c r="S24" s="295"/>
      <c r="T24" s="421"/>
      <c r="U24" s="210"/>
      <c r="V24" s="210"/>
      <c r="W24" s="210"/>
      <c r="X24" s="210"/>
      <c r="Y24" s="210"/>
      <c r="Z24" s="210"/>
      <c r="AA24" s="210"/>
      <c r="AB24" s="210"/>
      <c r="AC24" s="210"/>
      <c r="AD24" s="210"/>
      <c r="AE24" s="210"/>
      <c r="AF24" s="210"/>
      <c r="AG24" s="210"/>
      <c r="AH24" s="210"/>
      <c r="AI24" s="210"/>
      <c r="AJ24" s="210"/>
      <c r="AK24" s="210"/>
      <c r="AL24" s="211"/>
    </row>
    <row r="25" spans="1:38">
      <c r="A25" s="292"/>
      <c r="B25" s="125" t="s">
        <v>427</v>
      </c>
      <c r="C25" s="291"/>
      <c r="D25" s="291"/>
      <c r="E25" s="291"/>
      <c r="F25" s="291"/>
      <c r="G25" s="291"/>
      <c r="H25" s="291"/>
      <c r="I25" s="291"/>
      <c r="J25" s="291"/>
      <c r="K25" s="291"/>
      <c r="L25" s="291"/>
      <c r="M25" s="291"/>
      <c r="N25" s="291"/>
      <c r="O25" s="291"/>
      <c r="P25" s="291"/>
      <c r="Q25" s="291"/>
      <c r="R25" s="291"/>
      <c r="S25" s="295"/>
      <c r="T25" s="421"/>
      <c r="U25" s="210"/>
      <c r="V25" s="210"/>
      <c r="W25" s="210"/>
      <c r="X25" s="210"/>
      <c r="Y25" s="210"/>
      <c r="Z25" s="210"/>
      <c r="AA25" s="210"/>
      <c r="AB25" s="210"/>
      <c r="AC25" s="210"/>
      <c r="AD25" s="210"/>
      <c r="AE25" s="210"/>
      <c r="AF25" s="210"/>
      <c r="AG25" s="210"/>
      <c r="AH25" s="210"/>
      <c r="AI25" s="210"/>
      <c r="AJ25" s="210"/>
      <c r="AK25" s="210"/>
      <c r="AL25" s="211"/>
    </row>
    <row r="26" spans="1:38">
      <c r="A26" s="292"/>
      <c r="B26" s="97"/>
      <c r="C26" s="291"/>
      <c r="D26" s="291"/>
      <c r="E26" s="291"/>
      <c r="F26" s="291"/>
      <c r="G26" s="291"/>
      <c r="H26" s="291"/>
      <c r="I26" s="291"/>
      <c r="J26" s="291"/>
      <c r="K26" s="291"/>
      <c r="L26" s="291"/>
      <c r="M26" s="291"/>
      <c r="N26" s="291"/>
      <c r="O26" s="291"/>
      <c r="P26" s="291"/>
      <c r="Q26" s="291"/>
      <c r="R26" s="291"/>
      <c r="S26" s="295"/>
      <c r="T26" s="421"/>
      <c r="U26" s="210"/>
      <c r="V26" s="210"/>
      <c r="W26" s="210"/>
      <c r="X26" s="210"/>
      <c r="Y26" s="210"/>
      <c r="Z26" s="210"/>
      <c r="AA26" s="210"/>
      <c r="AB26" s="210"/>
      <c r="AC26" s="210"/>
      <c r="AD26" s="210"/>
      <c r="AE26" s="210"/>
      <c r="AF26" s="210"/>
      <c r="AG26" s="210"/>
      <c r="AH26" s="210"/>
      <c r="AI26" s="210"/>
      <c r="AJ26" s="210"/>
      <c r="AK26" s="210"/>
      <c r="AL26" s="211"/>
    </row>
    <row r="27" spans="1:38">
      <c r="A27" s="292"/>
      <c r="B27" s="422" t="s">
        <v>840</v>
      </c>
      <c r="C27" s="291"/>
      <c r="D27" s="291"/>
      <c r="E27" s="291"/>
      <c r="F27" s="291"/>
      <c r="G27" s="291"/>
      <c r="H27" s="291"/>
      <c r="I27" s="291"/>
      <c r="J27" s="291"/>
      <c r="K27" s="291"/>
      <c r="L27" s="291"/>
      <c r="M27" s="291"/>
      <c r="N27" s="291"/>
      <c r="O27" s="291"/>
      <c r="P27" s="291"/>
      <c r="Q27" s="291"/>
      <c r="R27" s="291"/>
      <c r="S27" s="295"/>
      <c r="T27" s="421"/>
      <c r="U27" s="210"/>
      <c r="V27" s="210"/>
      <c r="W27" s="210"/>
      <c r="X27" s="210"/>
      <c r="Y27" s="210"/>
      <c r="Z27" s="210"/>
      <c r="AA27" s="210"/>
      <c r="AB27" s="210"/>
      <c r="AC27" s="210"/>
      <c r="AD27" s="210"/>
      <c r="AE27" s="210"/>
      <c r="AF27" s="210"/>
      <c r="AG27" s="210"/>
      <c r="AH27" s="210"/>
      <c r="AI27" s="210"/>
      <c r="AJ27" s="210"/>
      <c r="AK27" s="210"/>
      <c r="AL27" s="211"/>
    </row>
    <row r="28" spans="1:38">
      <c r="A28" s="292"/>
      <c r="B28" s="422" t="s">
        <v>610</v>
      </c>
      <c r="C28" s="291"/>
      <c r="D28" s="291"/>
      <c r="E28" s="291"/>
      <c r="F28" s="291"/>
      <c r="G28" s="291"/>
      <c r="H28" s="291"/>
      <c r="I28" s="291"/>
      <c r="J28" s="291"/>
      <c r="K28" s="291"/>
      <c r="L28" s="291"/>
      <c r="M28" s="291"/>
      <c r="N28" s="291"/>
      <c r="O28" s="291"/>
      <c r="P28" s="291"/>
      <c r="Q28" s="291"/>
      <c r="R28" s="291"/>
      <c r="S28" s="295"/>
      <c r="T28" s="421"/>
      <c r="U28" s="210"/>
      <c r="V28" s="210"/>
      <c r="W28" s="210"/>
      <c r="X28" s="210"/>
      <c r="Y28" s="210"/>
      <c r="Z28" s="210"/>
      <c r="AA28" s="210"/>
      <c r="AB28" s="210"/>
      <c r="AC28" s="210"/>
      <c r="AD28" s="210"/>
      <c r="AE28" s="210"/>
      <c r="AF28" s="210"/>
      <c r="AG28" s="210"/>
      <c r="AH28" s="210"/>
      <c r="AI28" s="210"/>
      <c r="AJ28" s="210"/>
      <c r="AK28" s="210"/>
      <c r="AL28" s="211"/>
    </row>
    <row r="29" spans="1:38">
      <c r="A29" s="292"/>
      <c r="B29" s="422" t="s">
        <v>611</v>
      </c>
      <c r="C29" s="291"/>
      <c r="D29" s="291"/>
      <c r="E29" s="291"/>
      <c r="F29" s="291"/>
      <c r="G29" s="291"/>
      <c r="H29" s="291"/>
      <c r="I29" s="291"/>
      <c r="J29" s="291"/>
      <c r="K29" s="291"/>
      <c r="L29" s="291"/>
      <c r="M29" s="291"/>
      <c r="N29" s="291"/>
      <c r="O29" s="291"/>
      <c r="P29" s="291"/>
      <c r="Q29" s="291"/>
      <c r="R29" s="291"/>
      <c r="S29" s="295"/>
      <c r="T29" s="421"/>
      <c r="U29" s="210"/>
      <c r="V29" s="210"/>
      <c r="W29" s="210"/>
      <c r="X29" s="210"/>
      <c r="Y29" s="210"/>
      <c r="Z29" s="210"/>
      <c r="AA29" s="210"/>
      <c r="AB29" s="210"/>
      <c r="AC29" s="210"/>
      <c r="AD29" s="210"/>
      <c r="AE29" s="210"/>
      <c r="AF29" s="210"/>
      <c r="AG29" s="210"/>
      <c r="AH29" s="210"/>
      <c r="AI29" s="210"/>
      <c r="AJ29" s="210"/>
      <c r="AK29" s="210"/>
      <c r="AL29" s="211"/>
    </row>
    <row r="30" spans="1:38">
      <c r="A30" s="292"/>
      <c r="B30" s="291"/>
      <c r="C30" s="291"/>
      <c r="D30" s="291"/>
      <c r="E30" s="291"/>
      <c r="F30" s="291"/>
      <c r="G30" s="291"/>
      <c r="H30" s="291"/>
      <c r="I30" s="291"/>
      <c r="J30" s="291"/>
      <c r="K30" s="291"/>
      <c r="L30" s="291"/>
      <c r="M30" s="291"/>
      <c r="N30" s="291"/>
      <c r="O30" s="291"/>
      <c r="P30" s="291"/>
      <c r="Q30" s="291"/>
      <c r="R30" s="291"/>
      <c r="S30" s="295"/>
      <c r="T30" s="421"/>
      <c r="U30" s="210"/>
      <c r="V30" s="210"/>
      <c r="W30" s="210"/>
      <c r="X30" s="210"/>
      <c r="Y30" s="210"/>
      <c r="Z30" s="210"/>
      <c r="AA30" s="210"/>
      <c r="AB30" s="210"/>
      <c r="AC30" s="210"/>
      <c r="AD30" s="210"/>
      <c r="AE30" s="210"/>
      <c r="AF30" s="210"/>
      <c r="AG30" s="210"/>
      <c r="AH30" s="210"/>
      <c r="AI30" s="210"/>
      <c r="AJ30" s="210"/>
      <c r="AK30" s="210"/>
      <c r="AL30" s="211"/>
    </row>
    <row r="31" spans="1:38">
      <c r="A31" s="292"/>
      <c r="B31" s="422" t="s">
        <v>612</v>
      </c>
      <c r="C31" s="291"/>
      <c r="D31" s="291"/>
      <c r="E31" s="291"/>
      <c r="F31" s="291"/>
      <c r="G31" s="291"/>
      <c r="H31" s="291"/>
      <c r="I31" s="291"/>
      <c r="J31" s="291"/>
      <c r="K31" s="291"/>
      <c r="L31" s="291"/>
      <c r="M31" s="291"/>
      <c r="N31" s="291"/>
      <c r="O31" s="291"/>
      <c r="P31" s="291"/>
      <c r="Q31" s="291"/>
      <c r="R31" s="291"/>
      <c r="S31" s="295"/>
      <c r="T31" s="421"/>
      <c r="U31" s="210"/>
      <c r="V31" s="210"/>
      <c r="W31" s="210"/>
      <c r="X31" s="210"/>
      <c r="Y31" s="210"/>
      <c r="Z31" s="210"/>
      <c r="AA31" s="210"/>
      <c r="AB31" s="210"/>
      <c r="AC31" s="210"/>
      <c r="AD31" s="210"/>
      <c r="AE31" s="210"/>
      <c r="AF31" s="210"/>
      <c r="AG31" s="210"/>
      <c r="AH31" s="210"/>
      <c r="AI31" s="210"/>
      <c r="AJ31" s="210"/>
      <c r="AK31" s="210"/>
      <c r="AL31" s="211"/>
    </row>
    <row r="32" spans="1:38">
      <c r="A32" s="292"/>
      <c r="B32" s="422" t="s">
        <v>608</v>
      </c>
      <c r="C32" s="291"/>
      <c r="D32" s="291"/>
      <c r="E32" s="291"/>
      <c r="F32" s="291"/>
      <c r="G32" s="291"/>
      <c r="H32" s="291"/>
      <c r="I32" s="291"/>
      <c r="J32" s="291"/>
      <c r="K32" s="291"/>
      <c r="L32" s="291"/>
      <c r="M32" s="291"/>
      <c r="N32" s="291"/>
      <c r="O32" s="291"/>
      <c r="P32" s="291"/>
      <c r="Q32" s="291"/>
      <c r="R32" s="291"/>
      <c r="S32" s="295"/>
      <c r="T32" s="421"/>
      <c r="U32" s="210"/>
      <c r="V32" s="210"/>
      <c r="W32" s="210"/>
      <c r="X32" s="210"/>
      <c r="Y32" s="210"/>
      <c r="Z32" s="210"/>
      <c r="AA32" s="210"/>
      <c r="AB32" s="210"/>
      <c r="AC32" s="210"/>
      <c r="AD32" s="210"/>
      <c r="AE32" s="210"/>
      <c r="AF32" s="210"/>
      <c r="AG32" s="210"/>
      <c r="AH32" s="210"/>
      <c r="AI32" s="210"/>
      <c r="AJ32" s="210"/>
      <c r="AK32" s="210"/>
      <c r="AL32" s="211"/>
    </row>
    <row r="33" spans="1:38">
      <c r="A33" s="292"/>
      <c r="B33" s="291"/>
      <c r="C33" s="291"/>
      <c r="D33" s="291"/>
      <c r="E33" s="291"/>
      <c r="F33" s="291"/>
      <c r="G33" s="291"/>
      <c r="H33" s="291"/>
      <c r="I33" s="291"/>
      <c r="J33" s="291"/>
      <c r="K33" s="291"/>
      <c r="L33" s="291"/>
      <c r="M33" s="291"/>
      <c r="N33" s="291"/>
      <c r="O33" s="291"/>
      <c r="P33" s="291"/>
      <c r="Q33" s="291"/>
      <c r="R33" s="291"/>
      <c r="S33" s="295"/>
      <c r="T33" s="421"/>
      <c r="U33" s="210"/>
      <c r="V33" s="210"/>
      <c r="W33" s="210"/>
      <c r="X33" s="210"/>
      <c r="Y33" s="210"/>
      <c r="Z33" s="210"/>
      <c r="AA33" s="210"/>
      <c r="AB33" s="210"/>
      <c r="AC33" s="210"/>
      <c r="AD33" s="210"/>
      <c r="AE33" s="210"/>
      <c r="AF33" s="210"/>
      <c r="AG33" s="210"/>
      <c r="AH33" s="210"/>
      <c r="AI33" s="210"/>
      <c r="AJ33" s="210"/>
      <c r="AK33" s="210"/>
      <c r="AL33" s="211"/>
    </row>
    <row r="34" spans="1:38">
      <c r="A34" s="292"/>
      <c r="B34" s="422" t="s">
        <v>296</v>
      </c>
      <c r="C34" s="291"/>
      <c r="D34" s="291"/>
      <c r="E34" s="291"/>
      <c r="F34" s="291"/>
      <c r="G34" s="291"/>
      <c r="H34" s="291"/>
      <c r="I34" s="291"/>
      <c r="J34" s="291"/>
      <c r="K34" s="291"/>
      <c r="L34" s="291"/>
      <c r="M34" s="291"/>
      <c r="N34" s="291"/>
      <c r="O34" s="291"/>
      <c r="P34" s="291"/>
      <c r="Q34" s="291"/>
      <c r="R34" s="291"/>
      <c r="S34" s="295"/>
      <c r="T34" s="421"/>
      <c r="U34" s="210"/>
      <c r="V34" s="210"/>
      <c r="W34" s="210"/>
      <c r="X34" s="210"/>
      <c r="Y34" s="210"/>
      <c r="Z34" s="210"/>
      <c r="AA34" s="210"/>
      <c r="AB34" s="210"/>
      <c r="AC34" s="210"/>
      <c r="AD34" s="210"/>
      <c r="AE34" s="210"/>
      <c r="AF34" s="210"/>
      <c r="AG34" s="210"/>
      <c r="AH34" s="210"/>
      <c r="AI34" s="210"/>
      <c r="AJ34" s="210"/>
      <c r="AK34" s="210"/>
      <c r="AL34" s="211"/>
    </row>
    <row r="35" spans="1:38">
      <c r="A35" s="292"/>
      <c r="B35" s="422" t="s">
        <v>297</v>
      </c>
      <c r="C35" s="291"/>
      <c r="D35" s="291"/>
      <c r="E35" s="291"/>
      <c r="F35" s="291"/>
      <c r="G35" s="291"/>
      <c r="H35" s="291"/>
      <c r="I35" s="291"/>
      <c r="J35" s="291"/>
      <c r="K35" s="291"/>
      <c r="L35" s="291"/>
      <c r="M35" s="291"/>
      <c r="N35" s="291"/>
      <c r="O35" s="291"/>
      <c r="P35" s="291"/>
      <c r="Q35" s="291"/>
      <c r="R35" s="291"/>
      <c r="S35" s="295"/>
      <c r="T35" s="421"/>
      <c r="U35" s="210"/>
      <c r="V35" s="210"/>
      <c r="W35" s="210"/>
      <c r="X35" s="210"/>
      <c r="Y35" s="210"/>
      <c r="Z35" s="210"/>
      <c r="AA35" s="210"/>
      <c r="AB35" s="210"/>
      <c r="AC35" s="210"/>
      <c r="AD35" s="210"/>
      <c r="AE35" s="210"/>
      <c r="AF35" s="210"/>
      <c r="AG35" s="210"/>
      <c r="AH35" s="210"/>
      <c r="AI35" s="210"/>
      <c r="AJ35" s="210"/>
      <c r="AK35" s="210"/>
      <c r="AL35" s="211"/>
    </row>
    <row r="36" spans="1:38">
      <c r="A36" s="292"/>
      <c r="B36" s="422" t="s">
        <v>294</v>
      </c>
      <c r="C36" s="291"/>
      <c r="D36" s="291"/>
      <c r="E36" s="291"/>
      <c r="F36" s="291"/>
      <c r="G36" s="291"/>
      <c r="H36" s="291"/>
      <c r="I36" s="291"/>
      <c r="J36" s="291"/>
      <c r="K36" s="291"/>
      <c r="L36" s="291"/>
      <c r="M36" s="291"/>
      <c r="N36" s="291"/>
      <c r="O36" s="291"/>
      <c r="P36" s="291"/>
      <c r="Q36" s="291"/>
      <c r="R36" s="291"/>
      <c r="S36" s="295"/>
      <c r="T36" s="421"/>
      <c r="U36" s="210"/>
      <c r="V36" s="210"/>
      <c r="W36" s="210"/>
      <c r="X36" s="210"/>
      <c r="Y36" s="210"/>
      <c r="Z36" s="210"/>
      <c r="AA36" s="210"/>
      <c r="AB36" s="210"/>
      <c r="AC36" s="210"/>
      <c r="AD36" s="210"/>
      <c r="AE36" s="210"/>
      <c r="AF36" s="210"/>
      <c r="AG36" s="210"/>
      <c r="AH36" s="210"/>
      <c r="AI36" s="210"/>
      <c r="AJ36" s="210"/>
      <c r="AK36" s="210"/>
      <c r="AL36" s="211"/>
    </row>
    <row r="37" spans="1:38">
      <c r="A37" s="292"/>
      <c r="B37" s="291"/>
      <c r="C37" s="291"/>
      <c r="D37" s="291"/>
      <c r="E37" s="291"/>
      <c r="F37" s="291"/>
      <c r="G37" s="291"/>
      <c r="H37" s="291"/>
      <c r="I37" s="291"/>
      <c r="J37" s="291"/>
      <c r="K37" s="291"/>
      <c r="L37" s="291"/>
      <c r="M37" s="291"/>
      <c r="N37" s="291"/>
      <c r="O37" s="291"/>
      <c r="P37" s="291"/>
      <c r="Q37" s="291"/>
      <c r="R37" s="291"/>
      <c r="S37" s="295"/>
      <c r="T37" s="421"/>
      <c r="U37" s="210"/>
      <c r="V37" s="210"/>
      <c r="W37" s="210"/>
      <c r="X37" s="210"/>
      <c r="Y37" s="210"/>
      <c r="Z37" s="210"/>
      <c r="AA37" s="210"/>
      <c r="AB37" s="210"/>
      <c r="AC37" s="210"/>
      <c r="AD37" s="210"/>
      <c r="AE37" s="210"/>
      <c r="AF37" s="210"/>
      <c r="AG37" s="210"/>
      <c r="AH37" s="210"/>
      <c r="AI37" s="210"/>
      <c r="AJ37" s="210"/>
      <c r="AK37" s="210"/>
      <c r="AL37" s="211"/>
    </row>
    <row r="38" spans="1:38">
      <c r="A38" s="292"/>
      <c r="B38" s="291"/>
      <c r="C38" s="291"/>
      <c r="D38" s="291"/>
      <c r="E38" s="291"/>
      <c r="F38" s="291"/>
      <c r="G38" s="291"/>
      <c r="H38" s="291"/>
      <c r="I38" s="291"/>
      <c r="J38" s="291"/>
      <c r="K38" s="291"/>
      <c r="L38" s="291"/>
      <c r="M38" s="291"/>
      <c r="N38" s="291"/>
      <c r="O38" s="291"/>
      <c r="P38" s="291"/>
      <c r="Q38" s="291"/>
      <c r="R38" s="291"/>
      <c r="S38" s="295"/>
      <c r="T38" s="421"/>
      <c r="U38" s="210"/>
      <c r="V38" s="210"/>
      <c r="W38" s="210"/>
      <c r="X38" s="210"/>
      <c r="Y38" s="210"/>
      <c r="Z38" s="210"/>
      <c r="AA38" s="210"/>
      <c r="AB38" s="210"/>
      <c r="AC38" s="210"/>
      <c r="AD38" s="210"/>
      <c r="AE38" s="210"/>
      <c r="AF38" s="210"/>
      <c r="AG38" s="210"/>
      <c r="AH38" s="210"/>
      <c r="AI38" s="210"/>
      <c r="AJ38" s="210"/>
      <c r="AK38" s="210"/>
      <c r="AL38" s="211"/>
    </row>
    <row r="39" spans="1:38">
      <c r="A39" s="292"/>
      <c r="B39" s="291"/>
      <c r="C39" s="291"/>
      <c r="D39" s="291"/>
      <c r="E39" s="291"/>
      <c r="F39" s="291"/>
      <c r="G39" s="291"/>
      <c r="H39" s="291"/>
      <c r="I39" s="291"/>
      <c r="J39" s="291"/>
      <c r="K39" s="291"/>
      <c r="L39" s="291"/>
      <c r="M39" s="291"/>
      <c r="N39" s="291"/>
      <c r="O39" s="291"/>
      <c r="P39" s="291"/>
      <c r="Q39" s="291"/>
      <c r="R39" s="291"/>
      <c r="S39" s="295"/>
      <c r="T39" s="421"/>
      <c r="U39" s="210"/>
      <c r="V39" s="210"/>
      <c r="W39" s="210"/>
      <c r="X39" s="210"/>
      <c r="Y39" s="210"/>
      <c r="Z39" s="210"/>
      <c r="AA39" s="210"/>
      <c r="AB39" s="210"/>
      <c r="AC39" s="210"/>
      <c r="AD39" s="210"/>
      <c r="AE39" s="210"/>
      <c r="AF39" s="210"/>
      <c r="AG39" s="210"/>
      <c r="AH39" s="210"/>
      <c r="AI39" s="210"/>
      <c r="AJ39" s="210"/>
      <c r="AK39" s="210"/>
      <c r="AL39" s="211"/>
    </row>
    <row r="40" spans="1:38">
      <c r="A40" s="292"/>
      <c r="B40" s="291"/>
      <c r="C40" s="291"/>
      <c r="D40" s="291"/>
      <c r="E40" s="291"/>
      <c r="F40" s="291"/>
      <c r="G40" s="291"/>
      <c r="H40" s="291"/>
      <c r="I40" s="291"/>
      <c r="J40" s="291"/>
      <c r="K40" s="291"/>
      <c r="L40" s="291"/>
      <c r="M40" s="291"/>
      <c r="N40" s="291"/>
      <c r="O40" s="291"/>
      <c r="P40" s="291"/>
      <c r="Q40" s="291"/>
      <c r="R40" s="291"/>
      <c r="S40" s="295"/>
      <c r="T40" s="421"/>
      <c r="U40" s="210"/>
      <c r="V40" s="210"/>
      <c r="W40" s="210"/>
      <c r="X40" s="210"/>
      <c r="Y40" s="210"/>
      <c r="Z40" s="210"/>
      <c r="AA40" s="210"/>
      <c r="AB40" s="210"/>
      <c r="AC40" s="210"/>
      <c r="AD40" s="210"/>
      <c r="AE40" s="210"/>
      <c r="AF40" s="210"/>
      <c r="AG40" s="210"/>
      <c r="AH40" s="210"/>
      <c r="AI40" s="210"/>
      <c r="AJ40" s="210"/>
      <c r="AK40" s="210"/>
      <c r="AL40" s="211"/>
    </row>
    <row r="41" spans="1:38">
      <c r="A41" s="292"/>
      <c r="B41" s="291"/>
      <c r="C41" s="291"/>
      <c r="D41" s="291"/>
      <c r="E41" s="291"/>
      <c r="F41" s="291"/>
      <c r="G41" s="291"/>
      <c r="H41" s="291"/>
      <c r="I41" s="291"/>
      <c r="J41" s="291"/>
      <c r="K41" s="291"/>
      <c r="L41" s="291"/>
      <c r="M41" s="291"/>
      <c r="N41" s="291"/>
      <c r="O41" s="291"/>
      <c r="P41" s="291"/>
      <c r="Q41" s="291"/>
      <c r="R41" s="291"/>
      <c r="S41" s="295"/>
      <c r="T41" s="421"/>
      <c r="U41" s="210"/>
      <c r="V41" s="210"/>
      <c r="W41" s="210"/>
      <c r="X41" s="210"/>
      <c r="Y41" s="210"/>
      <c r="Z41" s="210"/>
      <c r="AA41" s="210"/>
      <c r="AB41" s="210"/>
      <c r="AC41" s="210"/>
      <c r="AD41" s="210"/>
      <c r="AE41" s="210"/>
      <c r="AF41" s="210"/>
      <c r="AG41" s="210"/>
      <c r="AH41" s="210"/>
      <c r="AI41" s="210"/>
      <c r="AJ41" s="210"/>
      <c r="AK41" s="210"/>
      <c r="AL41" s="211"/>
    </row>
    <row r="42" spans="1:38">
      <c r="A42" s="292"/>
      <c r="B42" s="291"/>
      <c r="C42" s="291"/>
      <c r="D42" s="291"/>
      <c r="E42" s="291"/>
      <c r="F42" s="291"/>
      <c r="G42" s="291"/>
      <c r="H42" s="291"/>
      <c r="I42" s="291"/>
      <c r="J42" s="291"/>
      <c r="K42" s="291"/>
      <c r="L42" s="291"/>
      <c r="M42" s="291"/>
      <c r="N42" s="291"/>
      <c r="O42" s="291"/>
      <c r="P42" s="291"/>
      <c r="Q42" s="291"/>
      <c r="R42" s="291"/>
      <c r="S42" s="295"/>
      <c r="T42" s="421"/>
      <c r="U42" s="210"/>
      <c r="V42" s="210"/>
      <c r="W42" s="210"/>
      <c r="X42" s="210"/>
      <c r="Y42" s="210"/>
      <c r="Z42" s="210"/>
      <c r="AA42" s="210"/>
      <c r="AB42" s="210"/>
      <c r="AC42" s="210"/>
      <c r="AD42" s="210"/>
      <c r="AE42" s="210"/>
      <c r="AF42" s="210"/>
      <c r="AG42" s="210"/>
      <c r="AH42" s="210"/>
      <c r="AI42" s="210"/>
      <c r="AJ42" s="210"/>
      <c r="AK42" s="210"/>
      <c r="AL42" s="211"/>
    </row>
    <row r="43" spans="1:38">
      <c r="A43" s="292"/>
      <c r="B43" s="291"/>
      <c r="C43" s="291"/>
      <c r="D43" s="291"/>
      <c r="E43" s="291"/>
      <c r="F43" s="291"/>
      <c r="G43" s="291"/>
      <c r="H43" s="291"/>
      <c r="I43" s="291"/>
      <c r="J43" s="291"/>
      <c r="K43" s="291"/>
      <c r="L43" s="291"/>
      <c r="M43" s="291"/>
      <c r="N43" s="291"/>
      <c r="O43" s="291"/>
      <c r="P43" s="291"/>
      <c r="Q43" s="291"/>
      <c r="R43" s="291"/>
      <c r="S43" s="295"/>
      <c r="T43" s="421"/>
      <c r="U43" s="210"/>
      <c r="V43" s="210"/>
      <c r="W43" s="210"/>
      <c r="X43" s="210"/>
      <c r="Y43" s="210"/>
      <c r="Z43" s="210"/>
      <c r="AA43" s="210"/>
      <c r="AB43" s="210"/>
      <c r="AC43" s="210"/>
      <c r="AD43" s="210"/>
      <c r="AE43" s="210"/>
      <c r="AF43" s="210"/>
      <c r="AG43" s="210"/>
      <c r="AH43" s="210"/>
      <c r="AI43" s="210"/>
      <c r="AJ43" s="210"/>
      <c r="AK43" s="210"/>
      <c r="AL43" s="211"/>
    </row>
    <row r="44" spans="1:38">
      <c r="A44" s="292"/>
      <c r="B44" s="291"/>
      <c r="C44" s="291"/>
      <c r="D44" s="291"/>
      <c r="E44" s="291"/>
      <c r="F44" s="291"/>
      <c r="G44" s="291"/>
      <c r="H44" s="291"/>
      <c r="I44" s="291"/>
      <c r="J44" s="291"/>
      <c r="K44" s="291"/>
      <c r="L44" s="291"/>
      <c r="M44" s="291"/>
      <c r="N44" s="291"/>
      <c r="O44" s="291"/>
      <c r="P44" s="291"/>
      <c r="Q44" s="291"/>
      <c r="R44" s="291"/>
      <c r="S44" s="295"/>
      <c r="T44" s="421"/>
      <c r="U44" s="210"/>
      <c r="V44" s="210"/>
      <c r="W44" s="210"/>
      <c r="X44" s="210"/>
      <c r="Y44" s="210"/>
      <c r="Z44" s="210"/>
      <c r="AA44" s="210"/>
      <c r="AB44" s="210"/>
      <c r="AC44" s="210"/>
      <c r="AD44" s="210"/>
      <c r="AE44" s="210"/>
      <c r="AF44" s="210"/>
      <c r="AG44" s="210"/>
      <c r="AH44" s="210"/>
      <c r="AI44" s="210"/>
      <c r="AJ44" s="210"/>
      <c r="AK44" s="210"/>
      <c r="AL44" s="211"/>
    </row>
    <row r="45" spans="1:38">
      <c r="A45" s="292"/>
      <c r="B45" s="291"/>
      <c r="C45" s="291"/>
      <c r="D45" s="291"/>
      <c r="E45" s="291"/>
      <c r="F45" s="291"/>
      <c r="G45" s="291"/>
      <c r="H45" s="291"/>
      <c r="I45" s="291"/>
      <c r="J45" s="291"/>
      <c r="K45" s="291"/>
      <c r="L45" s="291"/>
      <c r="M45" s="291"/>
      <c r="N45" s="291"/>
      <c r="O45" s="291"/>
      <c r="P45" s="291"/>
      <c r="Q45" s="291"/>
      <c r="R45" s="291"/>
      <c r="S45" s="295"/>
      <c r="T45" s="421"/>
      <c r="U45" s="210"/>
      <c r="V45" s="240"/>
      <c r="W45" s="210"/>
      <c r="X45" s="210"/>
      <c r="Y45" s="210"/>
      <c r="Z45" s="210"/>
      <c r="AA45" s="210"/>
      <c r="AB45" s="210"/>
      <c r="AC45" s="210"/>
      <c r="AD45" s="210"/>
      <c r="AE45" s="210"/>
      <c r="AF45" s="210"/>
      <c r="AG45" s="210"/>
      <c r="AH45" s="210"/>
      <c r="AI45" s="210"/>
      <c r="AJ45" s="210"/>
      <c r="AK45" s="210"/>
      <c r="AL45" s="211"/>
    </row>
    <row r="46" spans="1:38">
      <c r="A46" s="292"/>
      <c r="B46" s="291"/>
      <c r="C46" s="291"/>
      <c r="D46" s="291"/>
      <c r="E46" s="291"/>
      <c r="F46" s="291"/>
      <c r="G46" s="291"/>
      <c r="H46" s="291"/>
      <c r="I46" s="291"/>
      <c r="J46" s="291"/>
      <c r="K46" s="291"/>
      <c r="L46" s="291"/>
      <c r="M46" s="291"/>
      <c r="N46" s="291"/>
      <c r="O46" s="291"/>
      <c r="P46" s="291"/>
      <c r="Q46" s="291"/>
      <c r="R46" s="291"/>
      <c r="S46" s="295"/>
      <c r="T46" s="421"/>
      <c r="U46" s="210"/>
      <c r="V46" s="210"/>
      <c r="W46" s="210"/>
      <c r="X46" s="210"/>
      <c r="Y46" s="210"/>
      <c r="Z46" s="210"/>
      <c r="AA46" s="210"/>
      <c r="AB46" s="210"/>
      <c r="AC46" s="210"/>
      <c r="AD46" s="210"/>
      <c r="AE46" s="210"/>
      <c r="AF46" s="210"/>
      <c r="AG46" s="210"/>
      <c r="AH46" s="210"/>
      <c r="AI46" s="210"/>
      <c r="AJ46" s="210"/>
      <c r="AK46" s="210"/>
      <c r="AL46" s="211"/>
    </row>
    <row r="47" spans="1:38">
      <c r="A47" s="292"/>
      <c r="B47" s="291"/>
      <c r="C47" s="291"/>
      <c r="D47" s="291"/>
      <c r="E47" s="291"/>
      <c r="F47" s="291"/>
      <c r="G47" s="291"/>
      <c r="H47" s="291"/>
      <c r="I47" s="291"/>
      <c r="J47" s="291"/>
      <c r="K47" s="291"/>
      <c r="L47" s="291"/>
      <c r="M47" s="291"/>
      <c r="N47" s="291"/>
      <c r="O47" s="291"/>
      <c r="P47" s="291"/>
      <c r="Q47" s="291"/>
      <c r="R47" s="291"/>
      <c r="S47" s="295"/>
      <c r="T47" s="421"/>
      <c r="U47" s="210"/>
      <c r="V47" s="210"/>
      <c r="W47" s="210"/>
      <c r="X47" s="210"/>
      <c r="Y47" s="210"/>
      <c r="Z47" s="210"/>
      <c r="AA47" s="210"/>
      <c r="AB47" s="210"/>
      <c r="AC47" s="210"/>
      <c r="AD47" s="210"/>
      <c r="AE47" s="210"/>
      <c r="AF47" s="210"/>
      <c r="AG47" s="210"/>
      <c r="AH47" s="210"/>
      <c r="AI47" s="210"/>
      <c r="AJ47" s="210"/>
      <c r="AK47" s="210"/>
      <c r="AL47" s="211"/>
    </row>
    <row r="48" spans="1:38">
      <c r="A48" s="292"/>
      <c r="B48" s="291"/>
      <c r="C48" s="291"/>
      <c r="D48" s="291"/>
      <c r="E48" s="291"/>
      <c r="F48" s="291"/>
      <c r="G48" s="291"/>
      <c r="H48" s="291"/>
      <c r="I48" s="291"/>
      <c r="J48" s="291"/>
      <c r="K48" s="291"/>
      <c r="L48" s="291"/>
      <c r="M48" s="291"/>
      <c r="N48" s="291"/>
      <c r="O48" s="291"/>
      <c r="P48" s="291"/>
      <c r="Q48" s="291"/>
      <c r="R48" s="291"/>
      <c r="S48" s="295"/>
      <c r="T48" s="421"/>
      <c r="U48" s="210"/>
      <c r="V48" s="210"/>
      <c r="W48" s="210"/>
      <c r="X48" s="210"/>
      <c r="Y48" s="210"/>
      <c r="Z48" s="210"/>
      <c r="AA48" s="210"/>
      <c r="AB48" s="210"/>
      <c r="AC48" s="210"/>
      <c r="AD48" s="210"/>
      <c r="AE48" s="210"/>
      <c r="AF48" s="210"/>
      <c r="AG48" s="210"/>
      <c r="AH48" s="210"/>
      <c r="AI48" s="210"/>
      <c r="AJ48" s="210"/>
      <c r="AK48" s="210"/>
      <c r="AL48" s="211"/>
    </row>
    <row r="49" spans="1:38">
      <c r="A49" s="292"/>
      <c r="B49" s="291"/>
      <c r="C49" s="291"/>
      <c r="D49" s="291"/>
      <c r="E49" s="291"/>
      <c r="F49" s="291"/>
      <c r="G49" s="291"/>
      <c r="H49" s="291"/>
      <c r="I49" s="291"/>
      <c r="J49" s="291"/>
      <c r="K49" s="291"/>
      <c r="L49" s="291"/>
      <c r="M49" s="291"/>
      <c r="N49" s="291"/>
      <c r="O49" s="291"/>
      <c r="P49" s="291"/>
      <c r="Q49" s="291"/>
      <c r="R49" s="291"/>
      <c r="S49" s="295"/>
      <c r="T49" s="421"/>
      <c r="U49" s="210"/>
      <c r="V49" s="210"/>
      <c r="W49" s="210"/>
      <c r="X49" s="210"/>
      <c r="Y49" s="210"/>
      <c r="Z49" s="210"/>
      <c r="AA49" s="210"/>
      <c r="AB49" s="210"/>
      <c r="AC49" s="210"/>
      <c r="AD49" s="210"/>
      <c r="AE49" s="210"/>
      <c r="AF49" s="210"/>
      <c r="AG49" s="210"/>
      <c r="AH49" s="210"/>
      <c r="AI49" s="210"/>
      <c r="AJ49" s="210"/>
      <c r="AK49" s="210"/>
      <c r="AL49" s="211"/>
    </row>
    <row r="50" spans="1:38">
      <c r="A50" s="292"/>
      <c r="B50" s="291"/>
      <c r="C50" s="291"/>
      <c r="D50" s="291"/>
      <c r="E50" s="291"/>
      <c r="F50" s="291"/>
      <c r="G50" s="291"/>
      <c r="H50" s="291"/>
      <c r="I50" s="291"/>
      <c r="J50" s="291"/>
      <c r="K50" s="291"/>
      <c r="L50" s="291"/>
      <c r="M50" s="291"/>
      <c r="N50" s="291"/>
      <c r="O50" s="291"/>
      <c r="P50" s="291"/>
      <c r="Q50" s="291"/>
      <c r="R50" s="291"/>
      <c r="S50" s="295"/>
      <c r="T50" s="421"/>
      <c r="U50" s="210"/>
      <c r="V50" s="210"/>
      <c r="W50" s="210"/>
      <c r="X50" s="210"/>
      <c r="Y50" s="210"/>
      <c r="Z50" s="210"/>
      <c r="AA50" s="210"/>
      <c r="AB50" s="210"/>
      <c r="AC50" s="210"/>
      <c r="AD50" s="210"/>
      <c r="AE50" s="210"/>
      <c r="AF50" s="210"/>
      <c r="AG50" s="210"/>
      <c r="AH50" s="210"/>
      <c r="AI50" s="210"/>
      <c r="AJ50" s="210"/>
      <c r="AK50" s="210"/>
      <c r="AL50" s="211"/>
    </row>
    <row r="51" spans="1:38">
      <c r="A51" s="292"/>
      <c r="B51" s="291"/>
      <c r="C51" s="291"/>
      <c r="D51" s="291"/>
      <c r="E51" s="291"/>
      <c r="F51" s="291"/>
      <c r="G51" s="291"/>
      <c r="H51" s="291"/>
      <c r="I51" s="291"/>
      <c r="J51" s="291"/>
      <c r="K51" s="291"/>
      <c r="L51" s="291"/>
      <c r="M51" s="291"/>
      <c r="N51" s="291"/>
      <c r="O51" s="291"/>
      <c r="P51" s="291"/>
      <c r="Q51" s="291"/>
      <c r="R51" s="291"/>
      <c r="S51" s="295"/>
      <c r="T51" s="421"/>
      <c r="U51" s="210"/>
      <c r="V51" s="210"/>
      <c r="W51" s="210"/>
      <c r="X51" s="210"/>
      <c r="Y51" s="210"/>
      <c r="Z51" s="210"/>
      <c r="AA51" s="210"/>
      <c r="AB51" s="210"/>
      <c r="AC51" s="210"/>
      <c r="AD51" s="210"/>
      <c r="AE51" s="210"/>
      <c r="AF51" s="210"/>
      <c r="AG51" s="210"/>
      <c r="AH51" s="210"/>
      <c r="AI51" s="210"/>
      <c r="AJ51" s="210"/>
      <c r="AK51" s="210"/>
      <c r="AL51" s="211"/>
    </row>
    <row r="52" spans="1:38">
      <c r="A52" s="292"/>
      <c r="B52" s="291"/>
      <c r="C52" s="291"/>
      <c r="D52" s="291"/>
      <c r="E52" s="291"/>
      <c r="F52" s="291"/>
      <c r="G52" s="291"/>
      <c r="H52" s="291"/>
      <c r="I52" s="291"/>
      <c r="J52" s="291"/>
      <c r="K52" s="291"/>
      <c r="L52" s="291"/>
      <c r="M52" s="291"/>
      <c r="N52" s="291"/>
      <c r="O52" s="291"/>
      <c r="P52" s="291"/>
      <c r="Q52" s="291"/>
      <c r="R52" s="291"/>
      <c r="S52" s="295"/>
      <c r="T52" s="421"/>
      <c r="U52" s="210"/>
      <c r="V52" s="210"/>
      <c r="W52" s="210"/>
      <c r="X52" s="210"/>
      <c r="Y52" s="210"/>
      <c r="Z52" s="210"/>
      <c r="AA52" s="210"/>
      <c r="AB52" s="210"/>
      <c r="AC52" s="210"/>
      <c r="AD52" s="210"/>
      <c r="AE52" s="210"/>
      <c r="AF52" s="210"/>
      <c r="AG52" s="210"/>
      <c r="AH52" s="210"/>
      <c r="AI52" s="210"/>
      <c r="AJ52" s="210"/>
      <c r="AK52" s="210"/>
      <c r="AL52" s="211"/>
    </row>
    <row r="53" spans="1:38">
      <c r="A53" s="292"/>
      <c r="B53" s="291"/>
      <c r="C53" s="291"/>
      <c r="D53" s="291"/>
      <c r="E53" s="291"/>
      <c r="F53" s="291"/>
      <c r="G53" s="291"/>
      <c r="H53" s="291"/>
      <c r="I53" s="291"/>
      <c r="J53" s="291"/>
      <c r="K53" s="291"/>
      <c r="L53" s="291"/>
      <c r="M53" s="291"/>
      <c r="N53" s="291"/>
      <c r="O53" s="291"/>
      <c r="P53" s="291"/>
      <c r="Q53" s="291"/>
      <c r="R53" s="291"/>
      <c r="S53" s="295"/>
      <c r="T53" s="421"/>
      <c r="U53" s="210"/>
      <c r="V53" s="210"/>
      <c r="W53" s="210"/>
      <c r="X53" s="210"/>
      <c r="Y53" s="210"/>
      <c r="Z53" s="210"/>
      <c r="AA53" s="210"/>
      <c r="AB53" s="210"/>
      <c r="AC53" s="210"/>
      <c r="AD53" s="210"/>
      <c r="AE53" s="210"/>
      <c r="AF53" s="210"/>
      <c r="AG53" s="210"/>
      <c r="AH53" s="210"/>
      <c r="AI53" s="210"/>
      <c r="AJ53" s="210"/>
      <c r="AK53" s="210"/>
      <c r="AL53" s="211"/>
    </row>
    <row r="54" spans="1:38">
      <c r="A54" s="292"/>
      <c r="B54" s="291"/>
      <c r="C54" s="291"/>
      <c r="D54" s="291"/>
      <c r="E54" s="291"/>
      <c r="F54" s="291"/>
      <c r="G54" s="291"/>
      <c r="H54" s="291"/>
      <c r="I54" s="291"/>
      <c r="J54" s="291"/>
      <c r="K54" s="291"/>
      <c r="L54" s="291"/>
      <c r="M54" s="291"/>
      <c r="N54" s="291"/>
      <c r="O54" s="291"/>
      <c r="P54" s="291"/>
      <c r="Q54" s="291"/>
      <c r="R54" s="291"/>
      <c r="S54" s="295"/>
      <c r="T54" s="421"/>
      <c r="U54" s="210"/>
      <c r="V54" s="210"/>
      <c r="W54" s="210"/>
      <c r="X54" s="210"/>
      <c r="Y54" s="210"/>
      <c r="Z54" s="210"/>
      <c r="AA54" s="210"/>
      <c r="AB54" s="210"/>
      <c r="AC54" s="210"/>
      <c r="AD54" s="210"/>
      <c r="AE54" s="210"/>
      <c r="AF54" s="210"/>
      <c r="AG54" s="210"/>
      <c r="AH54" s="210"/>
      <c r="AI54" s="210"/>
      <c r="AJ54" s="210"/>
      <c r="AK54" s="210"/>
      <c r="AL54" s="211"/>
    </row>
    <row r="55" spans="1:38">
      <c r="A55" s="292"/>
      <c r="B55" s="291"/>
      <c r="C55" s="291"/>
      <c r="D55" s="291"/>
      <c r="E55" s="291"/>
      <c r="F55" s="291"/>
      <c r="G55" s="291"/>
      <c r="H55" s="291"/>
      <c r="I55" s="291"/>
      <c r="J55" s="291"/>
      <c r="K55" s="291"/>
      <c r="L55" s="291"/>
      <c r="M55" s="291"/>
      <c r="N55" s="291"/>
      <c r="O55" s="291"/>
      <c r="P55" s="291"/>
      <c r="Q55" s="291"/>
      <c r="R55" s="291"/>
      <c r="S55" s="295"/>
      <c r="T55" s="421"/>
      <c r="U55" s="210"/>
      <c r="V55" s="210"/>
      <c r="W55" s="210"/>
      <c r="X55" s="210"/>
      <c r="Y55" s="210"/>
      <c r="Z55" s="210"/>
      <c r="AA55" s="210"/>
      <c r="AB55" s="210"/>
      <c r="AC55" s="210"/>
      <c r="AD55" s="210"/>
      <c r="AE55" s="210"/>
      <c r="AF55" s="210"/>
      <c r="AG55" s="210"/>
      <c r="AH55" s="210"/>
      <c r="AI55" s="210"/>
      <c r="AJ55" s="210"/>
      <c r="AK55" s="210"/>
      <c r="AL55" s="211"/>
    </row>
    <row r="56" spans="1:38">
      <c r="A56" s="292"/>
      <c r="B56" s="291"/>
      <c r="C56" s="291"/>
      <c r="D56" s="291"/>
      <c r="E56" s="291"/>
      <c r="F56" s="291"/>
      <c r="G56" s="291"/>
      <c r="H56" s="291"/>
      <c r="I56" s="291"/>
      <c r="J56" s="291"/>
      <c r="K56" s="291"/>
      <c r="L56" s="291"/>
      <c r="M56" s="291"/>
      <c r="N56" s="291"/>
      <c r="O56" s="291"/>
      <c r="P56" s="291"/>
      <c r="Q56" s="291"/>
      <c r="R56" s="291"/>
      <c r="S56" s="295"/>
      <c r="T56" s="421"/>
      <c r="U56" s="210"/>
      <c r="V56" s="210"/>
      <c r="W56" s="210"/>
      <c r="X56" s="210"/>
      <c r="Y56" s="210"/>
      <c r="Z56" s="210"/>
      <c r="AA56" s="210"/>
      <c r="AB56" s="210"/>
      <c r="AC56" s="210"/>
      <c r="AD56" s="210"/>
      <c r="AE56" s="210"/>
      <c r="AF56" s="210"/>
      <c r="AG56" s="210"/>
      <c r="AH56" s="210"/>
      <c r="AI56" s="210"/>
      <c r="AJ56" s="210"/>
      <c r="AK56" s="210"/>
      <c r="AL56" s="211"/>
    </row>
    <row r="57" spans="1:38">
      <c r="A57" s="292"/>
      <c r="B57" s="291"/>
      <c r="C57" s="291"/>
      <c r="D57" s="291"/>
      <c r="E57" s="291"/>
      <c r="F57" s="291"/>
      <c r="G57" s="291"/>
      <c r="H57" s="291"/>
      <c r="I57" s="291"/>
      <c r="J57" s="291"/>
      <c r="K57" s="291"/>
      <c r="L57" s="291"/>
      <c r="M57" s="291"/>
      <c r="N57" s="291"/>
      <c r="O57" s="291"/>
      <c r="P57" s="291"/>
      <c r="Q57" s="291"/>
      <c r="R57" s="291"/>
      <c r="S57" s="295"/>
      <c r="T57" s="421"/>
      <c r="U57" s="210"/>
      <c r="V57" s="210"/>
      <c r="W57" s="210"/>
      <c r="X57" s="210"/>
      <c r="Y57" s="210"/>
      <c r="Z57" s="210"/>
      <c r="AA57" s="210"/>
      <c r="AB57" s="210"/>
      <c r="AC57" s="210"/>
      <c r="AD57" s="210"/>
      <c r="AE57" s="210"/>
      <c r="AF57" s="210"/>
      <c r="AG57" s="210"/>
      <c r="AH57" s="210"/>
      <c r="AI57" s="210"/>
      <c r="AJ57" s="210"/>
      <c r="AK57" s="210"/>
      <c r="AL57" s="211"/>
    </row>
    <row r="58" spans="1:38">
      <c r="A58" s="292"/>
      <c r="B58" s="291"/>
      <c r="C58" s="291"/>
      <c r="D58" s="291"/>
      <c r="E58" s="291"/>
      <c r="F58" s="291"/>
      <c r="G58" s="291"/>
      <c r="H58" s="291"/>
      <c r="I58" s="291"/>
      <c r="J58" s="291"/>
      <c r="K58" s="291"/>
      <c r="L58" s="291"/>
      <c r="M58" s="291"/>
      <c r="N58" s="291"/>
      <c r="O58" s="291"/>
      <c r="P58" s="291"/>
      <c r="Q58" s="291"/>
      <c r="R58" s="291"/>
      <c r="S58" s="295"/>
      <c r="T58" s="421"/>
      <c r="U58" s="210"/>
      <c r="V58" s="210"/>
      <c r="W58" s="210"/>
      <c r="X58" s="210"/>
      <c r="Y58" s="210"/>
      <c r="Z58" s="210"/>
      <c r="AA58" s="210"/>
      <c r="AB58" s="210"/>
      <c r="AC58" s="210"/>
      <c r="AD58" s="210"/>
      <c r="AE58" s="210"/>
      <c r="AF58" s="210"/>
      <c r="AG58" s="210"/>
      <c r="AH58" s="210"/>
      <c r="AI58" s="210"/>
      <c r="AJ58" s="210"/>
      <c r="AK58" s="210"/>
      <c r="AL58" s="211"/>
    </row>
    <row r="59" spans="1:38">
      <c r="A59" s="292"/>
      <c r="B59" s="291"/>
      <c r="C59" s="291"/>
      <c r="D59" s="291"/>
      <c r="E59" s="291"/>
      <c r="F59" s="291"/>
      <c r="G59" s="291"/>
      <c r="H59" s="291"/>
      <c r="I59" s="291"/>
      <c r="J59" s="291"/>
      <c r="K59" s="291"/>
      <c r="L59" s="291"/>
      <c r="M59" s="291"/>
      <c r="N59" s="291"/>
      <c r="O59" s="291"/>
      <c r="P59" s="291"/>
      <c r="Q59" s="291"/>
      <c r="R59" s="291"/>
      <c r="S59" s="295"/>
      <c r="T59" s="421"/>
      <c r="U59" s="210"/>
      <c r="V59" s="210"/>
      <c r="W59" s="210"/>
      <c r="X59" s="210"/>
      <c r="Y59" s="210"/>
      <c r="Z59" s="210"/>
      <c r="AA59" s="210"/>
      <c r="AB59" s="210"/>
      <c r="AC59" s="210"/>
      <c r="AD59" s="210"/>
      <c r="AE59" s="210"/>
      <c r="AF59" s="210"/>
      <c r="AG59" s="210"/>
      <c r="AH59" s="210"/>
      <c r="AI59" s="210"/>
      <c r="AJ59" s="210"/>
      <c r="AK59" s="210"/>
      <c r="AL59" s="211"/>
    </row>
    <row r="60" spans="1:38">
      <c r="A60" s="292"/>
      <c r="B60" s="291"/>
      <c r="C60" s="291"/>
      <c r="D60" s="291"/>
      <c r="E60" s="291"/>
      <c r="F60" s="291"/>
      <c r="G60" s="291"/>
      <c r="H60" s="291"/>
      <c r="I60" s="291"/>
      <c r="J60" s="291"/>
      <c r="K60" s="291"/>
      <c r="L60" s="291"/>
      <c r="M60" s="291"/>
      <c r="N60" s="291"/>
      <c r="O60" s="291"/>
      <c r="P60" s="291"/>
      <c r="Q60" s="291"/>
      <c r="R60" s="291"/>
      <c r="S60" s="295"/>
      <c r="T60" s="421"/>
      <c r="U60" s="210"/>
      <c r="V60" s="210"/>
      <c r="W60" s="210"/>
      <c r="X60" s="210"/>
      <c r="Y60" s="210"/>
      <c r="Z60" s="210"/>
      <c r="AA60" s="210"/>
      <c r="AB60" s="210"/>
      <c r="AC60" s="210"/>
      <c r="AD60" s="210"/>
      <c r="AE60" s="210"/>
      <c r="AF60" s="210"/>
      <c r="AG60" s="210"/>
      <c r="AH60" s="210"/>
      <c r="AI60" s="210"/>
      <c r="AJ60" s="210"/>
      <c r="AK60" s="210"/>
      <c r="AL60" s="211"/>
    </row>
    <row r="61" spans="1:38">
      <c r="A61" s="292"/>
      <c r="B61" s="291"/>
      <c r="C61" s="291"/>
      <c r="D61" s="291"/>
      <c r="E61" s="291"/>
      <c r="F61" s="291"/>
      <c r="G61" s="291"/>
      <c r="H61" s="291"/>
      <c r="I61" s="291"/>
      <c r="J61" s="291"/>
      <c r="K61" s="291"/>
      <c r="L61" s="291"/>
      <c r="M61" s="291"/>
      <c r="N61" s="291"/>
      <c r="O61" s="291"/>
      <c r="P61" s="291"/>
      <c r="Q61" s="291"/>
      <c r="R61" s="291"/>
      <c r="S61" s="295"/>
      <c r="T61" s="421"/>
      <c r="U61" s="210"/>
      <c r="V61" s="210"/>
      <c r="W61" s="210"/>
      <c r="X61" s="210"/>
      <c r="Y61" s="210"/>
      <c r="Z61" s="210"/>
      <c r="AA61" s="210"/>
      <c r="AB61" s="210"/>
      <c r="AC61" s="210"/>
      <c r="AD61" s="210"/>
      <c r="AE61" s="210"/>
      <c r="AF61" s="210"/>
      <c r="AG61" s="210"/>
      <c r="AH61" s="210"/>
      <c r="AI61" s="210"/>
      <c r="AJ61" s="210"/>
      <c r="AK61" s="210"/>
      <c r="AL61" s="211"/>
    </row>
    <row r="62" spans="1:38">
      <c r="A62" s="292"/>
      <c r="B62" s="291"/>
      <c r="C62" s="291"/>
      <c r="D62" s="291"/>
      <c r="E62" s="291"/>
      <c r="F62" s="291"/>
      <c r="G62" s="291"/>
      <c r="H62" s="291"/>
      <c r="I62" s="291"/>
      <c r="J62" s="291"/>
      <c r="K62" s="291"/>
      <c r="L62" s="291"/>
      <c r="M62" s="291"/>
      <c r="N62" s="291"/>
      <c r="O62" s="291"/>
      <c r="P62" s="291"/>
      <c r="Q62" s="291"/>
      <c r="R62" s="291"/>
      <c r="S62" s="295"/>
      <c r="T62" s="421"/>
      <c r="U62" s="210"/>
      <c r="V62" s="210"/>
      <c r="W62" s="210"/>
      <c r="X62" s="210"/>
      <c r="Y62" s="210"/>
      <c r="Z62" s="210"/>
      <c r="AA62" s="210"/>
      <c r="AB62" s="210"/>
      <c r="AC62" s="210"/>
      <c r="AD62" s="210"/>
      <c r="AE62" s="210"/>
      <c r="AF62" s="210"/>
      <c r="AG62" s="210"/>
      <c r="AH62" s="210"/>
      <c r="AI62" s="210"/>
      <c r="AJ62" s="210"/>
      <c r="AK62" s="210"/>
      <c r="AL62" s="211"/>
    </row>
    <row r="63" spans="1:38">
      <c r="A63" s="292"/>
      <c r="B63" s="291"/>
      <c r="C63" s="291"/>
      <c r="D63" s="291"/>
      <c r="E63" s="291"/>
      <c r="F63" s="291"/>
      <c r="G63" s="291"/>
      <c r="H63" s="291"/>
      <c r="I63" s="291"/>
      <c r="J63" s="291"/>
      <c r="K63" s="291"/>
      <c r="L63" s="291"/>
      <c r="M63" s="291"/>
      <c r="N63" s="291"/>
      <c r="O63" s="291"/>
      <c r="P63" s="291"/>
      <c r="Q63" s="291"/>
      <c r="R63" s="291"/>
      <c r="S63" s="295"/>
      <c r="T63" s="421"/>
      <c r="U63" s="210"/>
      <c r="V63" s="210"/>
      <c r="W63" s="210"/>
      <c r="X63" s="210"/>
      <c r="Y63" s="210"/>
      <c r="Z63" s="210"/>
      <c r="AA63" s="210"/>
      <c r="AB63" s="210"/>
      <c r="AC63" s="210"/>
      <c r="AD63" s="210"/>
      <c r="AE63" s="210"/>
      <c r="AF63" s="210"/>
      <c r="AG63" s="210"/>
      <c r="AH63" s="210"/>
      <c r="AI63" s="210"/>
      <c r="AJ63" s="210"/>
      <c r="AK63" s="210"/>
      <c r="AL63" s="211"/>
    </row>
    <row r="64" spans="1:38">
      <c r="A64" s="292"/>
      <c r="B64" s="291"/>
      <c r="C64" s="291"/>
      <c r="D64" s="291"/>
      <c r="E64" s="291"/>
      <c r="F64" s="291"/>
      <c r="G64" s="291"/>
      <c r="H64" s="291"/>
      <c r="I64" s="291"/>
      <c r="J64" s="291"/>
      <c r="K64" s="291"/>
      <c r="L64" s="291"/>
      <c r="M64" s="291"/>
      <c r="N64" s="291"/>
      <c r="O64" s="291"/>
      <c r="P64" s="291"/>
      <c r="Q64" s="291"/>
      <c r="R64" s="291"/>
      <c r="S64" s="295"/>
      <c r="T64" s="421"/>
      <c r="U64" s="210"/>
      <c r="V64" s="210"/>
      <c r="W64" s="210"/>
      <c r="X64" s="210"/>
      <c r="Y64" s="210"/>
      <c r="Z64" s="210"/>
      <c r="AA64" s="210"/>
      <c r="AB64" s="210"/>
      <c r="AC64" s="210"/>
      <c r="AD64" s="210"/>
      <c r="AE64" s="210"/>
      <c r="AF64" s="210"/>
      <c r="AG64" s="210"/>
      <c r="AH64" s="210"/>
      <c r="AI64" s="210"/>
      <c r="AJ64" s="210"/>
      <c r="AK64" s="210"/>
      <c r="AL64" s="211"/>
    </row>
    <row r="65" spans="1:38">
      <c r="A65" s="292"/>
      <c r="B65" s="291"/>
      <c r="C65" s="291"/>
      <c r="D65" s="291"/>
      <c r="E65" s="291"/>
      <c r="F65" s="291"/>
      <c r="G65" s="291"/>
      <c r="H65" s="291"/>
      <c r="I65" s="291"/>
      <c r="J65" s="291"/>
      <c r="K65" s="291"/>
      <c r="L65" s="291"/>
      <c r="M65" s="291"/>
      <c r="N65" s="291"/>
      <c r="O65" s="291"/>
      <c r="P65" s="291"/>
      <c r="Q65" s="291"/>
      <c r="R65" s="291"/>
      <c r="S65" s="295"/>
      <c r="T65" s="421"/>
      <c r="U65" s="210"/>
      <c r="V65" s="210"/>
      <c r="W65" s="210"/>
      <c r="X65" s="210"/>
      <c r="Y65" s="210"/>
      <c r="Z65" s="210"/>
      <c r="AA65" s="210"/>
      <c r="AB65" s="210"/>
      <c r="AC65" s="210"/>
      <c r="AD65" s="210"/>
      <c r="AE65" s="210"/>
      <c r="AF65" s="210"/>
      <c r="AG65" s="210"/>
      <c r="AH65" s="210"/>
      <c r="AI65" s="210"/>
      <c r="AJ65" s="210"/>
      <c r="AK65" s="210"/>
      <c r="AL65" s="211"/>
    </row>
    <row r="66" spans="1:38">
      <c r="A66" s="292"/>
      <c r="B66" s="291"/>
      <c r="C66" s="291"/>
      <c r="D66" s="291"/>
      <c r="E66" s="291"/>
      <c r="F66" s="291"/>
      <c r="G66" s="291"/>
      <c r="H66" s="291"/>
      <c r="I66" s="291"/>
      <c r="J66" s="291"/>
      <c r="K66" s="291"/>
      <c r="L66" s="291"/>
      <c r="M66" s="291"/>
      <c r="N66" s="291"/>
      <c r="O66" s="291"/>
      <c r="P66" s="291"/>
      <c r="Q66" s="291"/>
      <c r="R66" s="291"/>
      <c r="S66" s="295"/>
      <c r="T66" s="421"/>
      <c r="U66" s="210"/>
      <c r="V66" s="210"/>
      <c r="W66" s="210"/>
      <c r="X66" s="210"/>
      <c r="Y66" s="210"/>
      <c r="Z66" s="210"/>
      <c r="AA66" s="210"/>
      <c r="AB66" s="210"/>
      <c r="AC66" s="210"/>
      <c r="AD66" s="210"/>
      <c r="AE66" s="210"/>
      <c r="AF66" s="210"/>
      <c r="AG66" s="210"/>
      <c r="AH66" s="210"/>
      <c r="AI66" s="210"/>
      <c r="AJ66" s="210"/>
      <c r="AK66" s="210"/>
      <c r="AL66" s="211"/>
    </row>
    <row r="67" spans="1:38">
      <c r="A67" s="292"/>
      <c r="B67" s="291"/>
      <c r="C67" s="291"/>
      <c r="D67" s="291"/>
      <c r="E67" s="291"/>
      <c r="F67" s="291"/>
      <c r="G67" s="291"/>
      <c r="H67" s="291"/>
      <c r="I67" s="291"/>
      <c r="J67" s="291"/>
      <c r="K67" s="291"/>
      <c r="L67" s="291"/>
      <c r="M67" s="291"/>
      <c r="N67" s="291"/>
      <c r="O67" s="291"/>
      <c r="P67" s="291"/>
      <c r="Q67" s="291"/>
      <c r="R67" s="291"/>
      <c r="S67" s="295"/>
      <c r="T67" s="421"/>
      <c r="U67" s="210"/>
      <c r="V67" s="210"/>
      <c r="W67" s="210"/>
      <c r="X67" s="210"/>
      <c r="Y67" s="210"/>
      <c r="Z67" s="210"/>
      <c r="AA67" s="210"/>
      <c r="AB67" s="210"/>
      <c r="AC67" s="210"/>
      <c r="AD67" s="210"/>
      <c r="AE67" s="210"/>
      <c r="AF67" s="210"/>
      <c r="AG67" s="210"/>
      <c r="AH67" s="210"/>
      <c r="AI67" s="210"/>
      <c r="AJ67" s="210"/>
      <c r="AK67" s="210"/>
      <c r="AL67" s="211"/>
    </row>
    <row r="68" spans="1:38">
      <c r="A68" s="292"/>
      <c r="B68" s="291"/>
      <c r="C68" s="291"/>
      <c r="D68" s="291"/>
      <c r="E68" s="291"/>
      <c r="F68" s="291"/>
      <c r="G68" s="291"/>
      <c r="H68" s="291"/>
      <c r="I68" s="291"/>
      <c r="J68" s="291"/>
      <c r="K68" s="291"/>
      <c r="L68" s="291"/>
      <c r="M68" s="291"/>
      <c r="N68" s="291"/>
      <c r="O68" s="291"/>
      <c r="P68" s="291"/>
      <c r="Q68" s="291"/>
      <c r="R68" s="291"/>
      <c r="S68" s="295"/>
      <c r="T68" s="421"/>
      <c r="U68" s="210"/>
      <c r="V68" s="210"/>
      <c r="W68" s="210"/>
      <c r="X68" s="210"/>
      <c r="Y68" s="210"/>
      <c r="Z68" s="210"/>
      <c r="AA68" s="210"/>
      <c r="AB68" s="210"/>
      <c r="AC68" s="210"/>
      <c r="AD68" s="210"/>
      <c r="AE68" s="210"/>
      <c r="AF68" s="210"/>
      <c r="AG68" s="210"/>
      <c r="AH68" s="210"/>
      <c r="AI68" s="210"/>
      <c r="AJ68" s="210"/>
      <c r="AK68" s="210"/>
      <c r="AL68" s="211"/>
    </row>
    <row r="69" spans="1:38">
      <c r="A69" s="292"/>
      <c r="B69" s="291"/>
      <c r="C69" s="291"/>
      <c r="D69" s="291"/>
      <c r="E69" s="291"/>
      <c r="F69" s="291"/>
      <c r="G69" s="291"/>
      <c r="H69" s="291"/>
      <c r="I69" s="291"/>
      <c r="J69" s="291"/>
      <c r="K69" s="291"/>
      <c r="L69" s="291"/>
      <c r="M69" s="291"/>
      <c r="N69" s="291"/>
      <c r="O69" s="291"/>
      <c r="P69" s="291"/>
      <c r="Q69" s="291"/>
      <c r="R69" s="291"/>
      <c r="S69" s="295"/>
      <c r="T69" s="421"/>
      <c r="U69" s="210"/>
      <c r="V69" s="210"/>
      <c r="W69" s="210"/>
      <c r="X69" s="210"/>
      <c r="Y69" s="210"/>
      <c r="Z69" s="210"/>
      <c r="AA69" s="210"/>
      <c r="AB69" s="210"/>
      <c r="AC69" s="210"/>
      <c r="AD69" s="210"/>
      <c r="AE69" s="210"/>
      <c r="AF69" s="210"/>
      <c r="AG69" s="210"/>
      <c r="AH69" s="210"/>
      <c r="AI69" s="210"/>
      <c r="AJ69" s="210"/>
      <c r="AK69" s="210"/>
      <c r="AL69" s="211"/>
    </row>
    <row r="70" spans="1:38">
      <c r="A70" s="292"/>
      <c r="B70" s="291"/>
      <c r="C70" s="291"/>
      <c r="D70" s="291"/>
      <c r="E70" s="291"/>
      <c r="F70" s="291"/>
      <c r="G70" s="291"/>
      <c r="H70" s="291"/>
      <c r="I70" s="291"/>
      <c r="J70" s="291"/>
      <c r="K70" s="291"/>
      <c r="L70" s="291"/>
      <c r="M70" s="291"/>
      <c r="N70" s="291"/>
      <c r="O70" s="291"/>
      <c r="P70" s="291"/>
      <c r="Q70" s="291"/>
      <c r="R70" s="291"/>
      <c r="S70" s="295"/>
      <c r="T70" s="421"/>
      <c r="U70" s="210"/>
      <c r="V70" s="210"/>
      <c r="W70" s="210"/>
      <c r="X70" s="210"/>
      <c r="Y70" s="210"/>
      <c r="Z70" s="210"/>
      <c r="AA70" s="210"/>
      <c r="AB70" s="210"/>
      <c r="AC70" s="210"/>
      <c r="AD70" s="210"/>
      <c r="AE70" s="210"/>
      <c r="AF70" s="210"/>
      <c r="AG70" s="210"/>
      <c r="AH70" s="210"/>
      <c r="AI70" s="210"/>
      <c r="AJ70" s="210"/>
      <c r="AK70" s="210"/>
      <c r="AL70" s="211"/>
    </row>
    <row r="71" spans="1:38">
      <c r="A71" s="292"/>
      <c r="B71" s="422" t="s">
        <v>298</v>
      </c>
      <c r="C71" s="291"/>
      <c r="D71" s="291"/>
      <c r="E71" s="291"/>
      <c r="F71" s="291"/>
      <c r="G71" s="291"/>
      <c r="H71" s="291"/>
      <c r="I71" s="291"/>
      <c r="J71" s="291"/>
      <c r="K71" s="291"/>
      <c r="L71" s="291"/>
      <c r="M71" s="291"/>
      <c r="N71" s="291"/>
      <c r="O71" s="291"/>
      <c r="P71" s="291"/>
      <c r="Q71" s="291"/>
      <c r="R71" s="291"/>
      <c r="S71" s="295"/>
      <c r="T71" s="421"/>
      <c r="U71" s="210"/>
      <c r="V71" s="210"/>
      <c r="W71" s="210"/>
      <c r="X71" s="210"/>
      <c r="Y71" s="210"/>
      <c r="Z71" s="210"/>
      <c r="AA71" s="210"/>
      <c r="AB71" s="210"/>
      <c r="AC71" s="210"/>
      <c r="AD71" s="210"/>
      <c r="AE71" s="210"/>
      <c r="AF71" s="210"/>
      <c r="AG71" s="210"/>
      <c r="AH71" s="210"/>
      <c r="AI71" s="210"/>
      <c r="AJ71" s="210"/>
      <c r="AK71" s="210"/>
      <c r="AL71" s="211"/>
    </row>
    <row r="72" spans="1:38">
      <c r="A72" s="292"/>
      <c r="B72" s="422" t="s">
        <v>299</v>
      </c>
      <c r="C72" s="291"/>
      <c r="D72" s="291"/>
      <c r="E72" s="291"/>
      <c r="F72" s="291"/>
      <c r="G72" s="291"/>
      <c r="H72" s="291"/>
      <c r="I72" s="291"/>
      <c r="J72" s="291"/>
      <c r="K72" s="291"/>
      <c r="L72" s="291"/>
      <c r="M72" s="291"/>
      <c r="N72" s="291"/>
      <c r="O72" s="291"/>
      <c r="P72" s="291"/>
      <c r="Q72" s="291"/>
      <c r="R72" s="291"/>
      <c r="S72" s="295"/>
      <c r="T72" s="421"/>
      <c r="U72" s="210"/>
      <c r="V72" s="210"/>
      <c r="W72" s="210"/>
      <c r="X72" s="210"/>
      <c r="Y72" s="210"/>
      <c r="Z72" s="210"/>
      <c r="AA72" s="210"/>
      <c r="AB72" s="210"/>
      <c r="AC72" s="210"/>
      <c r="AD72" s="210"/>
      <c r="AE72" s="210"/>
      <c r="AF72" s="210"/>
      <c r="AG72" s="210"/>
      <c r="AH72" s="210"/>
      <c r="AI72" s="210"/>
      <c r="AJ72" s="210"/>
      <c r="AK72" s="210"/>
      <c r="AL72" s="211"/>
    </row>
    <row r="73" spans="1:38">
      <c r="A73" s="423"/>
      <c r="B73" s="297"/>
      <c r="C73" s="297"/>
      <c r="D73" s="297"/>
      <c r="E73" s="297"/>
      <c r="F73" s="297"/>
      <c r="G73" s="297"/>
      <c r="H73" s="297"/>
      <c r="I73" s="297"/>
      <c r="J73" s="297"/>
      <c r="K73" s="297"/>
      <c r="L73" s="297"/>
      <c r="M73" s="297"/>
      <c r="N73" s="297"/>
      <c r="O73" s="297"/>
      <c r="P73" s="297"/>
      <c r="Q73" s="297"/>
      <c r="R73" s="297"/>
      <c r="S73" s="298"/>
      <c r="T73" s="424"/>
      <c r="U73" s="213"/>
      <c r="V73" s="213"/>
      <c r="W73" s="213"/>
      <c r="X73" s="213"/>
      <c r="Y73" s="213"/>
      <c r="Z73" s="213"/>
      <c r="AA73" s="213"/>
      <c r="AB73" s="213"/>
      <c r="AC73" s="213"/>
      <c r="AD73" s="213"/>
      <c r="AE73" s="213"/>
      <c r="AF73" s="213"/>
      <c r="AG73" s="213"/>
      <c r="AH73" s="213"/>
      <c r="AI73" s="213"/>
      <c r="AJ73" s="213"/>
      <c r="AK73" s="213"/>
      <c r="AL73" s="214"/>
    </row>
  </sheetData>
  <sheetProtection algorithmName="SHA-512" hashValue="yRprwj6vVEeziopkrk8M6Pue112zSyeKte4ClDLQzzzfX9YAVg0QrCLsvjnfM3u7/f7PpDvaFpPScJG70nw56w==" saltValue="G9JNF0Tgs6WSRPyNzfDFrw==" spinCount="100000" sheet="1" scenarios="1"/>
  <mergeCells count="1">
    <mergeCell ref="A1:S1"/>
  </mergeCells>
  <phoneticPr fontId="0" type="noConversion"/>
  <hyperlinks>
    <hyperlink ref="Q3" location="'T3.10.5 T3.5 MHoop Brace Spt'!A1" display="BACK" xr:uid="{00000000-0004-0000-2B00-000000000000}"/>
  </hyperlinks>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9"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pageSetUpPr fitToPage="1"/>
  </sheetPr>
  <dimension ref="A1:AL57"/>
  <sheetViews>
    <sheetView showGridLines="0" view="pageBreakPreview" zoomScaleNormal="100" zoomScaleSheetLayoutView="100" workbookViewId="0">
      <selection sqref="A1:S1"/>
    </sheetView>
  </sheetViews>
  <sheetFormatPr defaultColWidth="11.42578125" defaultRowHeight="12.75"/>
  <cols>
    <col min="1" max="1" width="5" customWidth="1"/>
    <col min="2" max="2" width="6.140625" customWidth="1"/>
    <col min="3" max="38" width="5" customWidth="1"/>
  </cols>
  <sheetData>
    <row r="1" spans="1:38">
      <c r="A1" s="1329" t="s">
        <v>478</v>
      </c>
      <c r="B1" s="1329"/>
      <c r="C1" s="1329"/>
      <c r="D1" s="1329"/>
      <c r="E1" s="1329"/>
      <c r="F1" s="1329"/>
      <c r="G1" s="1329"/>
      <c r="H1" s="1329"/>
      <c r="I1" s="1329"/>
      <c r="J1" s="1329"/>
      <c r="K1" s="1329"/>
      <c r="L1" s="1329"/>
      <c r="M1" s="1329"/>
      <c r="N1" s="1329"/>
      <c r="O1" s="1329"/>
      <c r="P1" s="1329"/>
      <c r="Q1" s="1329"/>
      <c r="R1" s="1329"/>
      <c r="S1" s="1329"/>
      <c r="T1" s="343"/>
      <c r="U1" s="344"/>
      <c r="V1" s="344"/>
      <c r="W1" s="344"/>
      <c r="X1" s="344"/>
      <c r="Y1" s="344"/>
      <c r="Z1" s="344"/>
      <c r="AA1" s="344"/>
      <c r="AB1" s="344"/>
      <c r="AC1" s="344"/>
      <c r="AD1" s="344"/>
      <c r="AE1" s="344"/>
      <c r="AF1" s="344"/>
      <c r="AG1" s="344"/>
      <c r="AH1" s="344"/>
      <c r="AI1" s="344"/>
      <c r="AJ1" s="344"/>
      <c r="AK1" s="344"/>
      <c r="AL1" s="344"/>
    </row>
    <row r="2" spans="1:38">
      <c r="A2" s="418"/>
      <c r="B2" s="419"/>
      <c r="C2" s="419"/>
      <c r="D2" s="419"/>
      <c r="E2" s="419"/>
      <c r="F2" s="419"/>
      <c r="G2" s="419"/>
      <c r="H2" s="419"/>
      <c r="I2" s="419"/>
      <c r="J2" s="419"/>
      <c r="K2" s="419"/>
      <c r="L2" s="419"/>
      <c r="M2" s="419"/>
      <c r="N2" s="419"/>
      <c r="O2" s="419"/>
      <c r="P2" s="419"/>
      <c r="Q2" s="419"/>
      <c r="R2" s="419"/>
      <c r="S2" s="420"/>
      <c r="T2" s="241"/>
      <c r="U2" s="242"/>
      <c r="V2" s="242"/>
      <c r="W2" s="242"/>
      <c r="X2" s="242"/>
      <c r="Y2" s="242"/>
      <c r="Z2" s="242"/>
      <c r="AA2" s="242"/>
      <c r="AB2" s="242"/>
      <c r="AC2" s="242"/>
      <c r="AD2" s="242"/>
      <c r="AE2" s="242"/>
      <c r="AF2" s="242"/>
      <c r="AG2" s="242"/>
      <c r="AH2" s="242"/>
      <c r="AI2" s="242"/>
      <c r="AJ2" s="242"/>
      <c r="AK2" s="242"/>
      <c r="AL2" s="242"/>
    </row>
    <row r="3" spans="1:38">
      <c r="A3" s="292"/>
      <c r="B3" s="422" t="s">
        <v>426</v>
      </c>
      <c r="C3" s="291"/>
      <c r="D3" s="291"/>
      <c r="E3" s="291"/>
      <c r="F3" s="291"/>
      <c r="G3" s="291"/>
      <c r="H3" s="291"/>
      <c r="I3" s="291"/>
      <c r="J3" s="291"/>
      <c r="K3" s="291"/>
      <c r="L3" s="291"/>
      <c r="M3" s="291"/>
      <c r="N3" s="291"/>
      <c r="O3" s="291"/>
      <c r="P3" s="291"/>
      <c r="Q3" s="291"/>
      <c r="R3" s="291"/>
      <c r="S3" s="295"/>
      <c r="T3" s="241"/>
      <c r="U3" s="253"/>
      <c r="V3" s="242"/>
      <c r="W3" s="242"/>
      <c r="X3" s="242"/>
      <c r="Y3" s="242"/>
      <c r="Z3" s="242"/>
      <c r="AA3" s="242"/>
      <c r="AB3" s="242"/>
      <c r="AC3" s="242"/>
      <c r="AD3" s="242"/>
      <c r="AE3" s="242"/>
      <c r="AF3" s="242"/>
      <c r="AG3" s="242"/>
      <c r="AH3" s="242"/>
      <c r="AI3" s="242"/>
      <c r="AJ3" s="242"/>
      <c r="AK3" s="242"/>
      <c r="AL3" s="242"/>
    </row>
    <row r="4" spans="1:38">
      <c r="A4" s="292"/>
      <c r="B4" s="422"/>
      <c r="C4" s="291"/>
      <c r="D4" s="291"/>
      <c r="E4" s="291"/>
      <c r="F4" s="291"/>
      <c r="G4" s="291"/>
      <c r="H4" s="291"/>
      <c r="I4" s="291"/>
      <c r="J4" s="291"/>
      <c r="K4" s="291"/>
      <c r="L4" s="291"/>
      <c r="M4" s="291"/>
      <c r="N4" s="291"/>
      <c r="O4" s="291"/>
      <c r="P4" s="291"/>
      <c r="Q4" s="291"/>
      <c r="R4" s="291"/>
      <c r="S4" s="295"/>
      <c r="T4" s="241"/>
      <c r="U4" s="253"/>
      <c r="V4" s="242"/>
      <c r="W4" s="242"/>
      <c r="X4" s="242"/>
      <c r="Y4" s="242"/>
      <c r="Z4" s="242"/>
      <c r="AA4" s="242"/>
      <c r="AB4" s="242"/>
      <c r="AC4" s="242"/>
      <c r="AD4" s="242"/>
      <c r="AE4" s="242"/>
      <c r="AF4" s="242"/>
      <c r="AG4" s="242"/>
      <c r="AH4" s="242"/>
      <c r="AI4" s="242"/>
      <c r="AJ4" s="242"/>
      <c r="AK4" s="242"/>
      <c r="AL4" s="242"/>
    </row>
    <row r="5" spans="1:38">
      <c r="A5" s="292"/>
      <c r="B5" s="422" t="s">
        <v>573</v>
      </c>
      <c r="C5" s="291"/>
      <c r="D5" s="291"/>
      <c r="E5" s="291"/>
      <c r="F5" s="291"/>
      <c r="G5" s="291"/>
      <c r="H5" s="291"/>
      <c r="I5" s="291"/>
      <c r="J5" s="291"/>
      <c r="K5" s="291"/>
      <c r="L5" s="291"/>
      <c r="M5" s="291"/>
      <c r="N5" s="291"/>
      <c r="O5" s="291"/>
      <c r="P5" s="291"/>
      <c r="Q5" s="291"/>
      <c r="R5" s="291"/>
      <c r="S5" s="295"/>
      <c r="T5" s="241"/>
      <c r="U5" s="253"/>
      <c r="V5" s="242"/>
      <c r="W5" s="242"/>
      <c r="X5" s="242"/>
      <c r="Y5" s="242"/>
      <c r="Z5" s="242"/>
      <c r="AA5" s="242"/>
      <c r="AB5" s="242"/>
      <c r="AC5" s="242"/>
      <c r="AD5" s="242"/>
      <c r="AE5" s="242"/>
      <c r="AF5" s="242"/>
      <c r="AG5" s="242"/>
      <c r="AH5" s="242"/>
      <c r="AI5" s="242"/>
      <c r="AJ5" s="242"/>
      <c r="AK5" s="242"/>
      <c r="AL5" s="242"/>
    </row>
    <row r="6" spans="1:38">
      <c r="A6" s="292"/>
      <c r="B6" s="422" t="s">
        <v>574</v>
      </c>
      <c r="C6" s="291"/>
      <c r="D6" s="291"/>
      <c r="E6" s="291"/>
      <c r="F6" s="291"/>
      <c r="G6" s="291"/>
      <c r="H6" s="291"/>
      <c r="I6" s="291"/>
      <c r="J6" s="291"/>
      <c r="K6" s="291"/>
      <c r="L6" s="291"/>
      <c r="M6" s="291"/>
      <c r="N6" s="291"/>
      <c r="O6" s="291"/>
      <c r="P6" s="291"/>
      <c r="Q6" s="291"/>
      <c r="R6" s="291"/>
      <c r="S6" s="295"/>
      <c r="T6" s="241"/>
      <c r="U6" s="242"/>
      <c r="V6" s="242"/>
      <c r="W6" s="242"/>
      <c r="X6" s="242"/>
      <c r="Y6" s="242"/>
      <c r="Z6" s="242"/>
      <c r="AA6" s="242"/>
      <c r="AB6" s="242"/>
      <c r="AC6" s="242"/>
      <c r="AD6" s="242"/>
      <c r="AE6" s="242"/>
      <c r="AF6" s="242"/>
      <c r="AG6" s="242"/>
      <c r="AH6" s="242"/>
      <c r="AI6" s="242"/>
      <c r="AJ6" s="242"/>
      <c r="AK6" s="242"/>
      <c r="AL6" s="242"/>
    </row>
    <row r="7" spans="1:38">
      <c r="A7" s="292"/>
      <c r="B7" s="422" t="s">
        <v>575</v>
      </c>
      <c r="C7" s="291"/>
      <c r="D7" s="291"/>
      <c r="E7" s="291"/>
      <c r="F7" s="291"/>
      <c r="G7" s="291"/>
      <c r="H7" s="291"/>
      <c r="I7" s="291"/>
      <c r="J7" s="291"/>
      <c r="K7" s="291"/>
      <c r="L7" s="291"/>
      <c r="M7" s="291"/>
      <c r="N7" s="291"/>
      <c r="O7" s="291"/>
      <c r="P7" s="291"/>
      <c r="Q7" s="291"/>
      <c r="R7" s="291"/>
      <c r="S7" s="295"/>
      <c r="T7" s="241"/>
      <c r="U7" s="242"/>
      <c r="V7" s="242"/>
      <c r="W7" s="242"/>
      <c r="X7" s="242"/>
      <c r="Y7" s="242"/>
      <c r="Z7" s="242"/>
      <c r="AA7" s="242"/>
      <c r="AB7" s="242"/>
      <c r="AC7" s="242"/>
      <c r="AD7" s="242"/>
      <c r="AE7" s="242"/>
      <c r="AF7" s="242"/>
      <c r="AG7" s="242"/>
      <c r="AH7" s="242"/>
      <c r="AI7" s="242"/>
      <c r="AJ7" s="242"/>
      <c r="AK7" s="242"/>
      <c r="AL7" s="242"/>
    </row>
    <row r="8" spans="1:38">
      <c r="A8" s="292"/>
      <c r="B8" s="422"/>
      <c r="C8" s="291"/>
      <c r="D8" s="291"/>
      <c r="E8" s="291"/>
      <c r="F8" s="291"/>
      <c r="G8" s="291"/>
      <c r="H8" s="291"/>
      <c r="I8" s="291"/>
      <c r="J8" s="291"/>
      <c r="K8" s="291"/>
      <c r="L8" s="294"/>
      <c r="M8" s="291"/>
      <c r="N8" s="291"/>
      <c r="O8" s="291"/>
      <c r="P8" s="291"/>
      <c r="Q8" s="291"/>
      <c r="R8" s="291"/>
      <c r="S8" s="295"/>
      <c r="T8" s="241"/>
      <c r="U8" s="242"/>
      <c r="V8" s="242"/>
      <c r="W8" s="242"/>
      <c r="X8" s="242"/>
      <c r="Y8" s="242"/>
      <c r="Z8" s="242"/>
      <c r="AA8" s="242"/>
      <c r="AB8" s="242"/>
      <c r="AC8" s="242"/>
      <c r="AD8" s="242"/>
      <c r="AE8" s="242"/>
      <c r="AF8" s="242"/>
      <c r="AG8" s="242"/>
      <c r="AH8" s="242"/>
      <c r="AI8" s="242"/>
      <c r="AJ8" s="242"/>
      <c r="AK8" s="242"/>
      <c r="AL8" s="242"/>
    </row>
    <row r="9" spans="1:38">
      <c r="A9" s="292"/>
      <c r="B9" s="422" t="s">
        <v>576</v>
      </c>
      <c r="C9" s="291"/>
      <c r="D9" s="291"/>
      <c r="E9" s="291"/>
      <c r="F9" s="291"/>
      <c r="G9" s="291"/>
      <c r="H9" s="291"/>
      <c r="I9" s="291"/>
      <c r="J9" s="291"/>
      <c r="K9" s="291"/>
      <c r="L9" s="291"/>
      <c r="M9" s="291"/>
      <c r="N9" s="291"/>
      <c r="O9" s="291"/>
      <c r="P9" s="291"/>
      <c r="Q9" s="291"/>
      <c r="R9" s="291"/>
      <c r="S9" s="295"/>
      <c r="T9" s="241"/>
      <c r="U9" s="242"/>
      <c r="V9" s="242"/>
      <c r="W9" s="242"/>
      <c r="X9" s="242"/>
      <c r="Y9" s="242"/>
      <c r="Z9" s="242"/>
      <c r="AA9" s="242"/>
      <c r="AB9" s="242"/>
      <c r="AC9" s="242"/>
      <c r="AD9" s="242"/>
      <c r="AE9" s="242"/>
      <c r="AF9" s="242"/>
      <c r="AG9" s="242"/>
      <c r="AH9" s="242"/>
      <c r="AI9" s="242"/>
      <c r="AJ9" s="242"/>
      <c r="AK9" s="242"/>
      <c r="AL9" s="242"/>
    </row>
    <row r="10" spans="1:38">
      <c r="A10" s="292"/>
      <c r="B10" s="422" t="s">
        <v>577</v>
      </c>
      <c r="C10" s="291"/>
      <c r="D10" s="291"/>
      <c r="E10" s="291"/>
      <c r="F10" s="291"/>
      <c r="G10" s="291"/>
      <c r="H10" s="291"/>
      <c r="I10" s="291"/>
      <c r="J10" s="291"/>
      <c r="K10" s="291"/>
      <c r="L10" s="291"/>
      <c r="M10" s="291"/>
      <c r="N10" s="291"/>
      <c r="O10" s="291"/>
      <c r="P10" s="291"/>
      <c r="Q10" s="291"/>
      <c r="R10" s="291"/>
      <c r="S10" s="295"/>
      <c r="T10" s="241"/>
      <c r="U10" s="242"/>
      <c r="V10" s="242"/>
      <c r="W10" s="242"/>
      <c r="X10" s="242"/>
      <c r="Y10" s="242"/>
      <c r="Z10" s="242"/>
      <c r="AA10" s="242"/>
      <c r="AB10" s="242"/>
      <c r="AC10" s="242"/>
      <c r="AD10" s="242"/>
      <c r="AE10" s="242"/>
      <c r="AF10" s="242"/>
      <c r="AG10" s="242"/>
      <c r="AH10" s="242"/>
      <c r="AI10" s="242"/>
      <c r="AJ10" s="242"/>
      <c r="AK10" s="242"/>
      <c r="AL10" s="242"/>
    </row>
    <row r="11" spans="1:38">
      <c r="A11" s="292"/>
      <c r="B11" s="422"/>
      <c r="C11" s="291"/>
      <c r="D11" s="291"/>
      <c r="E11" s="291"/>
      <c r="F11" s="291"/>
      <c r="G11" s="291"/>
      <c r="H11" s="291"/>
      <c r="I11" s="291"/>
      <c r="J11" s="291"/>
      <c r="K11" s="291"/>
      <c r="L11" s="291"/>
      <c r="M11" s="291"/>
      <c r="N11" s="291"/>
      <c r="O11" s="291"/>
      <c r="P11" s="291"/>
      <c r="Q11" s="291"/>
      <c r="R11" s="291"/>
      <c r="S11" s="295"/>
      <c r="T11" s="241"/>
      <c r="U11" s="242"/>
      <c r="V11" s="242"/>
      <c r="W11" s="242"/>
      <c r="X11" s="242"/>
      <c r="Y11" s="242"/>
      <c r="Z11" s="242"/>
      <c r="AA11" s="242"/>
      <c r="AB11" s="242"/>
      <c r="AC11" s="242"/>
      <c r="AD11" s="242"/>
      <c r="AE11" s="242"/>
      <c r="AF11" s="242"/>
      <c r="AG11" s="242"/>
      <c r="AH11" s="242"/>
      <c r="AI11" s="242"/>
      <c r="AJ11" s="242"/>
      <c r="AK11" s="242"/>
      <c r="AL11" s="242"/>
    </row>
    <row r="12" spans="1:38">
      <c r="A12" s="292"/>
      <c r="B12" s="422" t="s">
        <v>307</v>
      </c>
      <c r="C12" s="291"/>
      <c r="D12" s="291"/>
      <c r="E12" s="291"/>
      <c r="F12" s="291"/>
      <c r="G12" s="291"/>
      <c r="H12" s="291"/>
      <c r="I12" s="291"/>
      <c r="J12" s="291"/>
      <c r="K12" s="291"/>
      <c r="L12" s="291"/>
      <c r="M12" s="291"/>
      <c r="N12" s="291"/>
      <c r="O12" s="291"/>
      <c r="P12" s="291"/>
      <c r="Q12" s="291"/>
      <c r="R12" s="291"/>
      <c r="S12" s="295"/>
      <c r="T12" s="241"/>
      <c r="U12" s="242"/>
      <c r="V12" s="242"/>
      <c r="W12" s="242"/>
      <c r="X12" s="242"/>
      <c r="Y12" s="242"/>
      <c r="Z12" s="242"/>
      <c r="AA12" s="242"/>
      <c r="AB12" s="242"/>
      <c r="AC12" s="242"/>
      <c r="AD12" s="242"/>
      <c r="AE12" s="242"/>
      <c r="AF12" s="242"/>
      <c r="AG12" s="242"/>
      <c r="AH12" s="242"/>
      <c r="AI12" s="242"/>
      <c r="AJ12" s="242"/>
      <c r="AK12" s="242"/>
      <c r="AL12" s="242"/>
    </row>
    <row r="13" spans="1:38">
      <c r="A13" s="292"/>
      <c r="B13" s="422" t="s">
        <v>308</v>
      </c>
      <c r="C13" s="291"/>
      <c r="D13" s="291"/>
      <c r="E13" s="291"/>
      <c r="F13" s="291"/>
      <c r="G13" s="291"/>
      <c r="H13" s="291"/>
      <c r="I13" s="291"/>
      <c r="J13" s="291"/>
      <c r="K13" s="291"/>
      <c r="L13" s="291"/>
      <c r="M13" s="291"/>
      <c r="N13" s="291"/>
      <c r="O13" s="291"/>
      <c r="P13" s="291"/>
      <c r="Q13" s="291"/>
      <c r="R13" s="291"/>
      <c r="S13" s="295"/>
      <c r="T13" s="241"/>
      <c r="U13" s="242"/>
      <c r="V13" s="242"/>
      <c r="W13" s="242"/>
      <c r="X13" s="242"/>
      <c r="Y13" s="242"/>
      <c r="Z13" s="242"/>
      <c r="AA13" s="242"/>
      <c r="AB13" s="242"/>
      <c r="AC13" s="242"/>
      <c r="AD13" s="242"/>
      <c r="AE13" s="242"/>
      <c r="AF13" s="242"/>
      <c r="AG13" s="242"/>
      <c r="AH13" s="242"/>
      <c r="AI13" s="242"/>
      <c r="AJ13" s="242"/>
      <c r="AK13" s="242"/>
      <c r="AL13" s="242"/>
    </row>
    <row r="14" spans="1:38">
      <c r="A14" s="292"/>
      <c r="B14" s="291"/>
      <c r="C14" s="291"/>
      <c r="D14" s="291"/>
      <c r="E14" s="291"/>
      <c r="F14" s="291"/>
      <c r="G14" s="291"/>
      <c r="H14" s="291"/>
      <c r="I14" s="291"/>
      <c r="J14" s="291"/>
      <c r="K14" s="291"/>
      <c r="L14" s="291"/>
      <c r="M14" s="291"/>
      <c r="N14" s="291"/>
      <c r="O14" s="291"/>
      <c r="P14" s="291"/>
      <c r="Q14" s="291"/>
      <c r="R14" s="291"/>
      <c r="S14" s="295"/>
      <c r="T14" s="241"/>
      <c r="U14" s="242"/>
      <c r="V14" s="242"/>
      <c r="W14" s="242"/>
      <c r="X14" s="242"/>
      <c r="Y14" s="242"/>
      <c r="Z14" s="242"/>
      <c r="AA14" s="242"/>
      <c r="AB14" s="242"/>
      <c r="AC14" s="242"/>
      <c r="AD14" s="242"/>
      <c r="AE14" s="242"/>
      <c r="AF14" s="242"/>
      <c r="AG14" s="242"/>
      <c r="AH14" s="242"/>
      <c r="AI14" s="242"/>
      <c r="AJ14" s="242"/>
      <c r="AK14" s="242"/>
      <c r="AL14" s="242"/>
    </row>
    <row r="15" spans="1:38">
      <c r="A15" s="292"/>
      <c r="B15" s="134" t="s">
        <v>290</v>
      </c>
      <c r="C15" s="291"/>
      <c r="D15" s="291"/>
      <c r="E15" s="291"/>
      <c r="F15" s="291"/>
      <c r="G15" s="291"/>
      <c r="H15" s="291"/>
      <c r="I15" s="291"/>
      <c r="J15" s="291"/>
      <c r="K15" s="291"/>
      <c r="L15" s="291"/>
      <c r="M15" s="291"/>
      <c r="N15" s="291"/>
      <c r="O15" s="291"/>
      <c r="P15" s="291"/>
      <c r="Q15" s="291"/>
      <c r="R15" s="291"/>
      <c r="S15" s="295"/>
      <c r="T15" s="241"/>
      <c r="U15" s="242"/>
      <c r="V15" s="242"/>
      <c r="W15" s="242"/>
      <c r="X15" s="242"/>
      <c r="Y15" s="242"/>
      <c r="Z15" s="242"/>
      <c r="AA15" s="242"/>
      <c r="AB15" s="242"/>
      <c r="AC15" s="242"/>
      <c r="AD15" s="242"/>
      <c r="AE15" s="242"/>
      <c r="AF15" s="242"/>
      <c r="AG15" s="242"/>
      <c r="AH15" s="242"/>
      <c r="AI15" s="242"/>
      <c r="AJ15" s="242"/>
      <c r="AK15" s="242"/>
      <c r="AL15" s="242"/>
    </row>
    <row r="16" spans="1:38">
      <c r="A16" s="292"/>
      <c r="B16" s="134" t="s">
        <v>309</v>
      </c>
      <c r="C16" s="291"/>
      <c r="D16" s="291"/>
      <c r="E16" s="291"/>
      <c r="F16" s="291"/>
      <c r="G16" s="291"/>
      <c r="H16" s="291"/>
      <c r="I16" s="291"/>
      <c r="J16" s="291"/>
      <c r="K16" s="291"/>
      <c r="L16" s="291"/>
      <c r="M16" s="291"/>
      <c r="N16" s="291"/>
      <c r="O16" s="291"/>
      <c r="P16" s="291"/>
      <c r="Q16" s="291"/>
      <c r="R16" s="291"/>
      <c r="S16" s="295"/>
      <c r="T16" s="241"/>
      <c r="U16" s="242"/>
      <c r="V16" s="242"/>
      <c r="W16" s="242"/>
      <c r="X16" s="242"/>
      <c r="Y16" s="242"/>
      <c r="Z16" s="242"/>
      <c r="AA16" s="242"/>
      <c r="AB16" s="242"/>
      <c r="AC16" s="242"/>
      <c r="AD16" s="242"/>
      <c r="AE16" s="242"/>
      <c r="AF16" s="242"/>
      <c r="AG16" s="242"/>
      <c r="AH16" s="242"/>
      <c r="AI16" s="242"/>
      <c r="AJ16" s="242"/>
      <c r="AK16" s="242"/>
      <c r="AL16" s="242"/>
    </row>
    <row r="17" spans="1:38">
      <c r="A17" s="292"/>
      <c r="B17" s="53"/>
      <c r="C17" s="291"/>
      <c r="D17" s="291"/>
      <c r="E17" s="291"/>
      <c r="F17" s="291"/>
      <c r="G17" s="291"/>
      <c r="H17" s="291"/>
      <c r="I17" s="291"/>
      <c r="J17" s="291"/>
      <c r="K17" s="291"/>
      <c r="L17" s="291"/>
      <c r="M17" s="291"/>
      <c r="N17" s="291"/>
      <c r="O17" s="291"/>
      <c r="P17" s="291"/>
      <c r="Q17" s="291"/>
      <c r="R17" s="291"/>
      <c r="S17" s="295"/>
      <c r="T17" s="241"/>
      <c r="U17" s="242"/>
      <c r="V17" s="242"/>
      <c r="W17" s="242"/>
      <c r="X17" s="242"/>
      <c r="Y17" s="242"/>
      <c r="Z17" s="242"/>
      <c r="AA17" s="242"/>
      <c r="AB17" s="242"/>
      <c r="AC17" s="242"/>
      <c r="AD17" s="242"/>
      <c r="AE17" s="242"/>
      <c r="AF17" s="242"/>
      <c r="AG17" s="242"/>
      <c r="AH17" s="242"/>
      <c r="AI17" s="242"/>
      <c r="AJ17" s="242"/>
      <c r="AK17" s="242"/>
      <c r="AL17" s="242"/>
    </row>
    <row r="18" spans="1:38">
      <c r="A18" s="292"/>
      <c r="B18" s="422" t="s">
        <v>291</v>
      </c>
      <c r="C18" s="291"/>
      <c r="D18" s="291"/>
      <c r="E18" s="291"/>
      <c r="F18" s="291"/>
      <c r="G18" s="291"/>
      <c r="H18" s="291"/>
      <c r="I18" s="291"/>
      <c r="J18" s="291"/>
      <c r="K18" s="291"/>
      <c r="L18" s="291"/>
      <c r="M18" s="291"/>
      <c r="N18" s="291"/>
      <c r="O18" s="291"/>
      <c r="P18" s="291"/>
      <c r="Q18" s="291"/>
      <c r="R18" s="291"/>
      <c r="S18" s="295"/>
      <c r="T18" s="241"/>
      <c r="U18" s="242"/>
      <c r="V18" s="242"/>
      <c r="W18" s="242"/>
      <c r="X18" s="242"/>
      <c r="Y18" s="242"/>
      <c r="Z18" s="242"/>
      <c r="AA18" s="242"/>
      <c r="AB18" s="242"/>
      <c r="AC18" s="242"/>
      <c r="AD18" s="242"/>
      <c r="AE18" s="242"/>
      <c r="AF18" s="242"/>
      <c r="AG18" s="242"/>
      <c r="AH18" s="242"/>
      <c r="AI18" s="242"/>
      <c r="AJ18" s="242"/>
      <c r="AK18" s="242"/>
      <c r="AL18" s="242"/>
    </row>
    <row r="19" spans="1:38">
      <c r="A19" s="292"/>
      <c r="B19" s="422" t="s">
        <v>292</v>
      </c>
      <c r="C19" s="291"/>
      <c r="D19" s="291"/>
      <c r="E19" s="291"/>
      <c r="F19" s="291"/>
      <c r="G19" s="291"/>
      <c r="H19" s="291"/>
      <c r="I19" s="291"/>
      <c r="J19" s="291"/>
      <c r="K19" s="291"/>
      <c r="L19" s="291"/>
      <c r="M19" s="291"/>
      <c r="N19" s="291"/>
      <c r="O19" s="291"/>
      <c r="P19" s="291"/>
      <c r="Q19" s="291"/>
      <c r="R19" s="291"/>
      <c r="S19" s="295"/>
      <c r="T19" s="241"/>
      <c r="U19" s="242"/>
      <c r="V19" s="242"/>
      <c r="W19" s="242"/>
      <c r="X19" s="242"/>
      <c r="Y19" s="242"/>
      <c r="Z19" s="242"/>
      <c r="AA19" s="242"/>
      <c r="AB19" s="242"/>
      <c r="AC19" s="242"/>
      <c r="AD19" s="242"/>
      <c r="AE19" s="242"/>
      <c r="AF19" s="242"/>
      <c r="AG19" s="242"/>
      <c r="AH19" s="242"/>
      <c r="AI19" s="242"/>
      <c r="AJ19" s="242"/>
      <c r="AK19" s="242"/>
      <c r="AL19" s="242"/>
    </row>
    <row r="20" spans="1:38">
      <c r="A20" s="292"/>
      <c r="B20" s="291"/>
      <c r="C20" s="291"/>
      <c r="D20" s="291"/>
      <c r="E20" s="291"/>
      <c r="F20" s="291"/>
      <c r="G20" s="291"/>
      <c r="H20" s="291"/>
      <c r="I20" s="291"/>
      <c r="J20" s="291"/>
      <c r="K20" s="291"/>
      <c r="L20" s="291"/>
      <c r="M20" s="291"/>
      <c r="N20" s="291"/>
      <c r="O20" s="291"/>
      <c r="P20" s="291"/>
      <c r="Q20" s="291"/>
      <c r="R20" s="291"/>
      <c r="S20" s="295"/>
      <c r="T20" s="241"/>
      <c r="U20" s="242"/>
      <c r="V20" s="242"/>
      <c r="W20" s="242"/>
      <c r="X20" s="242"/>
      <c r="Y20" s="242"/>
      <c r="Z20" s="242"/>
      <c r="AA20" s="242"/>
      <c r="AB20" s="242"/>
      <c r="AC20" s="242"/>
      <c r="AD20" s="242"/>
      <c r="AE20" s="242"/>
      <c r="AF20" s="242"/>
      <c r="AG20" s="242"/>
      <c r="AH20" s="242"/>
      <c r="AI20" s="242"/>
      <c r="AJ20" s="242"/>
      <c r="AK20" s="242"/>
      <c r="AL20" s="242"/>
    </row>
    <row r="21" spans="1:38">
      <c r="A21" s="292"/>
      <c r="B21" s="425" t="s">
        <v>310</v>
      </c>
      <c r="C21" s="291"/>
      <c r="D21" s="291"/>
      <c r="E21" s="291"/>
      <c r="F21" s="291"/>
      <c r="G21" s="291"/>
      <c r="H21" s="291"/>
      <c r="I21" s="291"/>
      <c r="J21" s="291"/>
      <c r="K21" s="291"/>
      <c r="L21" s="291"/>
      <c r="M21" s="291"/>
      <c r="N21" s="291"/>
      <c r="O21" s="291"/>
      <c r="P21" s="291"/>
      <c r="Q21" s="291"/>
      <c r="R21" s="291"/>
      <c r="S21" s="295"/>
      <c r="T21" s="241"/>
      <c r="U21" s="242"/>
      <c r="V21" s="242"/>
      <c r="W21" s="242"/>
      <c r="X21" s="242"/>
      <c r="Y21" s="242"/>
      <c r="Z21" s="242"/>
      <c r="AA21" s="242"/>
      <c r="AB21" s="242"/>
      <c r="AC21" s="242"/>
      <c r="AD21" s="242"/>
      <c r="AE21" s="242"/>
      <c r="AF21" s="242"/>
      <c r="AG21" s="242"/>
      <c r="AH21" s="242"/>
      <c r="AI21" s="242"/>
      <c r="AJ21" s="242"/>
      <c r="AK21" s="242"/>
      <c r="AL21" s="242"/>
    </row>
    <row r="22" spans="1:38">
      <c r="A22" s="292"/>
      <c r="B22" s="422"/>
      <c r="C22" s="291"/>
      <c r="D22" s="291"/>
      <c r="E22" s="291"/>
      <c r="F22" s="291"/>
      <c r="G22" s="291"/>
      <c r="H22" s="291"/>
      <c r="I22" s="291"/>
      <c r="J22" s="291"/>
      <c r="K22" s="291"/>
      <c r="L22" s="291"/>
      <c r="M22" s="291"/>
      <c r="N22" s="291"/>
      <c r="O22" s="291"/>
      <c r="P22" s="291"/>
      <c r="Q22" s="291"/>
      <c r="R22" s="291"/>
      <c r="S22" s="295"/>
      <c r="T22" s="241"/>
      <c r="U22" s="242"/>
      <c r="V22" s="242"/>
      <c r="W22" s="242"/>
      <c r="X22" s="242"/>
      <c r="Y22" s="242"/>
      <c r="Z22" s="242"/>
      <c r="AA22" s="242"/>
      <c r="AB22" s="242"/>
      <c r="AC22" s="242"/>
      <c r="AD22" s="242"/>
      <c r="AE22" s="242"/>
      <c r="AF22" s="242"/>
      <c r="AG22" s="242"/>
      <c r="AH22" s="242"/>
      <c r="AI22" s="242"/>
      <c r="AJ22" s="242"/>
      <c r="AK22" s="242"/>
      <c r="AL22" s="242"/>
    </row>
    <row r="23" spans="1:38">
      <c r="A23" s="292"/>
      <c r="B23" s="291"/>
      <c r="C23" s="291"/>
      <c r="D23" s="291"/>
      <c r="E23" s="291"/>
      <c r="F23" s="291"/>
      <c r="G23" s="291"/>
      <c r="H23" s="291"/>
      <c r="I23" s="291"/>
      <c r="J23" s="291"/>
      <c r="K23" s="291"/>
      <c r="L23" s="291"/>
      <c r="M23" s="291"/>
      <c r="N23" s="291"/>
      <c r="O23" s="291"/>
      <c r="P23" s="291"/>
      <c r="Q23" s="291"/>
      <c r="R23" s="291"/>
      <c r="S23" s="295"/>
      <c r="T23" s="241"/>
      <c r="U23" s="242"/>
      <c r="V23" s="242"/>
      <c r="W23" s="242"/>
      <c r="X23" s="242"/>
      <c r="Y23" s="242"/>
      <c r="Z23" s="242"/>
      <c r="AA23" s="242"/>
      <c r="AB23" s="242"/>
      <c r="AC23" s="242"/>
      <c r="AD23" s="242"/>
      <c r="AE23" s="242"/>
      <c r="AF23" s="242"/>
      <c r="AG23" s="242"/>
      <c r="AH23" s="242"/>
      <c r="AI23" s="242"/>
      <c r="AJ23" s="242"/>
      <c r="AK23" s="242"/>
      <c r="AL23" s="242"/>
    </row>
    <row r="24" spans="1:38">
      <c r="A24" s="292"/>
      <c r="B24" s="422"/>
      <c r="C24" s="291"/>
      <c r="D24" s="291"/>
      <c r="E24" s="291"/>
      <c r="F24" s="291"/>
      <c r="G24" s="291"/>
      <c r="H24" s="291"/>
      <c r="I24" s="291"/>
      <c r="J24" s="291"/>
      <c r="K24" s="291"/>
      <c r="L24" s="291"/>
      <c r="M24" s="291"/>
      <c r="N24" s="291"/>
      <c r="O24" s="291"/>
      <c r="P24" s="291"/>
      <c r="Q24" s="291"/>
      <c r="R24" s="291"/>
      <c r="S24" s="295"/>
      <c r="T24" s="241"/>
      <c r="U24" s="242"/>
      <c r="V24" s="242"/>
      <c r="W24" s="242"/>
      <c r="X24" s="242"/>
      <c r="Y24" s="242"/>
      <c r="Z24" s="242"/>
      <c r="AA24" s="242"/>
      <c r="AB24" s="242"/>
      <c r="AC24" s="242"/>
      <c r="AD24" s="242"/>
      <c r="AE24" s="242"/>
      <c r="AF24" s="242"/>
      <c r="AG24" s="242"/>
      <c r="AH24" s="242"/>
      <c r="AI24" s="242"/>
      <c r="AJ24" s="242"/>
      <c r="AK24" s="242"/>
      <c r="AL24" s="242"/>
    </row>
    <row r="25" spans="1:38">
      <c r="A25" s="292"/>
      <c r="B25" s="422"/>
      <c r="C25" s="291"/>
      <c r="D25" s="291"/>
      <c r="E25" s="291"/>
      <c r="F25" s="291"/>
      <c r="G25" s="291"/>
      <c r="H25" s="291"/>
      <c r="I25" s="291"/>
      <c r="J25" s="291"/>
      <c r="K25" s="291"/>
      <c r="L25" s="291"/>
      <c r="M25" s="291"/>
      <c r="N25" s="291"/>
      <c r="O25" s="291"/>
      <c r="P25" s="291"/>
      <c r="Q25" s="291"/>
      <c r="R25" s="291"/>
      <c r="S25" s="295"/>
      <c r="T25" s="241"/>
      <c r="U25" s="242"/>
      <c r="V25" s="242"/>
      <c r="W25" s="242"/>
      <c r="X25" s="242"/>
      <c r="Y25" s="242"/>
      <c r="Z25" s="242"/>
      <c r="AA25" s="242"/>
      <c r="AB25" s="242"/>
      <c r="AC25" s="242"/>
      <c r="AD25" s="242"/>
      <c r="AE25" s="242"/>
      <c r="AF25" s="242"/>
      <c r="AG25" s="242"/>
      <c r="AH25" s="242"/>
      <c r="AI25" s="242"/>
      <c r="AJ25" s="242"/>
      <c r="AK25" s="242"/>
      <c r="AL25" s="242"/>
    </row>
    <row r="26" spans="1:38">
      <c r="A26" s="292"/>
      <c r="B26" s="422"/>
      <c r="C26" s="291"/>
      <c r="D26" s="291"/>
      <c r="E26" s="291"/>
      <c r="F26" s="291"/>
      <c r="G26" s="291"/>
      <c r="H26" s="291"/>
      <c r="I26" s="291"/>
      <c r="J26" s="291"/>
      <c r="K26" s="291"/>
      <c r="L26" s="291"/>
      <c r="M26" s="291"/>
      <c r="N26" s="291"/>
      <c r="O26" s="291"/>
      <c r="P26" s="291"/>
      <c r="Q26" s="291"/>
      <c r="R26" s="291"/>
      <c r="S26" s="295"/>
      <c r="T26" s="241"/>
      <c r="U26" s="242"/>
      <c r="V26" s="242"/>
      <c r="W26" s="242"/>
      <c r="X26" s="242"/>
      <c r="Y26" s="242"/>
      <c r="Z26" s="242"/>
      <c r="AA26" s="242"/>
      <c r="AB26" s="242"/>
      <c r="AC26" s="242"/>
      <c r="AD26" s="242"/>
      <c r="AE26" s="242"/>
      <c r="AF26" s="242"/>
      <c r="AG26" s="242"/>
      <c r="AH26" s="242"/>
      <c r="AI26" s="242"/>
      <c r="AJ26" s="242"/>
      <c r="AK26" s="242"/>
      <c r="AL26" s="242"/>
    </row>
    <row r="27" spans="1:38">
      <c r="A27" s="292"/>
      <c r="B27" s="53"/>
      <c r="C27" s="291"/>
      <c r="D27" s="291"/>
      <c r="E27" s="291"/>
      <c r="F27" s="291"/>
      <c r="G27" s="291"/>
      <c r="H27" s="291"/>
      <c r="I27" s="291"/>
      <c r="J27" s="291"/>
      <c r="K27" s="291"/>
      <c r="L27" s="291"/>
      <c r="M27" s="291"/>
      <c r="N27" s="291"/>
      <c r="O27" s="291"/>
      <c r="P27" s="291"/>
      <c r="Q27" s="291"/>
      <c r="R27" s="291"/>
      <c r="S27" s="295"/>
      <c r="T27" s="241"/>
      <c r="U27" s="242"/>
      <c r="V27" s="242"/>
      <c r="W27" s="242"/>
      <c r="X27" s="242"/>
      <c r="Y27" s="242"/>
      <c r="Z27" s="242"/>
      <c r="AA27" s="242"/>
      <c r="AB27" s="242"/>
      <c r="AC27" s="242"/>
      <c r="AD27" s="242"/>
      <c r="AE27" s="242"/>
      <c r="AF27" s="242"/>
      <c r="AG27" s="242"/>
      <c r="AH27" s="242"/>
      <c r="AI27" s="242"/>
      <c r="AJ27" s="242"/>
      <c r="AK27" s="242"/>
      <c r="AL27" s="242"/>
    </row>
    <row r="28" spans="1:38">
      <c r="A28" s="292"/>
      <c r="B28" s="53"/>
      <c r="C28" s="291"/>
      <c r="D28" s="291"/>
      <c r="E28" s="291"/>
      <c r="F28" s="291"/>
      <c r="G28" s="291"/>
      <c r="H28" s="291"/>
      <c r="I28" s="291"/>
      <c r="J28" s="291"/>
      <c r="K28" s="291"/>
      <c r="L28" s="291"/>
      <c r="M28" s="291"/>
      <c r="N28" s="291"/>
      <c r="O28" s="291"/>
      <c r="P28" s="291"/>
      <c r="Q28" s="291"/>
      <c r="R28" s="291"/>
      <c r="S28" s="295"/>
      <c r="T28" s="241"/>
      <c r="U28" s="242"/>
      <c r="V28" s="242"/>
      <c r="W28" s="242"/>
      <c r="X28" s="242"/>
      <c r="Y28" s="242"/>
      <c r="Z28" s="242"/>
      <c r="AA28" s="242"/>
      <c r="AB28" s="242"/>
      <c r="AC28" s="242"/>
      <c r="AD28" s="242"/>
      <c r="AE28" s="242"/>
      <c r="AF28" s="242"/>
      <c r="AG28" s="242"/>
      <c r="AH28" s="242"/>
      <c r="AI28" s="242"/>
      <c r="AJ28" s="242"/>
      <c r="AK28" s="242"/>
      <c r="AL28" s="242"/>
    </row>
    <row r="29" spans="1:38">
      <c r="A29" s="292"/>
      <c r="B29" s="53"/>
      <c r="C29" s="291"/>
      <c r="D29" s="291"/>
      <c r="E29" s="291"/>
      <c r="F29" s="291"/>
      <c r="G29" s="291"/>
      <c r="H29" s="291"/>
      <c r="I29" s="291"/>
      <c r="J29" s="291"/>
      <c r="K29" s="291"/>
      <c r="L29" s="291"/>
      <c r="M29" s="291"/>
      <c r="N29" s="291"/>
      <c r="O29" s="291"/>
      <c r="P29" s="291"/>
      <c r="Q29" s="291"/>
      <c r="R29" s="291"/>
      <c r="S29" s="295"/>
      <c r="T29" s="241"/>
      <c r="U29" s="242"/>
      <c r="V29" s="242"/>
      <c r="W29" s="242"/>
      <c r="X29" s="242"/>
      <c r="Y29" s="242"/>
      <c r="Z29" s="242"/>
      <c r="AA29" s="242"/>
      <c r="AB29" s="242"/>
      <c r="AC29" s="242"/>
      <c r="AD29" s="242"/>
      <c r="AE29" s="242"/>
      <c r="AF29" s="242"/>
      <c r="AG29" s="242"/>
      <c r="AH29" s="242"/>
      <c r="AI29" s="242"/>
      <c r="AJ29" s="242"/>
      <c r="AK29" s="242"/>
      <c r="AL29" s="242"/>
    </row>
    <row r="30" spans="1:38">
      <c r="A30" s="292"/>
      <c r="B30" s="291"/>
      <c r="C30" s="291"/>
      <c r="D30" s="291"/>
      <c r="E30" s="291"/>
      <c r="F30" s="291"/>
      <c r="G30" s="291"/>
      <c r="H30" s="291"/>
      <c r="I30" s="291"/>
      <c r="J30" s="291"/>
      <c r="K30" s="291"/>
      <c r="L30" s="291"/>
      <c r="M30" s="291"/>
      <c r="N30" s="291"/>
      <c r="O30" s="291"/>
      <c r="P30" s="291"/>
      <c r="Q30" s="291"/>
      <c r="R30" s="291"/>
      <c r="S30" s="295"/>
      <c r="T30" s="241"/>
      <c r="U30" s="242"/>
      <c r="V30" s="242"/>
      <c r="W30" s="242"/>
      <c r="X30" s="242"/>
      <c r="Y30" s="242"/>
      <c r="Z30" s="242"/>
      <c r="AA30" s="242"/>
      <c r="AB30" s="242"/>
      <c r="AC30" s="242"/>
      <c r="AD30" s="242"/>
      <c r="AE30" s="242"/>
      <c r="AF30" s="242"/>
      <c r="AG30" s="242"/>
      <c r="AH30" s="242"/>
      <c r="AI30" s="242"/>
      <c r="AJ30" s="242"/>
      <c r="AK30" s="242"/>
      <c r="AL30" s="242"/>
    </row>
    <row r="31" spans="1:38">
      <c r="A31" s="292"/>
      <c r="B31" s="291"/>
      <c r="C31" s="291"/>
      <c r="D31" s="291"/>
      <c r="E31" s="291"/>
      <c r="F31" s="291"/>
      <c r="G31" s="291"/>
      <c r="H31" s="291"/>
      <c r="I31" s="291"/>
      <c r="J31" s="291"/>
      <c r="K31" s="291"/>
      <c r="L31" s="291"/>
      <c r="M31" s="291"/>
      <c r="N31" s="291"/>
      <c r="O31" s="291"/>
      <c r="P31" s="291"/>
      <c r="Q31" s="291"/>
      <c r="R31" s="291"/>
      <c r="S31" s="295"/>
      <c r="T31" s="241"/>
      <c r="U31" s="242"/>
      <c r="V31" s="242"/>
      <c r="W31" s="242"/>
      <c r="X31" s="242"/>
      <c r="Y31" s="242"/>
      <c r="Z31" s="242"/>
      <c r="AA31" s="242"/>
      <c r="AB31" s="242"/>
      <c r="AC31" s="242"/>
      <c r="AD31" s="242"/>
      <c r="AE31" s="242"/>
      <c r="AF31" s="242"/>
      <c r="AG31" s="242"/>
      <c r="AH31" s="242"/>
      <c r="AI31" s="242"/>
      <c r="AJ31" s="242"/>
      <c r="AK31" s="242"/>
      <c r="AL31" s="242"/>
    </row>
    <row r="32" spans="1:38">
      <c r="A32" s="292"/>
      <c r="B32" s="291"/>
      <c r="C32" s="291"/>
      <c r="D32" s="291"/>
      <c r="E32" s="291"/>
      <c r="F32" s="291"/>
      <c r="G32" s="291"/>
      <c r="H32" s="291"/>
      <c r="I32" s="291"/>
      <c r="J32" s="291"/>
      <c r="K32" s="291"/>
      <c r="L32" s="291"/>
      <c r="M32" s="291"/>
      <c r="N32" s="291"/>
      <c r="O32" s="291"/>
      <c r="P32" s="291"/>
      <c r="Q32" s="291"/>
      <c r="R32" s="291"/>
      <c r="S32" s="295"/>
      <c r="T32" s="241"/>
      <c r="U32" s="242"/>
      <c r="V32" s="242"/>
      <c r="W32" s="242"/>
      <c r="X32" s="242"/>
      <c r="Y32" s="242"/>
      <c r="Z32" s="242"/>
      <c r="AA32" s="242"/>
      <c r="AB32" s="242"/>
      <c r="AC32" s="242"/>
      <c r="AD32" s="242"/>
      <c r="AE32" s="242"/>
      <c r="AF32" s="242"/>
      <c r="AG32" s="242"/>
      <c r="AH32" s="242"/>
      <c r="AI32" s="242"/>
      <c r="AJ32" s="242"/>
      <c r="AK32" s="242"/>
      <c r="AL32" s="242"/>
    </row>
    <row r="33" spans="1:38">
      <c r="A33" s="292"/>
      <c r="B33" s="291"/>
      <c r="C33" s="291"/>
      <c r="D33" s="291"/>
      <c r="E33" s="291"/>
      <c r="F33" s="291"/>
      <c r="G33" s="291"/>
      <c r="H33" s="291"/>
      <c r="I33" s="291"/>
      <c r="J33" s="291"/>
      <c r="K33" s="291"/>
      <c r="L33" s="291"/>
      <c r="M33" s="291"/>
      <c r="N33" s="291"/>
      <c r="O33" s="291"/>
      <c r="P33" s="291"/>
      <c r="Q33" s="291"/>
      <c r="R33" s="291"/>
      <c r="S33" s="295"/>
      <c r="T33" s="241"/>
      <c r="U33" s="242"/>
      <c r="V33" s="242"/>
      <c r="W33" s="242"/>
      <c r="X33" s="242"/>
      <c r="Y33" s="242"/>
      <c r="Z33" s="242"/>
      <c r="AA33" s="242"/>
      <c r="AB33" s="242"/>
      <c r="AC33" s="242"/>
      <c r="AD33" s="242"/>
      <c r="AE33" s="242"/>
      <c r="AF33" s="242"/>
      <c r="AG33" s="242"/>
      <c r="AH33" s="242"/>
      <c r="AI33" s="242"/>
      <c r="AJ33" s="242"/>
      <c r="AK33" s="242"/>
      <c r="AL33" s="242"/>
    </row>
    <row r="34" spans="1:38">
      <c r="A34" s="292"/>
      <c r="B34" s="291"/>
      <c r="C34" s="291"/>
      <c r="D34" s="291"/>
      <c r="E34" s="291"/>
      <c r="F34" s="291"/>
      <c r="G34" s="291"/>
      <c r="H34" s="291"/>
      <c r="I34" s="291"/>
      <c r="J34" s="291"/>
      <c r="K34" s="291"/>
      <c r="L34" s="291"/>
      <c r="M34" s="291"/>
      <c r="N34" s="291"/>
      <c r="O34" s="291"/>
      <c r="P34" s="291"/>
      <c r="Q34" s="291"/>
      <c r="R34" s="291"/>
      <c r="S34" s="295"/>
      <c r="T34" s="241"/>
      <c r="U34" s="242"/>
      <c r="V34" s="242"/>
      <c r="W34" s="242"/>
      <c r="X34" s="242"/>
      <c r="Y34" s="242"/>
      <c r="Z34" s="242"/>
      <c r="AA34" s="242"/>
      <c r="AB34" s="242"/>
      <c r="AC34" s="242"/>
      <c r="AD34" s="242"/>
      <c r="AE34" s="242"/>
      <c r="AF34" s="242"/>
      <c r="AG34" s="242"/>
      <c r="AH34" s="242"/>
      <c r="AI34" s="242"/>
      <c r="AJ34" s="242"/>
      <c r="AK34" s="242"/>
      <c r="AL34" s="242"/>
    </row>
    <row r="35" spans="1:38">
      <c r="A35" s="292"/>
      <c r="B35" s="291"/>
      <c r="C35" s="291"/>
      <c r="D35" s="291"/>
      <c r="E35" s="291"/>
      <c r="F35" s="291"/>
      <c r="G35" s="291"/>
      <c r="H35" s="291"/>
      <c r="I35" s="291"/>
      <c r="J35" s="291"/>
      <c r="K35" s="291"/>
      <c r="L35" s="291"/>
      <c r="M35" s="291"/>
      <c r="N35" s="291"/>
      <c r="O35" s="291"/>
      <c r="P35" s="291"/>
      <c r="Q35" s="291"/>
      <c r="R35" s="291"/>
      <c r="S35" s="295"/>
      <c r="T35" s="241"/>
      <c r="U35" s="242"/>
      <c r="V35" s="242"/>
      <c r="W35" s="242"/>
      <c r="X35" s="242"/>
      <c r="Y35" s="242"/>
      <c r="Z35" s="242"/>
      <c r="AA35" s="242"/>
      <c r="AB35" s="242"/>
      <c r="AC35" s="242"/>
      <c r="AD35" s="242"/>
      <c r="AE35" s="242"/>
      <c r="AF35" s="242"/>
      <c r="AG35" s="242"/>
      <c r="AH35" s="242"/>
      <c r="AI35" s="242"/>
      <c r="AJ35" s="242"/>
      <c r="AK35" s="242"/>
      <c r="AL35" s="242"/>
    </row>
    <row r="36" spans="1:38">
      <c r="A36" s="292"/>
      <c r="B36" s="291"/>
      <c r="C36" s="291"/>
      <c r="D36" s="291"/>
      <c r="E36" s="291"/>
      <c r="F36" s="291"/>
      <c r="G36" s="291"/>
      <c r="H36" s="291"/>
      <c r="I36" s="291"/>
      <c r="J36" s="291"/>
      <c r="K36" s="291"/>
      <c r="L36" s="291"/>
      <c r="M36" s="291"/>
      <c r="N36" s="291"/>
      <c r="O36" s="291"/>
      <c r="P36" s="291"/>
      <c r="Q36" s="291"/>
      <c r="R36" s="291"/>
      <c r="S36" s="295"/>
      <c r="T36" s="241"/>
      <c r="U36" s="242"/>
      <c r="V36" s="242"/>
      <c r="W36" s="242"/>
      <c r="X36" s="242"/>
      <c r="Y36" s="242"/>
      <c r="Z36" s="242"/>
      <c r="AA36" s="242"/>
      <c r="AB36" s="242"/>
      <c r="AC36" s="242"/>
      <c r="AD36" s="242"/>
      <c r="AE36" s="242"/>
      <c r="AF36" s="242"/>
      <c r="AG36" s="242"/>
      <c r="AH36" s="242"/>
      <c r="AI36" s="242"/>
      <c r="AJ36" s="242"/>
      <c r="AK36" s="242"/>
      <c r="AL36" s="242"/>
    </row>
    <row r="37" spans="1:38">
      <c r="A37" s="292"/>
      <c r="B37" s="291"/>
      <c r="C37" s="291"/>
      <c r="D37" s="291"/>
      <c r="E37" s="291"/>
      <c r="F37" s="291"/>
      <c r="G37" s="291"/>
      <c r="H37" s="291"/>
      <c r="I37" s="291"/>
      <c r="J37" s="291"/>
      <c r="K37" s="291"/>
      <c r="L37" s="291"/>
      <c r="M37" s="291"/>
      <c r="N37" s="291"/>
      <c r="O37" s="291"/>
      <c r="P37" s="291"/>
      <c r="Q37" s="291"/>
      <c r="R37" s="291"/>
      <c r="S37" s="295"/>
      <c r="T37" s="241"/>
      <c r="U37" s="242"/>
      <c r="V37" s="242"/>
      <c r="W37" s="242"/>
      <c r="X37" s="242"/>
      <c r="Y37" s="242"/>
      <c r="Z37" s="242"/>
      <c r="AA37" s="242"/>
      <c r="AB37" s="242"/>
      <c r="AC37" s="242"/>
      <c r="AD37" s="242"/>
      <c r="AE37" s="242"/>
      <c r="AF37" s="242"/>
      <c r="AG37" s="242"/>
      <c r="AH37" s="242"/>
      <c r="AI37" s="242"/>
      <c r="AJ37" s="242"/>
      <c r="AK37" s="242"/>
      <c r="AL37" s="242"/>
    </row>
    <row r="38" spans="1:38">
      <c r="A38" s="292"/>
      <c r="B38" s="291"/>
      <c r="C38" s="291"/>
      <c r="D38" s="291"/>
      <c r="E38" s="291"/>
      <c r="F38" s="291"/>
      <c r="G38" s="291"/>
      <c r="H38" s="291"/>
      <c r="I38" s="291"/>
      <c r="J38" s="291"/>
      <c r="K38" s="291"/>
      <c r="L38" s="291"/>
      <c r="M38" s="291"/>
      <c r="N38" s="291"/>
      <c r="O38" s="291"/>
      <c r="P38" s="291"/>
      <c r="Q38" s="291"/>
      <c r="R38" s="291"/>
      <c r="S38" s="295"/>
      <c r="T38" s="241"/>
      <c r="U38" s="242"/>
      <c r="V38" s="242"/>
      <c r="W38" s="242"/>
      <c r="X38" s="242"/>
      <c r="Y38" s="242"/>
      <c r="Z38" s="242"/>
      <c r="AA38" s="242"/>
      <c r="AB38" s="242"/>
      <c r="AC38" s="242"/>
      <c r="AD38" s="242"/>
      <c r="AE38" s="242"/>
      <c r="AF38" s="242"/>
      <c r="AG38" s="242"/>
      <c r="AH38" s="242"/>
      <c r="AI38" s="242"/>
      <c r="AJ38" s="242"/>
      <c r="AK38" s="242"/>
      <c r="AL38" s="242"/>
    </row>
    <row r="39" spans="1:38">
      <c r="A39" s="292"/>
      <c r="B39" s="291"/>
      <c r="C39" s="291"/>
      <c r="D39" s="291"/>
      <c r="E39" s="291"/>
      <c r="F39" s="291"/>
      <c r="G39" s="291"/>
      <c r="H39" s="291"/>
      <c r="I39" s="291"/>
      <c r="J39" s="291"/>
      <c r="K39" s="291"/>
      <c r="L39" s="291"/>
      <c r="M39" s="291"/>
      <c r="N39" s="291"/>
      <c r="O39" s="291"/>
      <c r="P39" s="291"/>
      <c r="Q39" s="291"/>
      <c r="R39" s="291"/>
      <c r="S39" s="295"/>
      <c r="T39" s="241"/>
      <c r="U39" s="242"/>
      <c r="V39" s="242"/>
      <c r="W39" s="242"/>
      <c r="X39" s="242"/>
      <c r="Y39" s="242"/>
      <c r="Z39" s="242"/>
      <c r="AA39" s="242"/>
      <c r="AB39" s="242"/>
      <c r="AC39" s="242"/>
      <c r="AD39" s="242"/>
      <c r="AE39" s="242"/>
      <c r="AF39" s="242"/>
      <c r="AG39" s="242"/>
      <c r="AH39" s="242"/>
      <c r="AI39" s="242"/>
      <c r="AJ39" s="242"/>
      <c r="AK39" s="242"/>
      <c r="AL39" s="242"/>
    </row>
    <row r="40" spans="1:38">
      <c r="A40" s="292"/>
      <c r="B40" s="291"/>
      <c r="C40" s="291"/>
      <c r="D40" s="291"/>
      <c r="E40" s="291"/>
      <c r="F40" s="291"/>
      <c r="G40" s="291"/>
      <c r="H40" s="291"/>
      <c r="I40" s="291"/>
      <c r="J40" s="291"/>
      <c r="K40" s="291"/>
      <c r="L40" s="291"/>
      <c r="M40" s="291"/>
      <c r="N40" s="291"/>
      <c r="O40" s="291"/>
      <c r="P40" s="291"/>
      <c r="Q40" s="291"/>
      <c r="R40" s="291"/>
      <c r="S40" s="295"/>
      <c r="T40" s="241"/>
      <c r="U40" s="242"/>
      <c r="V40" s="242"/>
      <c r="W40" s="242"/>
      <c r="X40" s="242"/>
      <c r="Y40" s="242"/>
      <c r="Z40" s="242"/>
      <c r="AA40" s="242"/>
      <c r="AB40" s="242"/>
      <c r="AC40" s="242"/>
      <c r="AD40" s="242"/>
      <c r="AE40" s="242"/>
      <c r="AF40" s="242"/>
      <c r="AG40" s="242"/>
      <c r="AH40" s="242"/>
      <c r="AI40" s="242"/>
      <c r="AJ40" s="242"/>
      <c r="AK40" s="242"/>
      <c r="AL40" s="242"/>
    </row>
    <row r="41" spans="1:38">
      <c r="A41" s="292"/>
      <c r="B41" s="291"/>
      <c r="C41" s="291"/>
      <c r="D41" s="291"/>
      <c r="E41" s="291"/>
      <c r="F41" s="291"/>
      <c r="G41" s="291"/>
      <c r="H41" s="291"/>
      <c r="I41" s="291"/>
      <c r="J41" s="291"/>
      <c r="K41" s="291"/>
      <c r="L41" s="291"/>
      <c r="M41" s="291"/>
      <c r="N41" s="291"/>
      <c r="O41" s="291"/>
      <c r="P41" s="291"/>
      <c r="Q41" s="291"/>
      <c r="R41" s="291"/>
      <c r="S41" s="295"/>
      <c r="T41" s="241"/>
      <c r="U41" s="242"/>
      <c r="V41" s="242"/>
      <c r="W41" s="242"/>
      <c r="X41" s="242"/>
      <c r="Y41" s="242"/>
      <c r="Z41" s="242"/>
      <c r="AA41" s="242"/>
      <c r="AB41" s="242"/>
      <c r="AC41" s="242"/>
      <c r="AD41" s="242"/>
      <c r="AE41" s="242"/>
      <c r="AF41" s="242"/>
      <c r="AG41" s="242"/>
      <c r="AH41" s="242"/>
      <c r="AI41" s="242"/>
      <c r="AJ41" s="242"/>
      <c r="AK41" s="242"/>
      <c r="AL41" s="242"/>
    </row>
    <row r="42" spans="1:38">
      <c r="A42" s="292"/>
      <c r="B42" s="422" t="s">
        <v>298</v>
      </c>
      <c r="C42" s="291"/>
      <c r="D42" s="291"/>
      <c r="E42" s="291"/>
      <c r="F42" s="291"/>
      <c r="G42" s="291"/>
      <c r="H42" s="291"/>
      <c r="I42" s="291"/>
      <c r="J42" s="291"/>
      <c r="K42" s="291"/>
      <c r="L42" s="291"/>
      <c r="M42" s="291"/>
      <c r="N42" s="291"/>
      <c r="O42" s="291"/>
      <c r="P42" s="291"/>
      <c r="Q42" s="291"/>
      <c r="R42" s="291"/>
      <c r="S42" s="295"/>
      <c r="T42" s="241"/>
      <c r="U42" s="242"/>
      <c r="V42" s="242"/>
      <c r="W42" s="242"/>
      <c r="X42" s="242"/>
      <c r="Y42" s="242"/>
      <c r="Z42" s="242"/>
      <c r="AA42" s="242"/>
      <c r="AB42" s="242"/>
      <c r="AC42" s="242"/>
      <c r="AD42" s="242"/>
      <c r="AE42" s="242"/>
      <c r="AF42" s="242"/>
      <c r="AG42" s="242"/>
      <c r="AH42" s="242"/>
      <c r="AI42" s="242"/>
      <c r="AJ42" s="242"/>
      <c r="AK42" s="242"/>
      <c r="AL42" s="242"/>
    </row>
    <row r="43" spans="1:38">
      <c r="A43" s="292"/>
      <c r="B43" s="422" t="s">
        <v>299</v>
      </c>
      <c r="C43" s="291"/>
      <c r="D43" s="291"/>
      <c r="E43" s="291"/>
      <c r="F43" s="291"/>
      <c r="G43" s="291"/>
      <c r="H43" s="291"/>
      <c r="I43" s="291"/>
      <c r="J43" s="291"/>
      <c r="K43" s="291"/>
      <c r="L43" s="291"/>
      <c r="M43" s="291"/>
      <c r="N43" s="291"/>
      <c r="O43" s="291"/>
      <c r="P43" s="291"/>
      <c r="Q43" s="291"/>
      <c r="R43" s="291"/>
      <c r="S43" s="295"/>
      <c r="T43" s="241"/>
      <c r="U43" s="242"/>
      <c r="V43" s="242"/>
      <c r="W43" s="242"/>
      <c r="X43" s="242"/>
      <c r="Y43" s="242"/>
      <c r="Z43" s="242"/>
      <c r="AA43" s="242"/>
      <c r="AB43" s="242"/>
      <c r="AC43" s="242"/>
      <c r="AD43" s="242"/>
      <c r="AE43" s="242"/>
      <c r="AF43" s="242"/>
      <c r="AG43" s="242"/>
      <c r="AH43" s="242"/>
      <c r="AI43" s="242"/>
      <c r="AJ43" s="242"/>
      <c r="AK43" s="242"/>
      <c r="AL43" s="242"/>
    </row>
    <row r="44" spans="1:38">
      <c r="A44" s="292"/>
      <c r="B44" s="291"/>
      <c r="C44" s="291"/>
      <c r="D44" s="291"/>
      <c r="E44" s="291"/>
      <c r="F44" s="291"/>
      <c r="G44" s="291"/>
      <c r="H44" s="291"/>
      <c r="I44" s="291"/>
      <c r="J44" s="291"/>
      <c r="K44" s="291"/>
      <c r="L44" s="291"/>
      <c r="M44" s="291"/>
      <c r="N44" s="291"/>
      <c r="O44" s="291"/>
      <c r="P44" s="291"/>
      <c r="Q44" s="291"/>
      <c r="R44" s="291"/>
      <c r="S44" s="295"/>
      <c r="T44" s="241"/>
      <c r="U44" s="242"/>
      <c r="V44" s="242"/>
      <c r="W44" s="242"/>
      <c r="X44" s="242"/>
      <c r="Y44" s="242"/>
      <c r="Z44" s="242"/>
      <c r="AA44" s="242"/>
      <c r="AB44" s="242"/>
      <c r="AC44" s="242"/>
      <c r="AD44" s="242"/>
      <c r="AE44" s="242"/>
      <c r="AF44" s="242"/>
      <c r="AG44" s="242"/>
      <c r="AH44" s="242"/>
      <c r="AI44" s="242"/>
      <c r="AJ44" s="242"/>
      <c r="AK44" s="242"/>
      <c r="AL44" s="242"/>
    </row>
    <row r="45" spans="1:38">
      <c r="A45" s="292"/>
      <c r="B45" s="413" t="s">
        <v>473</v>
      </c>
      <c r="C45" s="291"/>
      <c r="D45" s="291"/>
      <c r="E45" s="291"/>
      <c r="F45" s="291"/>
      <c r="G45" s="291"/>
      <c r="H45" s="291"/>
      <c r="I45" s="291"/>
      <c r="J45" s="291"/>
      <c r="K45" s="291"/>
      <c r="L45" s="291"/>
      <c r="M45" s="291"/>
      <c r="N45" s="291"/>
      <c r="O45" s="291"/>
      <c r="P45" s="291"/>
      <c r="Q45" s="291"/>
      <c r="R45" s="291"/>
      <c r="S45" s="295"/>
      <c r="T45" s="241"/>
      <c r="U45" s="242"/>
      <c r="V45" s="242"/>
      <c r="W45" s="242"/>
      <c r="X45" s="242"/>
      <c r="Y45" s="242"/>
      <c r="Z45" s="242"/>
      <c r="AA45" s="242"/>
      <c r="AB45" s="242"/>
      <c r="AC45" s="242"/>
      <c r="AD45" s="242"/>
      <c r="AE45" s="242"/>
      <c r="AF45" s="242"/>
      <c r="AG45" s="242"/>
      <c r="AH45" s="242"/>
      <c r="AI45" s="242"/>
      <c r="AJ45" s="242"/>
      <c r="AK45" s="242"/>
      <c r="AL45" s="242"/>
    </row>
    <row r="46" spans="1:38">
      <c r="A46" s="292"/>
      <c r="B46" s="291"/>
      <c r="C46" s="291"/>
      <c r="D46" s="291"/>
      <c r="E46" s="291"/>
      <c r="F46" s="291"/>
      <c r="G46" s="291"/>
      <c r="H46" s="291"/>
      <c r="I46" s="291"/>
      <c r="J46" s="291"/>
      <c r="K46" s="291"/>
      <c r="L46" s="291"/>
      <c r="M46" s="291"/>
      <c r="N46" s="291"/>
      <c r="O46" s="291"/>
      <c r="P46" s="291"/>
      <c r="Q46" s="291"/>
      <c r="R46" s="291"/>
      <c r="S46" s="295"/>
      <c r="T46" s="241"/>
      <c r="U46" s="242"/>
      <c r="V46" s="242"/>
      <c r="W46" s="242"/>
      <c r="X46" s="242"/>
      <c r="Y46" s="242"/>
      <c r="Z46" s="242"/>
      <c r="AA46" s="242"/>
      <c r="AB46" s="242"/>
      <c r="AC46" s="242"/>
      <c r="AD46" s="242"/>
      <c r="AE46" s="242"/>
      <c r="AF46" s="242"/>
      <c r="AG46" s="242"/>
      <c r="AH46" s="242"/>
      <c r="AI46" s="242"/>
      <c r="AJ46" s="242"/>
      <c r="AK46" s="242"/>
      <c r="AL46" s="242"/>
    </row>
    <row r="47" spans="1:38">
      <c r="A47" s="292"/>
      <c r="B47" s="291"/>
      <c r="C47" s="291"/>
      <c r="D47" s="291"/>
      <c r="E47" s="291"/>
      <c r="F47" s="291"/>
      <c r="G47" s="291"/>
      <c r="H47" s="291"/>
      <c r="I47" s="291"/>
      <c r="J47" s="291"/>
      <c r="K47" s="291"/>
      <c r="L47" s="291"/>
      <c r="M47" s="291"/>
      <c r="N47" s="291"/>
      <c r="O47" s="291"/>
      <c r="P47" s="291"/>
      <c r="Q47" s="291"/>
      <c r="R47" s="291"/>
      <c r="S47" s="295"/>
      <c r="T47" s="241"/>
      <c r="U47" s="242"/>
      <c r="V47" s="242"/>
      <c r="W47" s="242"/>
      <c r="X47" s="242"/>
      <c r="Y47" s="242"/>
      <c r="Z47" s="242"/>
      <c r="AA47" s="242"/>
      <c r="AB47" s="242"/>
      <c r="AC47" s="242"/>
      <c r="AD47" s="242"/>
      <c r="AE47" s="242"/>
      <c r="AF47" s="242"/>
      <c r="AG47" s="242"/>
      <c r="AH47" s="242"/>
      <c r="AI47" s="242"/>
      <c r="AJ47" s="242"/>
      <c r="AK47" s="242"/>
      <c r="AL47" s="242"/>
    </row>
    <row r="48" spans="1:38">
      <c r="A48" s="292"/>
      <c r="B48" s="291"/>
      <c r="C48" s="291"/>
      <c r="D48" s="291"/>
      <c r="E48" s="291"/>
      <c r="F48" s="291"/>
      <c r="G48" s="291"/>
      <c r="H48" s="291"/>
      <c r="I48" s="291"/>
      <c r="J48" s="291"/>
      <c r="K48" s="291"/>
      <c r="L48" s="291"/>
      <c r="M48" s="291"/>
      <c r="N48" s="291"/>
      <c r="O48" s="291"/>
      <c r="P48" s="291"/>
      <c r="Q48" s="291"/>
      <c r="R48" s="291"/>
      <c r="S48" s="295"/>
      <c r="T48" s="241"/>
      <c r="U48" s="242"/>
      <c r="V48" s="242"/>
      <c r="W48" s="242"/>
      <c r="X48" s="242"/>
      <c r="Y48" s="242"/>
      <c r="Z48" s="242"/>
      <c r="AA48" s="242"/>
      <c r="AB48" s="242"/>
      <c r="AC48" s="242"/>
      <c r="AD48" s="242"/>
      <c r="AE48" s="242"/>
      <c r="AF48" s="242"/>
      <c r="AG48" s="242"/>
      <c r="AH48" s="242"/>
      <c r="AI48" s="242"/>
      <c r="AJ48" s="242"/>
      <c r="AK48" s="242"/>
      <c r="AL48" s="242"/>
    </row>
    <row r="49" spans="1:38">
      <c r="A49" s="292"/>
      <c r="B49" s="422"/>
      <c r="C49" s="291"/>
      <c r="D49" s="291"/>
      <c r="E49" s="291"/>
      <c r="F49" s="291"/>
      <c r="G49" s="291"/>
      <c r="H49" s="291"/>
      <c r="I49" s="291"/>
      <c r="J49" s="291"/>
      <c r="K49" s="291"/>
      <c r="L49" s="291"/>
      <c r="M49" s="291"/>
      <c r="N49" s="291"/>
      <c r="O49" s="291"/>
      <c r="P49" s="291"/>
      <c r="Q49" s="291"/>
      <c r="R49" s="291"/>
      <c r="S49" s="295"/>
      <c r="T49" s="241"/>
      <c r="U49" s="242"/>
      <c r="V49" s="242"/>
      <c r="W49" s="242"/>
      <c r="X49" s="242"/>
      <c r="Y49" s="242"/>
      <c r="Z49" s="242"/>
      <c r="AA49" s="242"/>
      <c r="AB49" s="242"/>
      <c r="AC49" s="242"/>
      <c r="AD49" s="242"/>
      <c r="AE49" s="242"/>
      <c r="AF49" s="242"/>
      <c r="AG49" s="242"/>
      <c r="AH49" s="242"/>
      <c r="AI49" s="242"/>
      <c r="AJ49" s="242"/>
      <c r="AK49" s="242"/>
      <c r="AL49" s="242"/>
    </row>
    <row r="50" spans="1:38">
      <c r="A50" s="292"/>
      <c r="B50" s="422"/>
      <c r="C50" s="291"/>
      <c r="D50" s="291"/>
      <c r="E50" s="291"/>
      <c r="F50" s="291"/>
      <c r="G50" s="291"/>
      <c r="H50" s="291"/>
      <c r="I50" s="291"/>
      <c r="J50" s="291"/>
      <c r="K50" s="291"/>
      <c r="L50" s="291"/>
      <c r="M50" s="291"/>
      <c r="N50" s="291"/>
      <c r="O50" s="291"/>
      <c r="P50" s="291"/>
      <c r="Q50" s="291"/>
      <c r="R50" s="291"/>
      <c r="S50" s="295"/>
      <c r="T50" s="241"/>
      <c r="U50" s="242"/>
      <c r="V50" s="242"/>
      <c r="W50" s="242"/>
      <c r="X50" s="242"/>
      <c r="Y50" s="242"/>
      <c r="Z50" s="242"/>
      <c r="AA50" s="242"/>
      <c r="AB50" s="242"/>
      <c r="AC50" s="242"/>
      <c r="AD50" s="242"/>
      <c r="AE50" s="242"/>
      <c r="AF50" s="242"/>
      <c r="AG50" s="242"/>
      <c r="AH50" s="242"/>
      <c r="AI50" s="242"/>
      <c r="AJ50" s="242"/>
      <c r="AK50" s="242"/>
      <c r="AL50" s="242"/>
    </row>
    <row r="51" spans="1:38">
      <c r="A51" s="292"/>
      <c r="B51" s="291"/>
      <c r="C51" s="291"/>
      <c r="D51" s="291"/>
      <c r="E51" s="291"/>
      <c r="F51" s="291"/>
      <c r="G51" s="291"/>
      <c r="H51" s="291"/>
      <c r="I51" s="291"/>
      <c r="J51" s="291"/>
      <c r="K51" s="291"/>
      <c r="L51" s="291"/>
      <c r="M51" s="291"/>
      <c r="N51" s="291"/>
      <c r="O51" s="291"/>
      <c r="P51" s="291"/>
      <c r="Q51" s="291"/>
      <c r="R51" s="291"/>
      <c r="S51" s="295"/>
      <c r="T51" s="241"/>
      <c r="U51" s="242"/>
      <c r="V51" s="242"/>
      <c r="W51" s="242"/>
      <c r="X51" s="242"/>
      <c r="Y51" s="242"/>
      <c r="Z51" s="242"/>
      <c r="AA51" s="242"/>
      <c r="AB51" s="242"/>
      <c r="AC51" s="242"/>
      <c r="AD51" s="242"/>
      <c r="AE51" s="242"/>
      <c r="AF51" s="242"/>
      <c r="AG51" s="242"/>
      <c r="AH51" s="242"/>
      <c r="AI51" s="242"/>
      <c r="AJ51" s="242"/>
      <c r="AK51" s="242"/>
      <c r="AL51" s="242"/>
    </row>
    <row r="52" spans="1:38">
      <c r="A52" s="292"/>
      <c r="B52" s="291"/>
      <c r="C52" s="291"/>
      <c r="D52" s="291"/>
      <c r="E52" s="291"/>
      <c r="F52" s="291"/>
      <c r="G52" s="291"/>
      <c r="H52" s="291"/>
      <c r="I52" s="291"/>
      <c r="J52" s="291"/>
      <c r="K52" s="291"/>
      <c r="L52" s="291"/>
      <c r="M52" s="291"/>
      <c r="N52" s="291"/>
      <c r="O52" s="291"/>
      <c r="P52" s="291"/>
      <c r="Q52" s="291"/>
      <c r="R52" s="291"/>
      <c r="S52" s="295"/>
      <c r="T52" s="241"/>
      <c r="U52" s="242"/>
      <c r="V52" s="242"/>
      <c r="W52" s="242"/>
      <c r="X52" s="242"/>
      <c r="Y52" s="242"/>
      <c r="Z52" s="242"/>
      <c r="AA52" s="242"/>
      <c r="AB52" s="242"/>
      <c r="AC52" s="242"/>
      <c r="AD52" s="242"/>
      <c r="AE52" s="242"/>
      <c r="AF52" s="242"/>
      <c r="AG52" s="242"/>
      <c r="AH52" s="242"/>
      <c r="AI52" s="242"/>
      <c r="AJ52" s="242"/>
      <c r="AK52" s="242"/>
      <c r="AL52" s="242"/>
    </row>
    <row r="53" spans="1:38">
      <c r="A53" s="292"/>
      <c r="B53" s="291"/>
      <c r="C53" s="291"/>
      <c r="D53" s="291"/>
      <c r="E53" s="291"/>
      <c r="F53" s="291"/>
      <c r="G53" s="291"/>
      <c r="H53" s="291"/>
      <c r="I53" s="291"/>
      <c r="J53" s="291"/>
      <c r="K53" s="291"/>
      <c r="L53" s="291"/>
      <c r="M53" s="291"/>
      <c r="N53" s="291"/>
      <c r="O53" s="291"/>
      <c r="P53" s="291"/>
      <c r="Q53" s="291"/>
      <c r="R53" s="291"/>
      <c r="S53" s="295"/>
      <c r="T53" s="241"/>
      <c r="U53" s="242"/>
      <c r="V53" s="242"/>
      <c r="W53" s="242"/>
      <c r="X53" s="242"/>
      <c r="Y53" s="242"/>
      <c r="Z53" s="242"/>
      <c r="AA53" s="242"/>
      <c r="AB53" s="242"/>
      <c r="AC53" s="242"/>
      <c r="AD53" s="242"/>
      <c r="AE53" s="242"/>
      <c r="AF53" s="242"/>
      <c r="AG53" s="242"/>
      <c r="AH53" s="242"/>
      <c r="AI53" s="242"/>
      <c r="AJ53" s="242"/>
      <c r="AK53" s="242"/>
      <c r="AL53" s="242"/>
    </row>
    <row r="54" spans="1:38">
      <c r="A54" s="292"/>
      <c r="B54" s="291"/>
      <c r="C54" s="291"/>
      <c r="D54" s="291"/>
      <c r="E54" s="291"/>
      <c r="F54" s="291"/>
      <c r="G54" s="291"/>
      <c r="H54" s="291"/>
      <c r="I54" s="291"/>
      <c r="J54" s="291"/>
      <c r="K54" s="291"/>
      <c r="L54" s="291"/>
      <c r="M54" s="291"/>
      <c r="N54" s="291"/>
      <c r="O54" s="291"/>
      <c r="P54" s="291"/>
      <c r="Q54" s="291"/>
      <c r="R54" s="291"/>
      <c r="S54" s="295"/>
      <c r="T54" s="241"/>
      <c r="U54" s="242"/>
      <c r="V54" s="242"/>
      <c r="W54" s="242"/>
      <c r="X54" s="242"/>
      <c r="Y54" s="242"/>
      <c r="Z54" s="242"/>
      <c r="AA54" s="242"/>
      <c r="AB54" s="242"/>
      <c r="AC54" s="242"/>
      <c r="AD54" s="242"/>
      <c r="AE54" s="242"/>
      <c r="AF54" s="242"/>
      <c r="AG54" s="242"/>
      <c r="AH54" s="242"/>
      <c r="AI54" s="242"/>
      <c r="AJ54" s="242"/>
      <c r="AK54" s="242"/>
      <c r="AL54" s="242"/>
    </row>
    <row r="55" spans="1:38">
      <c r="A55" s="292"/>
      <c r="B55" s="422"/>
      <c r="C55" s="291"/>
      <c r="D55" s="291"/>
      <c r="E55" s="291"/>
      <c r="F55" s="291"/>
      <c r="G55" s="291"/>
      <c r="H55" s="291"/>
      <c r="I55" s="291"/>
      <c r="J55" s="291"/>
      <c r="K55" s="291"/>
      <c r="L55" s="291"/>
      <c r="M55" s="291"/>
      <c r="N55" s="291"/>
      <c r="O55" s="291"/>
      <c r="P55" s="291"/>
      <c r="Q55" s="291"/>
      <c r="R55" s="291"/>
      <c r="S55" s="295"/>
      <c r="T55" s="241"/>
      <c r="U55" s="242"/>
      <c r="V55" s="242"/>
      <c r="W55" s="242"/>
      <c r="X55" s="242"/>
      <c r="Y55" s="242"/>
      <c r="Z55" s="242"/>
      <c r="AA55" s="242"/>
      <c r="AB55" s="242"/>
      <c r="AC55" s="242"/>
      <c r="AD55" s="242"/>
      <c r="AE55" s="242"/>
      <c r="AF55" s="242"/>
      <c r="AG55" s="242"/>
      <c r="AH55" s="242"/>
      <c r="AI55" s="242"/>
      <c r="AJ55" s="242"/>
      <c r="AK55" s="242"/>
      <c r="AL55" s="242"/>
    </row>
    <row r="56" spans="1:38">
      <c r="A56" s="292"/>
      <c r="B56" s="422"/>
      <c r="C56" s="291"/>
      <c r="D56" s="291"/>
      <c r="E56" s="291"/>
      <c r="F56" s="291"/>
      <c r="G56" s="291"/>
      <c r="H56" s="291"/>
      <c r="I56" s="291"/>
      <c r="J56" s="291"/>
      <c r="K56" s="291"/>
      <c r="L56" s="291"/>
      <c r="M56" s="291"/>
      <c r="N56" s="291"/>
      <c r="O56" s="291"/>
      <c r="P56" s="291"/>
      <c r="Q56" s="291"/>
      <c r="R56" s="291"/>
      <c r="S56" s="295"/>
      <c r="T56" s="241"/>
      <c r="U56" s="242"/>
      <c r="V56" s="242"/>
      <c r="W56" s="242"/>
      <c r="X56" s="242"/>
      <c r="Y56" s="242"/>
      <c r="Z56" s="242"/>
      <c r="AA56" s="242"/>
      <c r="AB56" s="242"/>
      <c r="AC56" s="242"/>
      <c r="AD56" s="242"/>
      <c r="AE56" s="242"/>
      <c r="AF56" s="242"/>
      <c r="AG56" s="242"/>
      <c r="AH56" s="242"/>
      <c r="AI56" s="242"/>
      <c r="AJ56" s="242"/>
      <c r="AK56" s="242"/>
      <c r="AL56" s="242"/>
    </row>
    <row r="57" spans="1:38">
      <c r="A57" s="423"/>
      <c r="B57" s="297"/>
      <c r="C57" s="297"/>
      <c r="D57" s="297"/>
      <c r="E57" s="297"/>
      <c r="F57" s="297"/>
      <c r="G57" s="297"/>
      <c r="H57" s="297"/>
      <c r="I57" s="297"/>
      <c r="J57" s="297"/>
      <c r="K57" s="297"/>
      <c r="L57" s="297"/>
      <c r="M57" s="297"/>
      <c r="N57" s="297"/>
      <c r="O57" s="297"/>
      <c r="P57" s="297"/>
      <c r="Q57" s="297"/>
      <c r="R57" s="297"/>
      <c r="S57" s="298"/>
      <c r="T57" s="241"/>
      <c r="U57" s="242"/>
      <c r="V57" s="242"/>
      <c r="W57" s="242"/>
      <c r="X57" s="242"/>
      <c r="Y57" s="242"/>
      <c r="Z57" s="242"/>
      <c r="AA57" s="242"/>
      <c r="AB57" s="242"/>
      <c r="AC57" s="242"/>
      <c r="AD57" s="242"/>
      <c r="AE57" s="242"/>
      <c r="AF57" s="242"/>
      <c r="AG57" s="242"/>
      <c r="AH57" s="242"/>
      <c r="AI57" s="242"/>
      <c r="AJ57" s="242"/>
      <c r="AK57" s="242"/>
      <c r="AL57" s="242"/>
    </row>
  </sheetData>
  <sheetProtection algorithmName="SHA-512" hashValue="mQctuN6BYYazzvJrwhJeWdqRy747faBlRRVpilzjiFECU/ffcL0p22IR06+srkcFH/Ai3ELs6B/zosWqZGdFTg==" saltValue="9YLGacikY6n1egmPlRToKw==" spinCount="100000" sheet="1" scenarios="1"/>
  <mergeCells count="1">
    <mergeCell ref="A1:S1"/>
  </mergeCells>
  <phoneticPr fontId="0" type="noConversion"/>
  <hyperlinks>
    <hyperlink ref="B45" location="'T3.11 T3.5 FHoop Bracing'!A1" display="BACK" xr:uid="{00000000-0004-0000-2C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pageSetUpPr fitToPage="1"/>
  </sheetPr>
  <dimension ref="A1:AL57"/>
  <sheetViews>
    <sheetView showGridLines="0" view="pageBreakPreview" zoomScaleNormal="100" zoomScaleSheetLayoutView="100" workbookViewId="0">
      <selection sqref="A1:S1"/>
    </sheetView>
  </sheetViews>
  <sheetFormatPr defaultColWidth="11.42578125" defaultRowHeight="12.75"/>
  <cols>
    <col min="1" max="21" width="5" customWidth="1"/>
    <col min="22" max="22" width="6.42578125" customWidth="1"/>
    <col min="23" max="38" width="5" customWidth="1"/>
  </cols>
  <sheetData>
    <row r="1" spans="1:38">
      <c r="A1" s="1329" t="s">
        <v>477</v>
      </c>
      <c r="B1" s="1329"/>
      <c r="C1" s="1329"/>
      <c r="D1" s="1329"/>
      <c r="E1" s="1329"/>
      <c r="F1" s="1329"/>
      <c r="G1" s="1329"/>
      <c r="H1" s="1329"/>
      <c r="I1" s="1329"/>
      <c r="J1" s="1329"/>
      <c r="K1" s="1329"/>
      <c r="L1" s="1329"/>
      <c r="M1" s="1329"/>
      <c r="N1" s="1329"/>
      <c r="O1" s="1329"/>
      <c r="P1" s="1329"/>
      <c r="Q1" s="1329"/>
      <c r="R1" s="1329"/>
      <c r="S1" s="1329"/>
      <c r="T1" s="415"/>
      <c r="U1" s="416"/>
      <c r="V1" s="416"/>
      <c r="W1" s="416"/>
      <c r="X1" s="416"/>
      <c r="Y1" s="416"/>
      <c r="Z1" s="416"/>
      <c r="AA1" s="416"/>
      <c r="AB1" s="416"/>
      <c r="AC1" s="416"/>
      <c r="AD1" s="416"/>
      <c r="AE1" s="416"/>
      <c r="AF1" s="416"/>
      <c r="AG1" s="416"/>
      <c r="AH1" s="416"/>
      <c r="AI1" s="416"/>
      <c r="AJ1" s="416"/>
      <c r="AK1" s="416"/>
      <c r="AL1" s="417"/>
    </row>
    <row r="2" spans="1:38">
      <c r="A2" s="418"/>
      <c r="B2" s="419"/>
      <c r="C2" s="419"/>
      <c r="D2" s="419"/>
      <c r="E2" s="419"/>
      <c r="F2" s="419"/>
      <c r="G2" s="419"/>
      <c r="H2" s="419"/>
      <c r="I2" s="419"/>
      <c r="J2" s="419"/>
      <c r="K2" s="419"/>
      <c r="L2" s="419"/>
      <c r="M2" s="419"/>
      <c r="N2" s="419"/>
      <c r="O2" s="419"/>
      <c r="P2" s="419"/>
      <c r="Q2" s="419"/>
      <c r="R2" s="419"/>
      <c r="S2" s="420"/>
      <c r="T2" s="421"/>
      <c r="U2" s="53"/>
      <c r="V2" s="53"/>
      <c r="W2" s="53"/>
      <c r="X2" s="53"/>
      <c r="Y2" s="53"/>
      <c r="Z2" s="53"/>
      <c r="AA2" s="53"/>
      <c r="AB2" s="53"/>
      <c r="AC2" s="53"/>
      <c r="AD2" s="53"/>
      <c r="AE2" s="53"/>
      <c r="AF2" s="53"/>
      <c r="AG2" s="53"/>
      <c r="AH2" s="53"/>
      <c r="AI2" s="53"/>
      <c r="AJ2" s="53"/>
      <c r="AK2" s="53"/>
      <c r="AL2" s="211"/>
    </row>
    <row r="3" spans="1:38">
      <c r="A3" s="292"/>
      <c r="B3" s="422" t="s">
        <v>640</v>
      </c>
      <c r="C3" s="291"/>
      <c r="D3" s="291"/>
      <c r="E3" s="291"/>
      <c r="F3" s="291"/>
      <c r="G3" s="291"/>
      <c r="H3" s="291"/>
      <c r="I3" s="291"/>
      <c r="J3" s="291"/>
      <c r="K3" s="291"/>
      <c r="L3" s="291"/>
      <c r="M3" s="291"/>
      <c r="N3" s="291"/>
      <c r="O3" s="291"/>
      <c r="P3" s="291"/>
      <c r="Q3" s="291"/>
      <c r="R3" s="291"/>
      <c r="S3" s="295"/>
      <c r="T3" s="421"/>
      <c r="U3" s="53"/>
      <c r="V3" s="53"/>
      <c r="W3" s="53"/>
      <c r="X3" s="53"/>
      <c r="Y3" s="53"/>
      <c r="Z3" s="53"/>
      <c r="AA3" s="53"/>
      <c r="AB3" s="53"/>
      <c r="AC3" s="53"/>
      <c r="AD3" s="53"/>
      <c r="AE3" s="53"/>
      <c r="AF3" s="53"/>
      <c r="AG3" s="53"/>
      <c r="AH3" s="53"/>
      <c r="AI3" s="53"/>
      <c r="AJ3" s="53"/>
      <c r="AK3" s="53"/>
      <c r="AL3" s="211"/>
    </row>
    <row r="4" spans="1:38">
      <c r="A4" s="292"/>
      <c r="B4" s="422"/>
      <c r="C4" s="291"/>
      <c r="D4" s="291"/>
      <c r="E4" s="291"/>
      <c r="F4" s="291"/>
      <c r="G4" s="291"/>
      <c r="H4" s="291"/>
      <c r="I4" s="291"/>
      <c r="J4" s="291"/>
      <c r="K4" s="291"/>
      <c r="L4" s="291"/>
      <c r="M4" s="291"/>
      <c r="N4" s="291"/>
      <c r="O4" s="291"/>
      <c r="P4" s="291"/>
      <c r="Q4" s="291"/>
      <c r="R4" s="291"/>
      <c r="S4" s="295"/>
      <c r="T4" s="421"/>
      <c r="U4" s="53"/>
      <c r="V4" s="53"/>
      <c r="W4" s="53"/>
      <c r="X4" s="53"/>
      <c r="Y4" s="53"/>
      <c r="Z4" s="53"/>
      <c r="AA4" s="53"/>
      <c r="AB4" s="53"/>
      <c r="AC4" s="53"/>
      <c r="AD4" s="53"/>
      <c r="AE4" s="53"/>
      <c r="AF4" s="53"/>
      <c r="AG4" s="53"/>
      <c r="AH4" s="53"/>
      <c r="AI4" s="53"/>
      <c r="AJ4" s="53"/>
      <c r="AK4" s="53"/>
      <c r="AL4" s="211"/>
    </row>
    <row r="5" spans="1:38">
      <c r="A5" s="292"/>
      <c r="B5" s="422" t="s">
        <v>315</v>
      </c>
      <c r="C5" s="291"/>
      <c r="D5" s="291"/>
      <c r="E5" s="291"/>
      <c r="F5" s="291"/>
      <c r="G5" s="291"/>
      <c r="H5" s="291"/>
      <c r="I5" s="291"/>
      <c r="J5" s="291"/>
      <c r="K5" s="291"/>
      <c r="L5" s="291"/>
      <c r="M5" s="291"/>
      <c r="N5" s="291"/>
      <c r="O5" s="291"/>
      <c r="P5" s="291"/>
      <c r="Q5" s="291"/>
      <c r="R5" s="291"/>
      <c r="S5" s="295"/>
      <c r="T5" s="421"/>
      <c r="U5" s="53"/>
      <c r="V5" s="53"/>
      <c r="W5" s="53"/>
      <c r="X5" s="53"/>
      <c r="Y5" s="53"/>
      <c r="Z5" s="53"/>
      <c r="AA5" s="53"/>
      <c r="AB5" s="53"/>
      <c r="AC5" s="53"/>
      <c r="AD5" s="53"/>
      <c r="AE5" s="53"/>
      <c r="AF5" s="53"/>
      <c r="AG5" s="53"/>
      <c r="AH5" s="53"/>
      <c r="AI5" s="53"/>
      <c r="AJ5" s="53"/>
      <c r="AK5" s="53"/>
      <c r="AL5" s="211"/>
    </row>
    <row r="6" spans="1:38">
      <c r="A6" s="292"/>
      <c r="B6" s="422" t="s">
        <v>316</v>
      </c>
      <c r="C6" s="291"/>
      <c r="D6" s="291"/>
      <c r="E6" s="291"/>
      <c r="F6" s="291"/>
      <c r="G6" s="291"/>
      <c r="H6" s="291"/>
      <c r="J6" s="291"/>
      <c r="K6" s="291"/>
      <c r="L6" s="291"/>
      <c r="M6" s="291"/>
      <c r="N6" s="291"/>
      <c r="O6" s="291"/>
      <c r="P6" s="291"/>
      <c r="Q6" s="291"/>
      <c r="R6" s="291"/>
      <c r="S6" s="295"/>
      <c r="T6" s="421"/>
      <c r="U6" s="53"/>
      <c r="V6" s="53"/>
      <c r="W6" s="53"/>
      <c r="X6" s="53"/>
      <c r="Y6" s="53"/>
      <c r="Z6" s="53"/>
      <c r="AA6" s="53"/>
      <c r="AB6" s="53"/>
      <c r="AC6" s="53"/>
      <c r="AD6" s="53"/>
      <c r="AE6" s="53"/>
      <c r="AF6" s="53"/>
      <c r="AG6" s="53"/>
      <c r="AH6" s="53"/>
      <c r="AI6" s="53"/>
      <c r="AJ6" s="53"/>
      <c r="AK6" s="53"/>
      <c r="AL6" s="211"/>
    </row>
    <row r="7" spans="1:38">
      <c r="A7" s="292"/>
      <c r="B7" s="422"/>
      <c r="C7" s="291"/>
      <c r="D7" s="291"/>
      <c r="E7" s="291"/>
      <c r="F7" s="291"/>
      <c r="G7" s="291"/>
      <c r="H7" s="291"/>
      <c r="I7" s="291"/>
      <c r="J7" s="291"/>
      <c r="K7" s="291"/>
      <c r="L7" s="294"/>
      <c r="M7" s="291"/>
      <c r="N7" s="291"/>
      <c r="O7" s="291"/>
      <c r="P7" s="291"/>
      <c r="Q7" s="291"/>
      <c r="R7" s="291"/>
      <c r="S7" s="295"/>
      <c r="T7" s="421"/>
      <c r="U7" s="53"/>
      <c r="V7" s="53"/>
      <c r="W7" s="53"/>
      <c r="X7" s="53"/>
      <c r="Y7" s="53"/>
      <c r="Z7" s="53"/>
      <c r="AA7" s="53"/>
      <c r="AB7" s="53"/>
      <c r="AC7" s="53"/>
      <c r="AD7" s="53"/>
      <c r="AE7" s="53"/>
      <c r="AF7" s="53"/>
      <c r="AG7" s="53"/>
      <c r="AH7" s="53"/>
      <c r="AI7" s="53"/>
      <c r="AJ7" s="53"/>
      <c r="AK7" s="53"/>
      <c r="AL7" s="211"/>
    </row>
    <row r="8" spans="1:38">
      <c r="A8" s="292"/>
      <c r="B8" s="422" t="s">
        <v>306</v>
      </c>
      <c r="C8" s="291"/>
      <c r="D8" s="291"/>
      <c r="E8" s="291"/>
      <c r="F8" s="291"/>
      <c r="G8" s="291"/>
      <c r="H8" s="291"/>
      <c r="I8" s="291"/>
      <c r="J8" s="291"/>
      <c r="K8" s="291"/>
      <c r="L8" s="291"/>
      <c r="M8" s="291"/>
      <c r="N8" s="291"/>
      <c r="O8" s="291"/>
      <c r="P8" s="291"/>
      <c r="Q8" s="291"/>
      <c r="R8" s="291"/>
      <c r="S8" s="295"/>
      <c r="T8" s="421"/>
      <c r="U8" s="53"/>
      <c r="V8" s="53"/>
      <c r="W8" s="53"/>
      <c r="X8" s="53"/>
      <c r="Y8" s="53"/>
      <c r="Z8" s="53"/>
      <c r="AA8" s="53"/>
      <c r="AB8" s="53"/>
      <c r="AC8" s="53"/>
      <c r="AD8" s="53"/>
      <c r="AE8" s="53"/>
      <c r="AF8" s="53"/>
      <c r="AG8" s="53"/>
      <c r="AH8" s="53"/>
      <c r="AI8" s="53"/>
      <c r="AJ8" s="53"/>
      <c r="AK8" s="53"/>
      <c r="AL8" s="211"/>
    </row>
    <row r="9" spans="1:38">
      <c r="A9" s="292"/>
      <c r="B9" s="422" t="s">
        <v>317</v>
      </c>
      <c r="C9" s="291"/>
      <c r="D9" s="291"/>
      <c r="E9" s="291"/>
      <c r="F9" s="291"/>
      <c r="G9" s="291"/>
      <c r="H9" s="291"/>
      <c r="I9" s="291"/>
      <c r="J9" s="291"/>
      <c r="K9" s="291"/>
      <c r="L9" s="291"/>
      <c r="M9" s="291"/>
      <c r="N9" s="291"/>
      <c r="O9" s="291"/>
      <c r="P9" s="291"/>
      <c r="Q9" s="291"/>
      <c r="R9" s="291"/>
      <c r="S9" s="295"/>
      <c r="T9" s="421"/>
      <c r="U9" s="53"/>
      <c r="V9" s="53"/>
      <c r="W9" s="53"/>
      <c r="X9" s="53"/>
      <c r="Y9" s="53"/>
      <c r="Z9" s="53"/>
      <c r="AA9" s="53"/>
      <c r="AB9" s="53"/>
      <c r="AC9" s="53"/>
      <c r="AD9" s="53"/>
      <c r="AE9" s="53"/>
      <c r="AF9" s="53"/>
      <c r="AG9" s="53"/>
      <c r="AH9" s="53"/>
      <c r="AI9" s="53"/>
      <c r="AJ9" s="53"/>
      <c r="AK9" s="53"/>
      <c r="AL9" s="211"/>
    </row>
    <row r="10" spans="1:38">
      <c r="A10" s="292"/>
      <c r="B10" s="422"/>
      <c r="C10" s="291"/>
      <c r="D10" s="291"/>
      <c r="E10" s="291"/>
      <c r="F10" s="291"/>
      <c r="G10" s="291"/>
      <c r="H10" s="291"/>
      <c r="I10" s="291"/>
      <c r="J10" s="291"/>
      <c r="K10" s="291"/>
      <c r="L10" s="291"/>
      <c r="M10" s="291"/>
      <c r="N10" s="291"/>
      <c r="O10" s="291"/>
      <c r="P10" s="291"/>
      <c r="Q10" s="291"/>
      <c r="R10" s="291"/>
      <c r="S10" s="295"/>
      <c r="T10" s="421"/>
      <c r="U10" s="53"/>
      <c r="V10" s="53"/>
      <c r="W10" s="53"/>
      <c r="X10" s="53"/>
      <c r="Y10" s="53"/>
      <c r="Z10" s="53"/>
      <c r="AA10" s="53"/>
      <c r="AB10" s="53"/>
      <c r="AC10" s="53"/>
      <c r="AD10" s="53"/>
      <c r="AE10" s="53"/>
      <c r="AF10" s="53"/>
      <c r="AG10" s="53"/>
      <c r="AH10" s="53"/>
      <c r="AI10" s="53"/>
      <c r="AJ10" s="53"/>
      <c r="AK10" s="53"/>
      <c r="AL10" s="211"/>
    </row>
    <row r="11" spans="1:38">
      <c r="A11" s="292"/>
      <c r="B11" s="422"/>
      <c r="C11" s="291"/>
      <c r="D11" s="291"/>
      <c r="E11" s="291"/>
      <c r="F11" s="291"/>
      <c r="G11" s="291"/>
      <c r="H11" s="291"/>
      <c r="I11" s="291"/>
      <c r="J11" s="291"/>
      <c r="K11" s="291"/>
      <c r="L11" s="291"/>
      <c r="M11" s="291"/>
      <c r="N11" s="291"/>
      <c r="O11" s="291"/>
      <c r="P11" s="291"/>
      <c r="Q11" s="291"/>
      <c r="R11" s="291"/>
      <c r="S11" s="295"/>
      <c r="T11" s="421"/>
      <c r="U11" s="53"/>
      <c r="V11" s="53"/>
      <c r="W11" s="53"/>
      <c r="X11" s="53"/>
      <c r="Y11" s="53"/>
      <c r="Z11" s="53"/>
      <c r="AA11" s="53"/>
      <c r="AB11" s="53"/>
      <c r="AC11" s="53"/>
      <c r="AD11" s="53"/>
      <c r="AE11" s="53"/>
      <c r="AF11" s="53"/>
      <c r="AG11" s="53"/>
      <c r="AH11" s="53"/>
      <c r="AI11" s="53"/>
      <c r="AJ11" s="53"/>
      <c r="AK11" s="53"/>
      <c r="AL11" s="211"/>
    </row>
    <row r="12" spans="1:38">
      <c r="A12" s="292"/>
      <c r="B12" s="422"/>
      <c r="C12" s="291"/>
      <c r="D12" s="291"/>
      <c r="E12" s="291"/>
      <c r="F12" s="291"/>
      <c r="G12" s="291"/>
      <c r="H12" s="291"/>
      <c r="I12" s="291"/>
      <c r="J12" s="291"/>
      <c r="K12" s="291"/>
      <c r="L12" s="291"/>
      <c r="M12" s="291"/>
      <c r="N12" s="291"/>
      <c r="O12" s="291"/>
      <c r="P12" s="291"/>
      <c r="Q12" s="291"/>
      <c r="R12" s="291"/>
      <c r="S12" s="295"/>
      <c r="T12" s="421"/>
      <c r="U12" s="53"/>
      <c r="V12" s="53"/>
      <c r="W12" s="53"/>
      <c r="X12" s="53"/>
      <c r="Y12" s="53"/>
      <c r="Z12" s="53"/>
      <c r="AA12" s="53"/>
      <c r="AB12" s="53"/>
      <c r="AC12" s="53"/>
      <c r="AD12" s="53"/>
      <c r="AE12" s="53"/>
      <c r="AF12" s="53"/>
      <c r="AG12" s="53"/>
      <c r="AH12" s="53"/>
      <c r="AI12" s="53"/>
      <c r="AJ12" s="53"/>
      <c r="AK12" s="53"/>
      <c r="AL12" s="211"/>
    </row>
    <row r="13" spans="1:38">
      <c r="A13" s="292"/>
      <c r="B13" s="422"/>
      <c r="C13" s="291"/>
      <c r="D13" s="291"/>
      <c r="E13" s="291"/>
      <c r="F13" s="291"/>
      <c r="G13" s="291"/>
      <c r="H13" s="291"/>
      <c r="I13" s="291"/>
      <c r="J13" s="291"/>
      <c r="K13" s="291"/>
      <c r="L13" s="291"/>
      <c r="M13" s="291"/>
      <c r="N13" s="291"/>
      <c r="O13" s="291"/>
      <c r="P13" s="291"/>
      <c r="Q13" s="291"/>
      <c r="R13" s="291"/>
      <c r="S13" s="295"/>
      <c r="T13" s="421"/>
      <c r="U13" s="53"/>
      <c r="V13" s="53"/>
      <c r="W13" s="53"/>
      <c r="X13" s="53"/>
      <c r="Y13" s="53"/>
      <c r="Z13" s="53"/>
      <c r="AA13" s="53"/>
      <c r="AB13" s="53"/>
      <c r="AC13" s="53"/>
      <c r="AD13" s="53"/>
      <c r="AE13" s="53"/>
      <c r="AF13" s="53"/>
      <c r="AG13" s="53"/>
      <c r="AH13" s="53"/>
      <c r="AI13" s="53"/>
      <c r="AJ13" s="53"/>
      <c r="AK13" s="53"/>
      <c r="AL13" s="211"/>
    </row>
    <row r="14" spans="1:38">
      <c r="A14" s="292"/>
      <c r="B14" s="422"/>
      <c r="C14" s="291"/>
      <c r="D14" s="291"/>
      <c r="E14" s="291"/>
      <c r="F14" s="291"/>
      <c r="G14" s="291"/>
      <c r="H14" s="291"/>
      <c r="I14" s="291"/>
      <c r="J14" s="291"/>
      <c r="K14" s="291"/>
      <c r="L14" s="291"/>
      <c r="M14" s="291"/>
      <c r="N14" s="291"/>
      <c r="O14" s="291"/>
      <c r="P14" s="291"/>
      <c r="Q14" s="291"/>
      <c r="R14" s="291"/>
      <c r="S14" s="295"/>
      <c r="T14" s="421"/>
      <c r="U14" s="53"/>
      <c r="V14" s="53"/>
      <c r="W14" s="53"/>
      <c r="X14" s="53"/>
      <c r="Y14" s="53"/>
      <c r="Z14" s="53"/>
      <c r="AA14" s="53"/>
      <c r="AB14" s="53"/>
      <c r="AC14" s="53"/>
      <c r="AD14" s="53"/>
      <c r="AE14" s="53"/>
      <c r="AF14" s="53"/>
      <c r="AG14" s="53"/>
      <c r="AH14" s="53"/>
      <c r="AI14" s="53"/>
      <c r="AJ14" s="53"/>
      <c r="AK14" s="53"/>
      <c r="AL14" s="211"/>
    </row>
    <row r="15" spans="1:38">
      <c r="A15" s="292"/>
      <c r="B15" s="291"/>
      <c r="C15" s="291"/>
      <c r="D15" s="291"/>
      <c r="E15" s="291"/>
      <c r="F15" s="291"/>
      <c r="G15" s="291"/>
      <c r="H15" s="291"/>
      <c r="I15" s="291"/>
      <c r="J15" s="291"/>
      <c r="K15" s="291"/>
      <c r="L15" s="291"/>
      <c r="M15" s="291"/>
      <c r="N15" s="291"/>
      <c r="O15" s="291"/>
      <c r="P15" s="291"/>
      <c r="Q15" s="291"/>
      <c r="R15" s="291"/>
      <c r="S15" s="295"/>
      <c r="T15" s="421"/>
      <c r="U15" s="53"/>
      <c r="V15" s="53"/>
      <c r="W15" s="53"/>
      <c r="X15" s="53"/>
      <c r="Y15" s="53"/>
      <c r="Z15" s="53"/>
      <c r="AA15" s="53"/>
      <c r="AB15" s="53"/>
      <c r="AC15" s="53"/>
      <c r="AD15" s="53"/>
      <c r="AE15" s="53"/>
      <c r="AF15" s="53"/>
      <c r="AG15" s="53"/>
      <c r="AH15" s="53"/>
      <c r="AI15" s="53"/>
      <c r="AJ15" s="53"/>
      <c r="AK15" s="53"/>
      <c r="AL15" s="211"/>
    </row>
    <row r="16" spans="1:38">
      <c r="A16" s="292"/>
      <c r="B16" s="134"/>
      <c r="C16" s="291"/>
      <c r="D16" s="291"/>
      <c r="E16" s="291"/>
      <c r="F16" s="291"/>
      <c r="G16" s="291"/>
      <c r="H16" s="291"/>
      <c r="I16" s="291"/>
      <c r="J16" s="291"/>
      <c r="K16" s="291"/>
      <c r="L16" s="291"/>
      <c r="M16" s="291"/>
      <c r="N16" s="291"/>
      <c r="O16" s="291"/>
      <c r="P16" s="291"/>
      <c r="Q16" s="291"/>
      <c r="R16" s="291"/>
      <c r="S16" s="295"/>
      <c r="T16" s="421"/>
      <c r="U16" s="53"/>
      <c r="V16" s="53"/>
      <c r="W16" s="53"/>
      <c r="X16" s="53"/>
      <c r="Y16" s="53"/>
      <c r="Z16" s="53"/>
      <c r="AA16" s="53"/>
      <c r="AB16" s="53"/>
      <c r="AC16" s="53"/>
      <c r="AD16" s="53"/>
      <c r="AE16" s="53"/>
      <c r="AF16" s="53"/>
      <c r="AG16" s="53"/>
      <c r="AH16" s="53"/>
      <c r="AI16" s="53"/>
      <c r="AJ16" s="53"/>
      <c r="AK16" s="53"/>
      <c r="AL16" s="211"/>
    </row>
    <row r="17" spans="1:38">
      <c r="A17" s="292"/>
      <c r="B17" s="134"/>
      <c r="C17" s="291"/>
      <c r="D17" s="291"/>
      <c r="E17" s="291"/>
      <c r="F17" s="291"/>
      <c r="G17" s="291"/>
      <c r="H17" s="291"/>
      <c r="I17" s="291"/>
      <c r="J17" s="291"/>
      <c r="K17" s="291"/>
      <c r="L17" s="291"/>
      <c r="M17" s="291"/>
      <c r="N17" s="291"/>
      <c r="O17" s="291"/>
      <c r="P17" s="291"/>
      <c r="Q17" s="291"/>
      <c r="R17" s="291"/>
      <c r="S17" s="295"/>
      <c r="T17" s="421"/>
      <c r="U17" s="53"/>
      <c r="V17" s="53"/>
      <c r="W17" s="53"/>
      <c r="X17" s="53"/>
      <c r="Y17" s="53"/>
      <c r="Z17" s="53"/>
      <c r="AA17" s="53"/>
      <c r="AB17" s="53"/>
      <c r="AC17" s="53"/>
      <c r="AD17" s="53"/>
      <c r="AE17" s="53"/>
      <c r="AF17" s="53"/>
      <c r="AG17" s="53"/>
      <c r="AH17" s="53"/>
      <c r="AI17" s="53"/>
      <c r="AJ17" s="53"/>
      <c r="AK17" s="53"/>
      <c r="AL17" s="211"/>
    </row>
    <row r="18" spans="1:38">
      <c r="A18" s="292"/>
      <c r="B18" s="53"/>
      <c r="C18" s="291"/>
      <c r="D18" s="291"/>
      <c r="E18" s="291"/>
      <c r="F18" s="291"/>
      <c r="G18" s="291"/>
      <c r="H18" s="291"/>
      <c r="I18" s="291"/>
      <c r="J18" s="291"/>
      <c r="K18" s="291"/>
      <c r="L18" s="291"/>
      <c r="M18" s="291"/>
      <c r="N18" s="291"/>
      <c r="O18" s="291"/>
      <c r="P18" s="291"/>
      <c r="Q18" s="291"/>
      <c r="R18" s="291"/>
      <c r="S18" s="295"/>
      <c r="T18" s="421"/>
      <c r="U18" s="53"/>
      <c r="V18" s="53"/>
      <c r="W18" s="53"/>
      <c r="X18" s="53"/>
      <c r="Y18" s="53"/>
      <c r="Z18" s="53"/>
      <c r="AA18" s="53"/>
      <c r="AB18" s="53"/>
      <c r="AC18" s="53"/>
      <c r="AD18" s="53"/>
      <c r="AE18" s="53"/>
      <c r="AF18" s="53"/>
      <c r="AG18" s="53"/>
      <c r="AH18" s="53"/>
      <c r="AI18" s="53"/>
      <c r="AJ18" s="53"/>
      <c r="AK18" s="53"/>
      <c r="AL18" s="211"/>
    </row>
    <row r="19" spans="1:38">
      <c r="A19" s="292"/>
      <c r="B19" s="422"/>
      <c r="C19" s="291"/>
      <c r="D19" s="291"/>
      <c r="E19" s="291"/>
      <c r="F19" s="291"/>
      <c r="G19" s="291"/>
      <c r="H19" s="291"/>
      <c r="I19" s="291"/>
      <c r="J19" s="291"/>
      <c r="K19" s="291"/>
      <c r="L19" s="291"/>
      <c r="M19" s="291"/>
      <c r="N19" s="291"/>
      <c r="O19" s="291"/>
      <c r="P19" s="291"/>
      <c r="Q19" s="291"/>
      <c r="R19" s="291"/>
      <c r="S19" s="295"/>
      <c r="T19" s="421"/>
      <c r="U19" s="53"/>
      <c r="V19" s="53"/>
      <c r="W19" s="53"/>
      <c r="X19" s="53"/>
      <c r="Y19" s="53"/>
      <c r="Z19" s="53"/>
      <c r="AA19" s="53"/>
      <c r="AB19" s="53"/>
      <c r="AC19" s="53"/>
      <c r="AD19" s="53"/>
      <c r="AE19" s="53"/>
      <c r="AF19" s="53"/>
      <c r="AG19" s="53"/>
      <c r="AH19" s="53"/>
      <c r="AI19" s="53"/>
      <c r="AJ19" s="53"/>
      <c r="AK19" s="53"/>
      <c r="AL19" s="211"/>
    </row>
    <row r="20" spans="1:38">
      <c r="A20" s="292"/>
      <c r="B20" s="422"/>
      <c r="C20" s="291"/>
      <c r="D20" s="291"/>
      <c r="E20" s="291"/>
      <c r="F20" s="291"/>
      <c r="G20" s="291"/>
      <c r="H20" s="291"/>
      <c r="I20" s="291"/>
      <c r="J20" s="291"/>
      <c r="K20" s="291"/>
      <c r="L20" s="291"/>
      <c r="M20" s="291"/>
      <c r="N20" s="291"/>
      <c r="O20" s="291"/>
      <c r="P20" s="291"/>
      <c r="Q20" s="291"/>
      <c r="R20" s="291"/>
      <c r="S20" s="295"/>
      <c r="T20" s="421"/>
      <c r="U20" s="53"/>
      <c r="V20" s="53"/>
      <c r="W20" s="53"/>
      <c r="X20" s="53"/>
      <c r="Y20" s="53"/>
      <c r="Z20" s="53"/>
      <c r="AA20" s="53"/>
      <c r="AB20" s="53"/>
      <c r="AC20" s="53"/>
      <c r="AD20" s="53"/>
      <c r="AE20" s="53"/>
      <c r="AF20" s="53"/>
      <c r="AG20" s="53"/>
      <c r="AH20" s="53"/>
      <c r="AI20" s="53"/>
      <c r="AJ20" s="53"/>
      <c r="AK20" s="53"/>
      <c r="AL20" s="211"/>
    </row>
    <row r="21" spans="1:38">
      <c r="A21" s="292"/>
      <c r="B21" s="291"/>
      <c r="C21" s="291"/>
      <c r="D21" s="291"/>
      <c r="E21" s="291"/>
      <c r="F21" s="291"/>
      <c r="G21" s="291"/>
      <c r="H21" s="291"/>
      <c r="I21" s="291"/>
      <c r="J21" s="291"/>
      <c r="K21" s="291"/>
      <c r="L21" s="291"/>
      <c r="M21" s="291"/>
      <c r="N21" s="291"/>
      <c r="O21" s="291"/>
      <c r="P21" s="291"/>
      <c r="Q21" s="291"/>
      <c r="R21" s="291"/>
      <c r="S21" s="295"/>
      <c r="T21" s="421"/>
      <c r="U21" s="53"/>
      <c r="V21" s="53"/>
      <c r="W21" s="53"/>
      <c r="X21" s="53"/>
      <c r="Y21" s="53"/>
      <c r="Z21" s="53"/>
      <c r="AA21" s="53"/>
      <c r="AB21" s="53"/>
      <c r="AC21" s="53"/>
      <c r="AD21" s="53"/>
      <c r="AE21" s="53"/>
      <c r="AF21" s="53"/>
      <c r="AG21" s="53"/>
      <c r="AH21" s="53"/>
      <c r="AI21" s="53"/>
      <c r="AJ21" s="53"/>
      <c r="AK21" s="53"/>
      <c r="AL21" s="211"/>
    </row>
    <row r="22" spans="1:38">
      <c r="A22" s="292"/>
      <c r="B22" s="422"/>
      <c r="C22" s="291"/>
      <c r="D22" s="291"/>
      <c r="E22" s="291"/>
      <c r="F22" s="291"/>
      <c r="G22" s="291"/>
      <c r="H22" s="291"/>
      <c r="I22" s="291"/>
      <c r="J22" s="291"/>
      <c r="K22" s="291"/>
      <c r="L22" s="291"/>
      <c r="M22" s="291"/>
      <c r="N22" s="291"/>
      <c r="O22" s="291"/>
      <c r="P22" s="291"/>
      <c r="Q22" s="291"/>
      <c r="R22" s="291"/>
      <c r="S22" s="295"/>
      <c r="T22" s="421"/>
      <c r="U22" s="53"/>
      <c r="V22" s="53"/>
      <c r="W22" s="53"/>
      <c r="X22" s="53"/>
      <c r="Y22" s="53"/>
      <c r="Z22" s="53"/>
      <c r="AA22" s="53"/>
      <c r="AB22" s="53"/>
      <c r="AC22" s="53"/>
      <c r="AD22" s="53"/>
      <c r="AE22" s="53"/>
      <c r="AF22" s="53"/>
      <c r="AG22" s="53"/>
      <c r="AH22" s="53"/>
      <c r="AI22" s="53"/>
      <c r="AJ22" s="53"/>
      <c r="AK22" s="53"/>
      <c r="AL22" s="211"/>
    </row>
    <row r="23" spans="1:38">
      <c r="A23" s="292"/>
      <c r="B23" s="422"/>
      <c r="C23" s="291"/>
      <c r="D23" s="291"/>
      <c r="E23" s="291"/>
      <c r="F23" s="291"/>
      <c r="G23" s="291"/>
      <c r="H23" s="291"/>
      <c r="I23" s="291"/>
      <c r="J23" s="291"/>
      <c r="K23" s="291"/>
      <c r="L23" s="291"/>
      <c r="M23" s="291"/>
      <c r="N23" s="291"/>
      <c r="O23" s="291"/>
      <c r="P23" s="291"/>
      <c r="Q23" s="291"/>
      <c r="R23" s="291"/>
      <c r="S23" s="295"/>
      <c r="T23" s="421"/>
      <c r="U23" s="210"/>
      <c r="V23" s="210"/>
      <c r="W23" s="210"/>
      <c r="X23" s="210"/>
      <c r="Y23" s="210"/>
      <c r="Z23" s="210"/>
      <c r="AA23" s="210"/>
      <c r="AB23" s="210"/>
      <c r="AC23" s="210"/>
      <c r="AD23" s="210"/>
      <c r="AE23" s="210"/>
      <c r="AF23" s="210"/>
      <c r="AG23" s="210"/>
      <c r="AH23" s="210"/>
      <c r="AI23" s="210"/>
      <c r="AJ23" s="210"/>
      <c r="AK23" s="210"/>
      <c r="AL23" s="211"/>
    </row>
    <row r="24" spans="1:38">
      <c r="A24" s="292"/>
      <c r="B24" s="291"/>
      <c r="C24" s="291"/>
      <c r="D24" s="291"/>
      <c r="E24" s="291"/>
      <c r="F24" s="291"/>
      <c r="G24" s="291"/>
      <c r="H24" s="291"/>
      <c r="I24" s="291"/>
      <c r="J24" s="291"/>
      <c r="K24" s="291"/>
      <c r="L24" s="291"/>
      <c r="M24" s="291"/>
      <c r="N24" s="291"/>
      <c r="O24" s="291"/>
      <c r="P24" s="291"/>
      <c r="Q24" s="291"/>
      <c r="R24" s="291"/>
      <c r="S24" s="295"/>
      <c r="T24" s="421"/>
      <c r="U24" s="210"/>
      <c r="V24" s="210"/>
      <c r="W24" s="210"/>
      <c r="X24" s="210"/>
      <c r="Y24" s="210"/>
      <c r="Z24" s="210"/>
      <c r="AA24" s="210"/>
      <c r="AB24" s="210"/>
      <c r="AC24" s="210"/>
      <c r="AD24" s="210"/>
      <c r="AE24" s="210"/>
      <c r="AF24" s="210"/>
      <c r="AG24" s="210"/>
      <c r="AH24" s="210"/>
      <c r="AI24" s="210"/>
      <c r="AJ24" s="210"/>
      <c r="AK24" s="210"/>
      <c r="AL24" s="211"/>
    </row>
    <row r="25" spans="1:38">
      <c r="A25" s="292"/>
      <c r="B25" s="422"/>
      <c r="C25" s="291"/>
      <c r="D25" s="291"/>
      <c r="E25" s="291"/>
      <c r="F25" s="291"/>
      <c r="G25" s="291"/>
      <c r="H25" s="291"/>
      <c r="I25" s="291"/>
      <c r="J25" s="291"/>
      <c r="K25" s="291"/>
      <c r="L25" s="291"/>
      <c r="M25" s="291"/>
      <c r="N25" s="291"/>
      <c r="O25" s="291"/>
      <c r="P25" s="291"/>
      <c r="Q25" s="291"/>
      <c r="R25" s="291"/>
      <c r="S25" s="295"/>
      <c r="T25" s="421"/>
      <c r="U25" s="210"/>
      <c r="V25" s="210"/>
      <c r="W25" s="210"/>
      <c r="X25" s="210"/>
      <c r="Y25" s="210"/>
      <c r="Z25" s="210"/>
      <c r="AA25" s="210"/>
      <c r="AB25" s="210"/>
      <c r="AC25" s="210"/>
      <c r="AD25" s="210"/>
      <c r="AE25" s="210"/>
      <c r="AF25" s="210"/>
      <c r="AG25" s="210"/>
      <c r="AH25" s="210"/>
      <c r="AI25" s="210"/>
      <c r="AJ25" s="210"/>
      <c r="AK25" s="210"/>
      <c r="AL25" s="211"/>
    </row>
    <row r="26" spans="1:38">
      <c r="A26" s="292"/>
      <c r="B26" s="422"/>
      <c r="C26" s="291"/>
      <c r="D26" s="291"/>
      <c r="E26" s="291"/>
      <c r="F26" s="291"/>
      <c r="G26" s="291"/>
      <c r="H26" s="291"/>
      <c r="I26" s="291"/>
      <c r="J26" s="291"/>
      <c r="K26" s="291"/>
      <c r="L26" s="291"/>
      <c r="M26" s="291"/>
      <c r="N26" s="291"/>
      <c r="O26" s="291"/>
      <c r="P26" s="291"/>
      <c r="Q26" s="291"/>
      <c r="R26" s="291"/>
      <c r="S26" s="295"/>
      <c r="T26" s="421"/>
      <c r="U26" s="210"/>
      <c r="V26" s="210"/>
      <c r="W26" s="210"/>
      <c r="X26" s="210"/>
      <c r="Y26" s="210"/>
      <c r="Z26" s="210"/>
      <c r="AA26" s="210"/>
      <c r="AB26" s="210"/>
      <c r="AC26" s="210"/>
      <c r="AD26" s="210"/>
      <c r="AE26" s="210"/>
      <c r="AF26" s="210"/>
      <c r="AG26" s="210"/>
      <c r="AH26" s="210"/>
      <c r="AI26" s="210"/>
      <c r="AJ26" s="210"/>
      <c r="AK26" s="210"/>
      <c r="AL26" s="211"/>
    </row>
    <row r="27" spans="1:38">
      <c r="A27" s="292"/>
      <c r="B27" s="422"/>
      <c r="C27" s="291"/>
      <c r="D27" s="291"/>
      <c r="E27" s="291"/>
      <c r="F27" s="291"/>
      <c r="G27" s="291"/>
      <c r="H27" s="291"/>
      <c r="I27" s="291"/>
      <c r="J27" s="291"/>
      <c r="K27" s="291"/>
      <c r="L27" s="291"/>
      <c r="M27" s="291"/>
      <c r="N27" s="291"/>
      <c r="O27" s="291"/>
      <c r="P27" s="291"/>
      <c r="Q27" s="291"/>
      <c r="R27" s="291"/>
      <c r="S27" s="295"/>
      <c r="T27" s="421"/>
      <c r="U27" s="210"/>
      <c r="V27" s="210"/>
      <c r="W27" s="210"/>
      <c r="X27" s="210"/>
      <c r="Y27" s="210"/>
      <c r="Z27" s="210"/>
      <c r="AA27" s="210"/>
      <c r="AB27" s="210"/>
      <c r="AC27" s="210"/>
      <c r="AD27" s="210"/>
      <c r="AE27" s="210"/>
      <c r="AF27" s="210"/>
      <c r="AG27" s="210"/>
      <c r="AH27" s="210"/>
      <c r="AI27" s="210"/>
      <c r="AJ27" s="210"/>
      <c r="AK27" s="210"/>
      <c r="AL27" s="211"/>
    </row>
    <row r="28" spans="1:38">
      <c r="A28" s="292"/>
      <c r="B28" s="53"/>
      <c r="C28" s="291"/>
      <c r="D28" s="291"/>
      <c r="E28" s="291"/>
      <c r="F28" s="291"/>
      <c r="G28" s="291"/>
      <c r="H28" s="291"/>
      <c r="I28" s="291"/>
      <c r="J28" s="291"/>
      <c r="K28" s="291"/>
      <c r="L28" s="291"/>
      <c r="M28" s="291"/>
      <c r="N28" s="291"/>
      <c r="O28" s="291"/>
      <c r="P28" s="291"/>
      <c r="Q28" s="291"/>
      <c r="R28" s="291"/>
      <c r="S28" s="295"/>
      <c r="T28" s="421"/>
      <c r="U28" s="210"/>
      <c r="V28" s="210"/>
      <c r="W28" s="210"/>
      <c r="X28" s="210"/>
      <c r="Y28" s="210"/>
      <c r="Z28" s="210"/>
      <c r="AA28" s="210"/>
      <c r="AB28" s="210"/>
      <c r="AC28" s="210"/>
      <c r="AD28" s="210"/>
      <c r="AE28" s="210"/>
      <c r="AF28" s="210"/>
      <c r="AG28" s="210"/>
      <c r="AH28" s="210"/>
      <c r="AI28" s="210"/>
      <c r="AJ28" s="210"/>
      <c r="AK28" s="210"/>
      <c r="AL28" s="211"/>
    </row>
    <row r="29" spans="1:38">
      <c r="A29" s="292"/>
      <c r="B29" s="422" t="s">
        <v>319</v>
      </c>
      <c r="C29" s="291"/>
      <c r="D29" s="291"/>
      <c r="E29" s="291"/>
      <c r="F29" s="291"/>
      <c r="G29" s="291"/>
      <c r="H29" s="291"/>
      <c r="I29" s="291"/>
      <c r="J29" s="291"/>
      <c r="K29" s="291"/>
      <c r="L29" s="291"/>
      <c r="M29" s="291"/>
      <c r="N29" s="291"/>
      <c r="O29" s="291"/>
      <c r="P29" s="291"/>
      <c r="Q29" s="291"/>
      <c r="R29" s="291"/>
      <c r="S29" s="295"/>
      <c r="T29" s="421"/>
      <c r="U29" s="210"/>
      <c r="V29" s="210"/>
      <c r="W29" s="210"/>
      <c r="X29" s="210"/>
      <c r="Y29" s="210"/>
      <c r="Z29" s="210"/>
      <c r="AA29" s="210"/>
      <c r="AB29" s="210"/>
      <c r="AC29" s="210"/>
      <c r="AD29" s="210"/>
      <c r="AE29" s="210"/>
      <c r="AF29" s="210"/>
      <c r="AG29" s="210"/>
      <c r="AH29" s="210"/>
      <c r="AI29" s="210"/>
      <c r="AJ29" s="210"/>
      <c r="AK29" s="210"/>
      <c r="AL29" s="211"/>
    </row>
    <row r="30" spans="1:38">
      <c r="A30" s="292"/>
      <c r="B30" s="422" t="s">
        <v>318</v>
      </c>
      <c r="C30" s="291"/>
      <c r="D30" s="291"/>
      <c r="E30" s="291"/>
      <c r="F30" s="291"/>
      <c r="G30" s="291"/>
      <c r="H30" s="291"/>
      <c r="I30" s="291"/>
      <c r="J30" s="291"/>
      <c r="K30" s="291"/>
      <c r="L30" s="291"/>
      <c r="M30" s="291"/>
      <c r="N30" s="291"/>
      <c r="O30" s="291"/>
      <c r="P30" s="291"/>
      <c r="Q30" s="291"/>
      <c r="R30" s="291"/>
      <c r="S30" s="295"/>
      <c r="T30" s="421"/>
      <c r="U30" s="210"/>
      <c r="V30" s="210"/>
      <c r="W30" s="210"/>
      <c r="X30" s="210"/>
      <c r="Y30" s="210"/>
      <c r="Z30" s="210"/>
      <c r="AA30" s="210"/>
      <c r="AB30" s="210"/>
      <c r="AC30" s="210"/>
      <c r="AD30" s="210"/>
      <c r="AE30" s="210"/>
      <c r="AF30" s="210"/>
      <c r="AG30" s="210"/>
      <c r="AH30" s="210"/>
      <c r="AI30" s="210"/>
      <c r="AJ30" s="210"/>
      <c r="AK30" s="210"/>
      <c r="AL30" s="211"/>
    </row>
    <row r="31" spans="1:38">
      <c r="A31" s="292"/>
      <c r="B31" s="422" t="s">
        <v>321</v>
      </c>
      <c r="C31" s="291"/>
      <c r="D31" s="291"/>
      <c r="E31" s="291"/>
      <c r="F31" s="291"/>
      <c r="G31" s="291"/>
      <c r="H31" s="291"/>
      <c r="I31" s="291"/>
      <c r="J31" s="291"/>
      <c r="K31" s="291"/>
      <c r="L31" s="291"/>
      <c r="M31" s="291"/>
      <c r="N31" s="291"/>
      <c r="O31" s="291"/>
      <c r="P31" s="291"/>
      <c r="Q31" s="291"/>
      <c r="R31" s="291"/>
      <c r="S31" s="295"/>
      <c r="T31" s="421"/>
      <c r="W31" s="210"/>
      <c r="X31" s="210"/>
      <c r="Y31" s="210"/>
      <c r="Z31" s="210"/>
      <c r="AA31" s="210"/>
      <c r="AB31" s="210"/>
      <c r="AC31" s="210"/>
      <c r="AD31" s="210"/>
      <c r="AE31" s="210"/>
      <c r="AF31" s="210"/>
      <c r="AG31" s="210"/>
      <c r="AH31" s="210"/>
      <c r="AI31" s="210"/>
      <c r="AJ31" s="210"/>
      <c r="AK31" s="210"/>
      <c r="AL31" s="211"/>
    </row>
    <row r="32" spans="1:38">
      <c r="A32" s="292"/>
      <c r="B32" s="422" t="s">
        <v>320</v>
      </c>
      <c r="C32" s="291"/>
      <c r="D32" s="291"/>
      <c r="E32" s="291"/>
      <c r="F32" s="291"/>
      <c r="G32" s="291"/>
      <c r="H32" s="291"/>
      <c r="I32" s="291"/>
      <c r="J32" s="291"/>
      <c r="K32" s="291"/>
      <c r="L32" s="291"/>
      <c r="M32" s="291"/>
      <c r="N32" s="291"/>
      <c r="O32" s="291"/>
      <c r="P32" s="291"/>
      <c r="Q32" s="291"/>
      <c r="R32" s="291"/>
      <c r="S32" s="295"/>
      <c r="T32" s="421"/>
      <c r="W32" s="210"/>
      <c r="X32" s="210"/>
      <c r="Y32" s="210"/>
      <c r="Z32" s="210"/>
      <c r="AA32" s="210"/>
      <c r="AB32" s="210"/>
      <c r="AC32" s="210"/>
      <c r="AD32" s="210"/>
      <c r="AE32" s="210"/>
      <c r="AF32" s="210"/>
      <c r="AG32" s="210"/>
      <c r="AH32" s="210"/>
      <c r="AI32" s="210"/>
      <c r="AJ32" s="210"/>
      <c r="AK32" s="210"/>
      <c r="AL32" s="211"/>
    </row>
    <row r="33" spans="1:38">
      <c r="A33" s="292"/>
      <c r="B33" s="291"/>
      <c r="C33" s="291"/>
      <c r="D33" s="291"/>
      <c r="E33" s="291"/>
      <c r="F33" s="291"/>
      <c r="G33" s="291"/>
      <c r="H33" s="291"/>
      <c r="I33" s="291"/>
      <c r="J33" s="291"/>
      <c r="K33" s="291"/>
      <c r="L33" s="291"/>
      <c r="M33" s="291"/>
      <c r="N33" s="291"/>
      <c r="O33" s="291"/>
      <c r="P33" s="291"/>
      <c r="Q33" s="291"/>
      <c r="R33" s="291"/>
      <c r="S33" s="295"/>
      <c r="T33" s="421"/>
      <c r="W33" s="210"/>
      <c r="X33" s="210"/>
      <c r="Y33" s="210"/>
      <c r="Z33" s="210"/>
      <c r="AA33" s="210"/>
      <c r="AB33" s="210"/>
      <c r="AC33" s="210"/>
      <c r="AD33" s="210"/>
      <c r="AE33" s="210"/>
      <c r="AF33" s="210"/>
      <c r="AG33" s="210"/>
      <c r="AH33" s="210"/>
      <c r="AI33" s="210"/>
      <c r="AJ33" s="210"/>
      <c r="AK33" s="210"/>
      <c r="AL33" s="211"/>
    </row>
    <row r="34" spans="1:38">
      <c r="A34" s="292"/>
      <c r="B34" s="134" t="s">
        <v>290</v>
      </c>
      <c r="C34" s="291"/>
      <c r="D34" s="291"/>
      <c r="E34" s="291"/>
      <c r="F34" s="291"/>
      <c r="G34" s="291"/>
      <c r="H34" s="291"/>
      <c r="I34" s="291"/>
      <c r="J34" s="291"/>
      <c r="K34" s="291"/>
      <c r="L34" s="291"/>
      <c r="M34" s="291"/>
      <c r="N34" s="291"/>
      <c r="O34" s="291"/>
      <c r="P34" s="291"/>
      <c r="Q34" s="291"/>
      <c r="R34" s="291"/>
      <c r="S34" s="295"/>
      <c r="T34" s="421"/>
      <c r="W34" s="210"/>
      <c r="X34" s="210"/>
      <c r="Y34" s="210"/>
      <c r="Z34" s="210"/>
      <c r="AA34" s="210"/>
      <c r="AB34" s="210"/>
      <c r="AC34" s="210"/>
      <c r="AD34" s="210"/>
      <c r="AE34" s="210"/>
      <c r="AF34" s="210"/>
      <c r="AG34" s="210"/>
      <c r="AH34" s="210"/>
      <c r="AI34" s="210"/>
      <c r="AJ34" s="210"/>
      <c r="AK34" s="210"/>
      <c r="AL34" s="211"/>
    </row>
    <row r="35" spans="1:38">
      <c r="A35" s="292"/>
      <c r="B35" s="134" t="s">
        <v>309</v>
      </c>
      <c r="C35" s="291"/>
      <c r="D35" s="291"/>
      <c r="E35" s="291"/>
      <c r="F35" s="291"/>
      <c r="G35" s="291"/>
      <c r="H35" s="291"/>
      <c r="I35" s="291"/>
      <c r="J35" s="291"/>
      <c r="K35" s="291"/>
      <c r="L35" s="291"/>
      <c r="M35" s="291"/>
      <c r="N35" s="291"/>
      <c r="O35" s="291"/>
      <c r="P35" s="291"/>
      <c r="Q35" s="291"/>
      <c r="R35" s="291"/>
      <c r="S35" s="295"/>
      <c r="T35" s="421"/>
      <c r="U35" s="210"/>
      <c r="V35" s="210"/>
      <c r="W35" s="210"/>
      <c r="X35" s="210"/>
      <c r="Y35" s="210"/>
      <c r="Z35" s="210"/>
      <c r="AA35" s="210"/>
      <c r="AB35" s="210"/>
      <c r="AC35" s="210"/>
      <c r="AD35" s="210"/>
      <c r="AE35" s="210"/>
      <c r="AF35" s="210"/>
      <c r="AG35" s="210"/>
      <c r="AH35" s="210"/>
      <c r="AI35" s="210"/>
      <c r="AJ35" s="210"/>
      <c r="AK35" s="210"/>
      <c r="AL35" s="211"/>
    </row>
    <row r="36" spans="1:38">
      <c r="A36" s="292"/>
      <c r="B36" s="53"/>
      <c r="C36" s="291"/>
      <c r="D36" s="291"/>
      <c r="E36" s="291"/>
      <c r="F36" s="291"/>
      <c r="G36" s="291"/>
      <c r="H36" s="291"/>
      <c r="I36" s="291"/>
      <c r="J36" s="291"/>
      <c r="K36" s="291"/>
      <c r="L36" s="291"/>
      <c r="M36" s="291"/>
      <c r="N36" s="291"/>
      <c r="O36" s="291"/>
      <c r="P36" s="291"/>
      <c r="Q36" s="291"/>
      <c r="R36" s="291"/>
      <c r="S36" s="295"/>
      <c r="T36" s="421"/>
      <c r="U36" s="210"/>
      <c r="V36" s="210"/>
      <c r="W36" s="210"/>
      <c r="X36" s="210"/>
      <c r="Y36" s="210"/>
      <c r="Z36" s="210"/>
      <c r="AA36" s="210"/>
      <c r="AB36" s="210"/>
      <c r="AC36" s="210"/>
      <c r="AD36" s="210"/>
      <c r="AE36" s="210"/>
      <c r="AF36" s="210"/>
      <c r="AG36" s="210"/>
      <c r="AH36" s="210"/>
      <c r="AI36" s="210"/>
      <c r="AJ36" s="210"/>
      <c r="AK36" s="210"/>
      <c r="AL36" s="211"/>
    </row>
    <row r="37" spans="1:38">
      <c r="A37" s="292"/>
      <c r="B37" s="422" t="s">
        <v>291</v>
      </c>
      <c r="C37" s="291"/>
      <c r="D37" s="291"/>
      <c r="E37" s="291"/>
      <c r="F37" s="291"/>
      <c r="G37" s="291"/>
      <c r="H37" s="291"/>
      <c r="I37" s="291"/>
      <c r="J37" s="291"/>
      <c r="K37" s="291"/>
      <c r="L37" s="291"/>
      <c r="M37" s="291"/>
      <c r="N37" s="291"/>
      <c r="O37" s="291"/>
      <c r="P37" s="291"/>
      <c r="Q37" s="291"/>
      <c r="R37" s="291"/>
      <c r="S37" s="295"/>
      <c r="T37" s="421"/>
      <c r="U37" s="210"/>
      <c r="V37" s="210"/>
      <c r="W37" s="210"/>
      <c r="X37" s="210"/>
      <c r="Y37" s="210"/>
      <c r="Z37" s="210"/>
      <c r="AA37" s="210"/>
      <c r="AB37" s="210"/>
      <c r="AC37" s="210"/>
      <c r="AD37" s="210"/>
      <c r="AE37" s="210"/>
      <c r="AF37" s="210"/>
      <c r="AG37" s="210"/>
      <c r="AH37" s="210"/>
      <c r="AI37" s="210"/>
      <c r="AJ37" s="210"/>
      <c r="AK37" s="210"/>
      <c r="AL37" s="211"/>
    </row>
    <row r="38" spans="1:38">
      <c r="A38" s="292"/>
      <c r="B38" s="422" t="s">
        <v>292</v>
      </c>
      <c r="C38" s="291"/>
      <c r="D38" s="291"/>
      <c r="E38" s="291"/>
      <c r="F38" s="291"/>
      <c r="G38" s="291"/>
      <c r="H38" s="291"/>
      <c r="I38" s="291"/>
      <c r="J38" s="291"/>
      <c r="K38" s="291"/>
      <c r="L38" s="291"/>
      <c r="M38" s="291"/>
      <c r="N38" s="291"/>
      <c r="O38" s="291"/>
      <c r="P38" s="291"/>
      <c r="Q38" s="291"/>
      <c r="R38" s="291"/>
      <c r="S38" s="295"/>
      <c r="T38" s="421"/>
      <c r="U38" s="210"/>
      <c r="V38" s="240" t="s">
        <v>473</v>
      </c>
      <c r="W38" s="210"/>
      <c r="X38" s="210"/>
      <c r="Y38" s="210"/>
      <c r="Z38" s="210"/>
      <c r="AA38" s="210"/>
      <c r="AB38" s="210"/>
      <c r="AC38" s="210"/>
      <c r="AD38" s="210"/>
      <c r="AE38" s="210"/>
      <c r="AF38" s="210"/>
      <c r="AG38" s="210"/>
      <c r="AH38" s="210"/>
      <c r="AI38" s="210"/>
      <c r="AJ38" s="210"/>
      <c r="AK38" s="210"/>
      <c r="AL38" s="211"/>
    </row>
    <row r="39" spans="1:38">
      <c r="A39" s="292"/>
      <c r="B39" s="291"/>
      <c r="C39" s="291"/>
      <c r="D39" s="291"/>
      <c r="E39" s="291"/>
      <c r="F39" s="291"/>
      <c r="G39" s="291"/>
      <c r="H39" s="291"/>
      <c r="I39" s="291"/>
      <c r="J39" s="291"/>
      <c r="K39" s="291"/>
      <c r="L39" s="291"/>
      <c r="M39" s="291"/>
      <c r="N39" s="291"/>
      <c r="O39" s="291"/>
      <c r="P39" s="291"/>
      <c r="Q39" s="291"/>
      <c r="R39" s="291"/>
      <c r="S39" s="295"/>
      <c r="T39" s="421"/>
      <c r="U39" s="210"/>
      <c r="V39" s="210"/>
      <c r="W39" s="210"/>
      <c r="X39" s="210"/>
      <c r="Y39" s="210"/>
      <c r="Z39" s="210"/>
      <c r="AA39" s="210"/>
      <c r="AB39" s="210"/>
      <c r="AC39" s="210"/>
      <c r="AD39" s="210"/>
      <c r="AE39" s="210"/>
      <c r="AF39" s="210"/>
      <c r="AG39" s="210"/>
      <c r="AH39" s="210"/>
      <c r="AI39" s="210"/>
      <c r="AJ39" s="210"/>
      <c r="AK39" s="210"/>
      <c r="AL39" s="211"/>
    </row>
    <row r="40" spans="1:38">
      <c r="A40" s="292"/>
      <c r="B40" s="422" t="s">
        <v>295</v>
      </c>
      <c r="C40" s="291"/>
      <c r="D40" s="291"/>
      <c r="E40" s="291"/>
      <c r="F40" s="291"/>
      <c r="G40" s="291"/>
      <c r="H40" s="291"/>
      <c r="I40" s="291"/>
      <c r="J40" s="291"/>
      <c r="K40" s="291"/>
      <c r="L40" s="291"/>
      <c r="M40" s="291"/>
      <c r="N40" s="291"/>
      <c r="O40" s="291"/>
      <c r="P40" s="291"/>
      <c r="Q40" s="291"/>
      <c r="R40" s="291"/>
      <c r="S40" s="295"/>
      <c r="T40" s="421"/>
      <c r="U40" s="210"/>
      <c r="V40" s="210"/>
      <c r="W40" s="210"/>
      <c r="X40" s="210"/>
      <c r="Y40" s="210"/>
      <c r="Z40" s="210"/>
      <c r="AA40" s="210"/>
      <c r="AB40" s="210"/>
      <c r="AC40" s="210"/>
      <c r="AD40" s="210"/>
      <c r="AE40" s="210"/>
      <c r="AF40" s="210"/>
      <c r="AG40" s="210"/>
      <c r="AH40" s="210"/>
      <c r="AI40" s="210"/>
      <c r="AJ40" s="210"/>
      <c r="AK40" s="210"/>
      <c r="AL40" s="211"/>
    </row>
    <row r="41" spans="1:38">
      <c r="A41" s="292"/>
      <c r="B41" s="422" t="s">
        <v>293</v>
      </c>
      <c r="C41" s="291"/>
      <c r="D41" s="291"/>
      <c r="E41" s="291"/>
      <c r="F41" s="291"/>
      <c r="G41" s="291"/>
      <c r="H41" s="291"/>
      <c r="I41" s="291"/>
      <c r="J41" s="291"/>
      <c r="K41" s="291"/>
      <c r="L41" s="291"/>
      <c r="M41" s="291"/>
      <c r="N41" s="291"/>
      <c r="O41" s="291"/>
      <c r="P41" s="291"/>
      <c r="Q41" s="291"/>
      <c r="R41" s="291"/>
      <c r="S41" s="295"/>
      <c r="T41" s="421"/>
      <c r="U41" s="210"/>
      <c r="V41" s="210"/>
      <c r="W41" s="210"/>
      <c r="X41" s="210"/>
      <c r="Y41" s="210"/>
      <c r="Z41" s="210"/>
      <c r="AA41" s="210"/>
      <c r="AB41" s="210"/>
      <c r="AC41" s="210"/>
      <c r="AD41" s="210"/>
      <c r="AE41" s="210"/>
      <c r="AF41" s="210"/>
      <c r="AG41" s="210"/>
      <c r="AH41" s="210"/>
      <c r="AI41" s="210"/>
      <c r="AJ41" s="210"/>
      <c r="AK41" s="210"/>
      <c r="AL41" s="211"/>
    </row>
    <row r="42" spans="1:38">
      <c r="A42" s="292"/>
      <c r="B42" s="291"/>
      <c r="C42" s="291"/>
      <c r="D42" s="291"/>
      <c r="E42" s="291"/>
      <c r="F42" s="291"/>
      <c r="G42" s="291"/>
      <c r="H42" s="291"/>
      <c r="I42" s="291"/>
      <c r="J42" s="291"/>
      <c r="K42" s="291"/>
      <c r="L42" s="291"/>
      <c r="M42" s="291"/>
      <c r="N42" s="291"/>
      <c r="O42" s="291"/>
      <c r="P42" s="291"/>
      <c r="Q42" s="291"/>
      <c r="R42" s="291"/>
      <c r="S42" s="295"/>
      <c r="T42" s="421"/>
      <c r="U42" s="210"/>
      <c r="V42" s="210"/>
      <c r="W42" s="210"/>
      <c r="X42" s="210"/>
      <c r="Y42" s="210"/>
      <c r="Z42" s="210"/>
      <c r="AA42" s="210"/>
      <c r="AB42" s="210"/>
      <c r="AC42" s="210"/>
      <c r="AD42" s="210"/>
      <c r="AE42" s="210"/>
      <c r="AF42" s="210"/>
      <c r="AG42" s="210"/>
      <c r="AH42" s="210"/>
      <c r="AI42" s="210"/>
      <c r="AJ42" s="210"/>
      <c r="AK42" s="210"/>
      <c r="AL42" s="211"/>
    </row>
    <row r="43" spans="1:38">
      <c r="A43" s="292"/>
      <c r="B43" s="422" t="s">
        <v>296</v>
      </c>
      <c r="C43" s="291"/>
      <c r="D43" s="291"/>
      <c r="E43" s="291"/>
      <c r="F43" s="291"/>
      <c r="G43" s="291"/>
      <c r="H43" s="291"/>
      <c r="I43" s="291"/>
      <c r="J43" s="291"/>
      <c r="K43" s="291"/>
      <c r="L43" s="291"/>
      <c r="M43" s="291"/>
      <c r="N43" s="291"/>
      <c r="O43" s="291"/>
      <c r="P43" s="291"/>
      <c r="Q43" s="291"/>
      <c r="R43" s="291"/>
      <c r="S43" s="295"/>
      <c r="T43" s="421"/>
      <c r="U43" s="210"/>
      <c r="V43" s="210"/>
      <c r="W43" s="210"/>
      <c r="X43" s="210"/>
      <c r="Y43" s="210"/>
      <c r="Z43" s="210"/>
      <c r="AA43" s="210"/>
      <c r="AB43" s="210"/>
      <c r="AC43" s="210"/>
      <c r="AD43" s="210"/>
      <c r="AE43" s="210"/>
      <c r="AF43" s="210"/>
      <c r="AG43" s="210"/>
      <c r="AH43" s="210"/>
      <c r="AI43" s="210"/>
      <c r="AJ43" s="210"/>
      <c r="AK43" s="210"/>
      <c r="AL43" s="211"/>
    </row>
    <row r="44" spans="1:38">
      <c r="A44" s="292"/>
      <c r="B44" s="422" t="s">
        <v>297</v>
      </c>
      <c r="C44" s="291"/>
      <c r="D44" s="291"/>
      <c r="E44" s="291"/>
      <c r="F44" s="291"/>
      <c r="G44" s="291"/>
      <c r="H44" s="291"/>
      <c r="I44" s="291"/>
      <c r="J44" s="291"/>
      <c r="K44" s="291"/>
      <c r="L44" s="291"/>
      <c r="M44" s="291"/>
      <c r="N44" s="291"/>
      <c r="O44" s="291"/>
      <c r="P44" s="291"/>
      <c r="Q44" s="291"/>
      <c r="R44" s="291"/>
      <c r="S44" s="295"/>
      <c r="T44" s="421"/>
      <c r="U44" s="210"/>
      <c r="V44" s="210"/>
      <c r="W44" s="210"/>
      <c r="X44" s="210"/>
      <c r="Y44" s="210"/>
      <c r="Z44" s="210"/>
      <c r="AA44" s="210"/>
      <c r="AB44" s="210"/>
      <c r="AC44" s="210"/>
      <c r="AD44" s="210"/>
      <c r="AE44" s="210"/>
      <c r="AF44" s="210"/>
      <c r="AG44" s="210"/>
      <c r="AH44" s="210"/>
      <c r="AI44" s="210"/>
      <c r="AJ44" s="210"/>
      <c r="AK44" s="210"/>
      <c r="AL44" s="211"/>
    </row>
    <row r="45" spans="1:38">
      <c r="A45" s="292"/>
      <c r="B45" s="422" t="s">
        <v>294</v>
      </c>
      <c r="C45" s="291"/>
      <c r="D45" s="291"/>
      <c r="E45" s="291"/>
      <c r="F45" s="291"/>
      <c r="G45" s="291"/>
      <c r="H45" s="291"/>
      <c r="I45" s="291"/>
      <c r="J45" s="291"/>
      <c r="K45" s="291"/>
      <c r="L45" s="291"/>
      <c r="M45" s="291"/>
      <c r="N45" s="291"/>
      <c r="O45" s="291"/>
      <c r="P45" s="291"/>
      <c r="Q45" s="291"/>
      <c r="R45" s="291"/>
      <c r="S45" s="295"/>
      <c r="T45" s="421"/>
      <c r="U45" s="210"/>
      <c r="V45" s="210"/>
      <c r="W45" s="210"/>
      <c r="X45" s="210"/>
      <c r="Y45" s="210"/>
      <c r="Z45" s="210"/>
      <c r="AA45" s="210"/>
      <c r="AB45" s="210"/>
      <c r="AC45" s="210"/>
      <c r="AD45" s="210"/>
      <c r="AE45" s="210"/>
      <c r="AF45" s="210"/>
      <c r="AG45" s="210"/>
      <c r="AH45" s="210"/>
      <c r="AI45" s="210"/>
      <c r="AJ45" s="210"/>
      <c r="AK45" s="210"/>
      <c r="AL45" s="211"/>
    </row>
    <row r="46" spans="1:38">
      <c r="A46" s="292"/>
      <c r="B46" s="210"/>
      <c r="C46" s="210"/>
      <c r="D46" s="210"/>
      <c r="E46" s="210"/>
      <c r="F46" s="210"/>
      <c r="G46" s="210"/>
      <c r="H46" s="210"/>
      <c r="I46" s="210"/>
      <c r="J46" s="210"/>
      <c r="K46" s="210"/>
      <c r="L46" s="210"/>
      <c r="M46" s="210"/>
      <c r="N46" s="210"/>
      <c r="O46" s="210"/>
      <c r="P46" s="210"/>
      <c r="Q46" s="210"/>
      <c r="R46" s="210"/>
      <c r="S46" s="295"/>
      <c r="T46" s="421"/>
      <c r="U46" s="210"/>
      <c r="V46" s="210"/>
      <c r="W46" s="210"/>
      <c r="X46" s="210"/>
      <c r="Y46" s="210"/>
      <c r="Z46" s="210"/>
      <c r="AA46" s="210"/>
      <c r="AB46" s="210"/>
      <c r="AC46" s="210"/>
      <c r="AD46" s="210"/>
      <c r="AE46" s="210"/>
      <c r="AF46" s="210"/>
      <c r="AG46" s="210"/>
      <c r="AH46" s="210"/>
      <c r="AI46" s="210"/>
      <c r="AJ46" s="210"/>
      <c r="AK46" s="210"/>
      <c r="AL46" s="211"/>
    </row>
    <row r="47" spans="1:38">
      <c r="A47" s="292"/>
      <c r="B47" s="422" t="s">
        <v>298</v>
      </c>
      <c r="C47" s="210"/>
      <c r="D47" s="210"/>
      <c r="E47" s="210"/>
      <c r="F47" s="210"/>
      <c r="G47" s="210"/>
      <c r="H47" s="210"/>
      <c r="I47" s="210"/>
      <c r="J47" s="210"/>
      <c r="K47" s="210"/>
      <c r="L47" s="210"/>
      <c r="M47" s="210"/>
      <c r="N47" s="210"/>
      <c r="O47" s="210"/>
      <c r="P47" s="210"/>
      <c r="Q47" s="210"/>
      <c r="R47" s="210"/>
      <c r="S47" s="295"/>
      <c r="T47" s="421"/>
      <c r="U47" s="210"/>
      <c r="V47" s="210"/>
      <c r="W47" s="210"/>
      <c r="X47" s="210"/>
      <c r="Y47" s="210"/>
      <c r="Z47" s="210"/>
      <c r="AA47" s="210"/>
      <c r="AB47" s="210"/>
      <c r="AC47" s="210"/>
      <c r="AD47" s="210"/>
      <c r="AE47" s="210"/>
      <c r="AF47" s="210"/>
      <c r="AG47" s="210"/>
      <c r="AH47" s="210"/>
      <c r="AI47" s="210"/>
      <c r="AJ47" s="210"/>
      <c r="AK47" s="210"/>
      <c r="AL47" s="211"/>
    </row>
    <row r="48" spans="1:38">
      <c r="A48" s="292"/>
      <c r="B48" s="422" t="s">
        <v>299</v>
      </c>
      <c r="C48" s="210"/>
      <c r="D48" s="210"/>
      <c r="E48" s="210"/>
      <c r="F48" s="210"/>
      <c r="G48" s="210"/>
      <c r="H48" s="210"/>
      <c r="I48" s="210"/>
      <c r="J48" s="210"/>
      <c r="K48" s="210"/>
      <c r="L48" s="210"/>
      <c r="M48" s="210"/>
      <c r="N48" s="210"/>
      <c r="O48" s="210"/>
      <c r="P48" s="210"/>
      <c r="Q48" s="210"/>
      <c r="R48" s="210"/>
      <c r="S48" s="295"/>
      <c r="T48" s="421"/>
      <c r="U48" s="210"/>
      <c r="V48" s="210"/>
      <c r="W48" s="210"/>
      <c r="X48" s="210"/>
      <c r="Y48" s="210"/>
      <c r="Z48" s="210"/>
      <c r="AA48" s="210"/>
      <c r="AB48" s="210"/>
      <c r="AC48" s="210"/>
      <c r="AD48" s="210"/>
      <c r="AE48" s="210"/>
      <c r="AF48" s="210"/>
      <c r="AG48" s="210"/>
      <c r="AH48" s="210"/>
      <c r="AI48" s="210"/>
      <c r="AJ48" s="210"/>
      <c r="AK48" s="210"/>
      <c r="AL48" s="211"/>
    </row>
    <row r="49" spans="1:38">
      <c r="A49" s="292"/>
      <c r="B49" s="210"/>
      <c r="C49" s="210"/>
      <c r="D49" s="210"/>
      <c r="E49" s="210"/>
      <c r="F49" s="210"/>
      <c r="G49" s="210"/>
      <c r="H49" s="210"/>
      <c r="I49" s="210"/>
      <c r="J49" s="210"/>
      <c r="K49" s="210"/>
      <c r="L49" s="210"/>
      <c r="M49" s="210"/>
      <c r="N49" s="210"/>
      <c r="O49" s="210"/>
      <c r="P49" s="210"/>
      <c r="Q49" s="210"/>
      <c r="R49" s="210"/>
      <c r="S49" s="295"/>
      <c r="T49" s="421"/>
      <c r="U49" s="210"/>
      <c r="V49" s="210"/>
      <c r="W49" s="210"/>
      <c r="X49" s="210"/>
      <c r="Y49" s="210"/>
      <c r="Z49" s="210"/>
      <c r="AA49" s="210"/>
      <c r="AB49" s="210"/>
      <c r="AC49" s="210"/>
      <c r="AD49" s="210"/>
      <c r="AE49" s="210"/>
      <c r="AF49" s="210"/>
      <c r="AG49" s="210"/>
      <c r="AH49" s="210"/>
      <c r="AI49" s="210"/>
      <c r="AJ49" s="210"/>
      <c r="AK49" s="210"/>
      <c r="AL49" s="211"/>
    </row>
    <row r="50" spans="1:38">
      <c r="A50" s="292"/>
      <c r="B50" s="291"/>
      <c r="C50" s="291"/>
      <c r="D50" s="291"/>
      <c r="E50" s="291"/>
      <c r="F50" s="291"/>
      <c r="G50" s="291"/>
      <c r="H50" s="291"/>
      <c r="I50" s="291"/>
      <c r="J50" s="291"/>
      <c r="K50" s="291"/>
      <c r="L50" s="291"/>
      <c r="M50" s="291"/>
      <c r="N50" s="291"/>
      <c r="O50" s="291"/>
      <c r="P50" s="291"/>
      <c r="Q50" s="291"/>
      <c r="R50" s="291"/>
      <c r="S50" s="295"/>
      <c r="T50" s="421"/>
      <c r="U50" s="210"/>
      <c r="V50" s="210"/>
      <c r="W50" s="210"/>
      <c r="X50" s="210"/>
      <c r="Y50" s="210"/>
      <c r="Z50" s="210"/>
      <c r="AA50" s="210"/>
      <c r="AB50" s="210"/>
      <c r="AC50" s="210"/>
      <c r="AD50" s="210"/>
      <c r="AE50" s="210"/>
      <c r="AF50" s="210"/>
      <c r="AG50" s="210"/>
      <c r="AH50" s="210"/>
      <c r="AI50" s="210"/>
      <c r="AJ50" s="210"/>
      <c r="AK50" s="210"/>
      <c r="AL50" s="211"/>
    </row>
    <row r="51" spans="1:38">
      <c r="A51" s="292"/>
      <c r="B51" s="291"/>
      <c r="C51" s="291"/>
      <c r="D51" s="291"/>
      <c r="E51" s="291"/>
      <c r="F51" s="291"/>
      <c r="G51" s="291"/>
      <c r="H51" s="291"/>
      <c r="I51" s="291"/>
      <c r="J51" s="291"/>
      <c r="K51" s="291"/>
      <c r="L51" s="291"/>
      <c r="M51" s="291"/>
      <c r="N51" s="291"/>
      <c r="O51" s="291"/>
      <c r="P51" s="291"/>
      <c r="Q51" s="291"/>
      <c r="R51" s="291"/>
      <c r="S51" s="295"/>
      <c r="T51" s="421"/>
      <c r="U51" s="210"/>
      <c r="V51" s="210"/>
      <c r="W51" s="210"/>
      <c r="X51" s="210"/>
      <c r="Y51" s="210"/>
      <c r="Z51" s="210"/>
      <c r="AA51" s="210"/>
      <c r="AB51" s="210"/>
      <c r="AC51" s="210"/>
      <c r="AD51" s="210"/>
      <c r="AE51" s="210"/>
      <c r="AF51" s="210"/>
      <c r="AG51" s="210"/>
      <c r="AH51" s="210"/>
      <c r="AI51" s="210"/>
      <c r="AJ51" s="210"/>
      <c r="AK51" s="210"/>
      <c r="AL51" s="211"/>
    </row>
    <row r="52" spans="1:38">
      <c r="A52" s="292"/>
      <c r="B52" s="291"/>
      <c r="C52" s="291"/>
      <c r="D52" s="291"/>
      <c r="E52" s="291"/>
      <c r="F52" s="291"/>
      <c r="G52" s="291"/>
      <c r="H52" s="291"/>
      <c r="I52" s="291"/>
      <c r="J52" s="291"/>
      <c r="K52" s="291"/>
      <c r="L52" s="291"/>
      <c r="M52" s="291"/>
      <c r="N52" s="291"/>
      <c r="O52" s="291"/>
      <c r="P52" s="291"/>
      <c r="Q52" s="291"/>
      <c r="R52" s="291"/>
      <c r="S52" s="295"/>
      <c r="T52" s="421"/>
      <c r="U52" s="210"/>
      <c r="V52" s="210"/>
      <c r="W52" s="210"/>
      <c r="X52" s="210"/>
      <c r="Y52" s="210"/>
      <c r="Z52" s="210"/>
      <c r="AA52" s="210"/>
      <c r="AB52" s="210"/>
      <c r="AC52" s="210"/>
      <c r="AD52" s="210"/>
      <c r="AE52" s="210"/>
      <c r="AF52" s="210"/>
      <c r="AG52" s="210"/>
      <c r="AH52" s="210"/>
      <c r="AI52" s="210"/>
      <c r="AJ52" s="210"/>
      <c r="AK52" s="210"/>
      <c r="AL52" s="211"/>
    </row>
    <row r="53" spans="1:38">
      <c r="A53" s="292"/>
      <c r="B53" s="291"/>
      <c r="C53" s="291"/>
      <c r="D53" s="291"/>
      <c r="E53" s="291"/>
      <c r="F53" s="291"/>
      <c r="G53" s="291"/>
      <c r="H53" s="291"/>
      <c r="I53" s="291"/>
      <c r="J53" s="291"/>
      <c r="K53" s="291"/>
      <c r="L53" s="291"/>
      <c r="M53" s="291"/>
      <c r="N53" s="291"/>
      <c r="O53" s="291"/>
      <c r="P53" s="291"/>
      <c r="Q53" s="291"/>
      <c r="R53" s="291"/>
      <c r="S53" s="295"/>
      <c r="T53" s="421"/>
      <c r="U53" s="210"/>
      <c r="V53" s="210"/>
      <c r="W53" s="210"/>
      <c r="X53" s="210"/>
      <c r="Y53" s="210"/>
      <c r="Z53" s="210"/>
      <c r="AA53" s="210"/>
      <c r="AB53" s="210"/>
      <c r="AC53" s="210"/>
      <c r="AD53" s="210"/>
      <c r="AE53" s="210"/>
      <c r="AF53" s="210"/>
      <c r="AG53" s="210"/>
      <c r="AH53" s="210"/>
      <c r="AI53" s="210"/>
      <c r="AJ53" s="210"/>
      <c r="AK53" s="210"/>
      <c r="AL53" s="211"/>
    </row>
    <row r="54" spans="1:38">
      <c r="A54" s="292"/>
      <c r="B54" s="291"/>
      <c r="C54" s="291"/>
      <c r="D54" s="291"/>
      <c r="E54" s="291"/>
      <c r="F54" s="291"/>
      <c r="G54" s="291"/>
      <c r="H54" s="291"/>
      <c r="I54" s="291"/>
      <c r="J54" s="291"/>
      <c r="K54" s="291"/>
      <c r="L54" s="291"/>
      <c r="M54" s="291"/>
      <c r="N54" s="291"/>
      <c r="O54" s="291"/>
      <c r="P54" s="291"/>
      <c r="Q54" s="291"/>
      <c r="R54" s="291"/>
      <c r="S54" s="295"/>
      <c r="T54" s="421"/>
      <c r="U54" s="210"/>
      <c r="V54" s="210"/>
      <c r="W54" s="210"/>
      <c r="X54" s="210"/>
      <c r="Y54" s="210"/>
      <c r="Z54" s="210"/>
      <c r="AA54" s="210"/>
      <c r="AB54" s="210"/>
      <c r="AC54" s="210"/>
      <c r="AD54" s="210"/>
      <c r="AE54" s="210"/>
      <c r="AF54" s="210"/>
      <c r="AG54" s="210"/>
      <c r="AH54" s="210"/>
      <c r="AI54" s="210"/>
      <c r="AJ54" s="210"/>
      <c r="AK54" s="210"/>
      <c r="AL54" s="211"/>
    </row>
    <row r="55" spans="1:38">
      <c r="A55" s="292"/>
      <c r="B55" s="422"/>
      <c r="C55" s="291"/>
      <c r="D55" s="291"/>
      <c r="E55" s="291"/>
      <c r="F55" s="291"/>
      <c r="G55" s="291"/>
      <c r="H55" s="291"/>
      <c r="I55" s="291"/>
      <c r="J55" s="291"/>
      <c r="K55" s="291"/>
      <c r="L55" s="291"/>
      <c r="M55" s="291"/>
      <c r="N55" s="291"/>
      <c r="O55" s="291"/>
      <c r="P55" s="291"/>
      <c r="Q55" s="291"/>
      <c r="R55" s="291"/>
      <c r="S55" s="295"/>
      <c r="T55" s="421"/>
      <c r="U55" s="210"/>
      <c r="V55" s="210"/>
      <c r="W55" s="210"/>
      <c r="X55" s="210"/>
      <c r="Y55" s="210"/>
      <c r="Z55" s="210"/>
      <c r="AA55" s="210"/>
      <c r="AB55" s="210"/>
      <c r="AC55" s="210"/>
      <c r="AD55" s="210"/>
      <c r="AE55" s="210"/>
      <c r="AF55" s="210"/>
      <c r="AG55" s="210"/>
      <c r="AH55" s="210"/>
      <c r="AI55" s="210"/>
      <c r="AJ55" s="210"/>
      <c r="AK55" s="210"/>
      <c r="AL55" s="211"/>
    </row>
    <row r="56" spans="1:38">
      <c r="A56" s="292"/>
      <c r="B56" s="422"/>
      <c r="C56" s="291"/>
      <c r="D56" s="291"/>
      <c r="E56" s="291"/>
      <c r="F56" s="291"/>
      <c r="G56" s="291"/>
      <c r="H56" s="291"/>
      <c r="I56" s="291"/>
      <c r="J56" s="291"/>
      <c r="K56" s="291"/>
      <c r="L56" s="291"/>
      <c r="M56" s="291"/>
      <c r="N56" s="291"/>
      <c r="O56" s="291"/>
      <c r="P56" s="291"/>
      <c r="Q56" s="291"/>
      <c r="R56" s="291"/>
      <c r="S56" s="295"/>
      <c r="T56" s="421"/>
      <c r="U56" s="210"/>
      <c r="V56" s="210"/>
      <c r="W56" s="210"/>
      <c r="X56" s="210"/>
      <c r="Y56" s="210"/>
      <c r="Z56" s="210"/>
      <c r="AA56" s="210"/>
      <c r="AB56" s="210"/>
      <c r="AC56" s="210"/>
      <c r="AD56" s="210"/>
      <c r="AE56" s="210"/>
      <c r="AF56" s="210"/>
      <c r="AG56" s="210"/>
      <c r="AH56" s="210"/>
      <c r="AI56" s="210"/>
      <c r="AJ56" s="210"/>
      <c r="AK56" s="210"/>
      <c r="AL56" s="211"/>
    </row>
    <row r="57" spans="1:38">
      <c r="A57" s="423"/>
      <c r="B57" s="297"/>
      <c r="C57" s="297"/>
      <c r="D57" s="297"/>
      <c r="E57" s="297"/>
      <c r="F57" s="297"/>
      <c r="G57" s="297"/>
      <c r="H57" s="297"/>
      <c r="I57" s="297"/>
      <c r="J57" s="297"/>
      <c r="K57" s="297"/>
      <c r="L57" s="297"/>
      <c r="M57" s="297"/>
      <c r="N57" s="297"/>
      <c r="O57" s="297"/>
      <c r="P57" s="297"/>
      <c r="Q57" s="297"/>
      <c r="R57" s="297"/>
      <c r="S57" s="298"/>
      <c r="T57" s="424"/>
      <c r="U57" s="213"/>
      <c r="V57" s="213"/>
      <c r="W57" s="213"/>
      <c r="X57" s="213"/>
      <c r="Y57" s="213"/>
      <c r="Z57" s="213"/>
      <c r="AA57" s="213"/>
      <c r="AB57" s="213"/>
      <c r="AC57" s="213"/>
      <c r="AD57" s="213"/>
      <c r="AE57" s="213"/>
      <c r="AF57" s="213"/>
      <c r="AG57" s="213"/>
      <c r="AH57" s="213"/>
      <c r="AI57" s="213"/>
      <c r="AJ57" s="213"/>
      <c r="AK57" s="213"/>
      <c r="AL57" s="214"/>
    </row>
  </sheetData>
  <sheetProtection algorithmName="SHA-512" hashValue="EpGerhKyIurQ1XQZ/WGhapdO7/qbd32ax8BknNH0F/SnoTn6ep/5Mw9/QPUqWGYVrAggfHM7zXZv4kv7HGYWuw==" saltValue="Wk9Omrg9UNIdu1CggJZgEw==" spinCount="100000" sheet="1" scenarios="1"/>
  <mergeCells count="1">
    <mergeCell ref="A1:S1"/>
  </mergeCells>
  <phoneticPr fontId="0" type="noConversion"/>
  <hyperlinks>
    <hyperlink ref="V38" location="'T3.14 T3.5 FBH Spt Structure'!A1" display="BACK" xr:uid="{00000000-0004-0000-2D00-000000000000}"/>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pageSetUpPr fitToPage="1"/>
  </sheetPr>
  <dimension ref="A1:AL57"/>
  <sheetViews>
    <sheetView showGridLines="0" view="pageBreakPreview" zoomScaleNormal="100" zoomScaleSheetLayoutView="100" workbookViewId="0">
      <selection sqref="A1:S1"/>
    </sheetView>
  </sheetViews>
  <sheetFormatPr defaultColWidth="11.42578125" defaultRowHeight="12.75"/>
  <cols>
    <col min="1" max="1" width="5" customWidth="1"/>
    <col min="2" max="2" width="6.28515625" customWidth="1"/>
    <col min="3" max="38" width="5" customWidth="1"/>
  </cols>
  <sheetData>
    <row r="1" spans="1:38">
      <c r="A1" s="1329" t="s">
        <v>476</v>
      </c>
      <c r="B1" s="1329"/>
      <c r="C1" s="1329"/>
      <c r="D1" s="1329"/>
      <c r="E1" s="1329"/>
      <c r="F1" s="1329"/>
      <c r="G1" s="1329"/>
      <c r="H1" s="1329"/>
      <c r="I1" s="1329"/>
      <c r="J1" s="1329"/>
      <c r="K1" s="1329"/>
      <c r="L1" s="1329"/>
      <c r="M1" s="1329"/>
      <c r="N1" s="1329"/>
      <c r="O1" s="1329"/>
      <c r="P1" s="1329"/>
      <c r="Q1" s="1329"/>
      <c r="R1" s="1329"/>
      <c r="S1" s="1329"/>
      <c r="T1" s="247"/>
      <c r="U1" s="248"/>
      <c r="V1" s="248"/>
      <c r="W1" s="248"/>
      <c r="X1" s="248"/>
      <c r="Y1" s="248"/>
      <c r="Z1" s="248"/>
      <c r="AA1" s="248"/>
      <c r="AB1" s="248"/>
      <c r="AC1" s="248"/>
      <c r="AD1" s="248"/>
      <c r="AE1" s="248"/>
      <c r="AF1" s="248"/>
      <c r="AG1" s="248"/>
      <c r="AH1" s="248"/>
      <c r="AI1" s="248"/>
      <c r="AJ1" s="248"/>
      <c r="AK1" s="248"/>
      <c r="AL1" s="249"/>
    </row>
    <row r="2" spans="1:38">
      <c r="A2" s="418"/>
      <c r="B2" s="419"/>
      <c r="C2" s="419"/>
      <c r="D2" s="419"/>
      <c r="E2" s="419"/>
      <c r="F2" s="419"/>
      <c r="G2" s="419"/>
      <c r="H2" s="419"/>
      <c r="I2" s="419"/>
      <c r="J2" s="419"/>
      <c r="K2" s="419"/>
      <c r="L2" s="419"/>
      <c r="M2" s="419"/>
      <c r="N2" s="419"/>
      <c r="O2" s="419"/>
      <c r="P2" s="419"/>
      <c r="Q2" s="419"/>
      <c r="R2" s="419"/>
      <c r="S2" s="420"/>
      <c r="T2" s="241"/>
      <c r="U2" s="242"/>
      <c r="V2" s="242"/>
      <c r="W2" s="242"/>
      <c r="X2" s="242"/>
      <c r="Y2" s="242"/>
      <c r="Z2" s="242"/>
      <c r="AA2" s="242"/>
      <c r="AB2" s="242"/>
      <c r="AC2" s="242"/>
      <c r="AD2" s="242"/>
      <c r="AE2" s="242"/>
      <c r="AF2" s="242"/>
      <c r="AG2" s="242"/>
      <c r="AH2" s="242"/>
      <c r="AI2" s="242"/>
      <c r="AJ2" s="242"/>
      <c r="AK2" s="242"/>
      <c r="AL2" s="243"/>
    </row>
    <row r="3" spans="1:38">
      <c r="A3" s="292"/>
      <c r="B3" s="422" t="s">
        <v>653</v>
      </c>
      <c r="C3" s="291"/>
      <c r="D3" s="291"/>
      <c r="E3" s="291"/>
      <c r="F3" s="291"/>
      <c r="G3" s="291"/>
      <c r="H3" s="291"/>
      <c r="I3" s="291"/>
      <c r="J3" s="291"/>
      <c r="K3" s="291"/>
      <c r="L3" s="291"/>
      <c r="M3" s="291"/>
      <c r="N3" s="291"/>
      <c r="O3" s="291"/>
      <c r="P3" s="291"/>
      <c r="Q3" s="291"/>
      <c r="R3" s="291"/>
      <c r="S3" s="295"/>
      <c r="T3" s="241"/>
      <c r="U3" s="253"/>
      <c r="V3" s="242"/>
      <c r="W3" s="242"/>
      <c r="X3" s="242"/>
      <c r="Y3" s="242"/>
      <c r="Z3" s="242"/>
      <c r="AA3" s="242"/>
      <c r="AB3" s="242"/>
      <c r="AC3" s="242"/>
      <c r="AD3" s="242"/>
      <c r="AE3" s="242"/>
      <c r="AF3" s="242"/>
      <c r="AG3" s="242"/>
      <c r="AH3" s="242"/>
      <c r="AI3" s="242"/>
      <c r="AJ3" s="242"/>
      <c r="AK3" s="242"/>
      <c r="AL3" s="243"/>
    </row>
    <row r="4" spans="1:38">
      <c r="A4" s="292"/>
      <c r="B4" s="422"/>
      <c r="C4" s="291"/>
      <c r="D4" s="291"/>
      <c r="E4" s="291"/>
      <c r="F4" s="291"/>
      <c r="G4" s="291"/>
      <c r="H4" s="291"/>
      <c r="I4" s="291"/>
      <c r="J4" s="291"/>
      <c r="K4" s="291"/>
      <c r="L4" s="291"/>
      <c r="M4" s="291"/>
      <c r="N4" s="291"/>
      <c r="O4" s="291"/>
      <c r="P4" s="291"/>
      <c r="Q4" s="291"/>
      <c r="R4" s="291"/>
      <c r="S4" s="295"/>
      <c r="T4" s="241"/>
      <c r="U4" s="253"/>
      <c r="V4" s="242"/>
      <c r="W4" s="242"/>
      <c r="X4" s="242"/>
      <c r="Y4" s="242"/>
      <c r="Z4" s="242"/>
      <c r="AA4" s="242"/>
      <c r="AB4" s="242"/>
      <c r="AC4" s="242"/>
      <c r="AD4" s="242"/>
      <c r="AE4" s="242"/>
      <c r="AF4" s="242"/>
      <c r="AG4" s="242"/>
      <c r="AH4" s="242"/>
      <c r="AI4" s="242"/>
      <c r="AJ4" s="242"/>
      <c r="AK4" s="242"/>
      <c r="AL4" s="243"/>
    </row>
    <row r="5" spans="1:38">
      <c r="A5" s="292"/>
      <c r="B5" s="425" t="s">
        <v>327</v>
      </c>
      <c r="C5" s="291"/>
      <c r="D5" s="291"/>
      <c r="E5" s="291"/>
      <c r="F5" s="291"/>
      <c r="G5" s="291"/>
      <c r="H5" s="291"/>
      <c r="I5" s="291"/>
      <c r="J5" s="291"/>
      <c r="K5" s="291"/>
      <c r="L5" s="291"/>
      <c r="M5" s="291"/>
      <c r="N5" s="291"/>
      <c r="O5" s="291"/>
      <c r="P5" s="291"/>
      <c r="Q5" s="291"/>
      <c r="R5" s="291"/>
      <c r="S5" s="295"/>
      <c r="T5" s="241"/>
      <c r="U5" s="253"/>
      <c r="V5" s="242"/>
      <c r="W5" s="242"/>
      <c r="X5" s="242"/>
      <c r="Y5" s="242"/>
      <c r="Z5" s="242"/>
      <c r="AA5" s="242"/>
      <c r="AB5" s="242"/>
      <c r="AC5" s="242"/>
      <c r="AD5" s="242"/>
      <c r="AE5" s="242"/>
      <c r="AF5" s="242"/>
      <c r="AG5" s="242"/>
      <c r="AH5" s="242"/>
      <c r="AI5" s="242"/>
      <c r="AJ5" s="242"/>
      <c r="AK5" s="242"/>
      <c r="AL5" s="243"/>
    </row>
    <row r="6" spans="1:38">
      <c r="A6" s="292"/>
      <c r="B6" s="422"/>
      <c r="C6" s="291"/>
      <c r="D6" s="291"/>
      <c r="E6" s="291"/>
      <c r="F6" s="291"/>
      <c r="G6" s="291"/>
      <c r="H6" s="291"/>
      <c r="I6" s="291"/>
      <c r="J6" s="291"/>
      <c r="K6" s="291"/>
      <c r="L6" s="291"/>
      <c r="M6" s="291"/>
      <c r="N6" s="291"/>
      <c r="O6" s="291"/>
      <c r="P6" s="291"/>
      <c r="Q6" s="291"/>
      <c r="R6" s="291"/>
      <c r="S6" s="295"/>
      <c r="T6" s="241"/>
      <c r="U6" s="242"/>
      <c r="V6" s="242"/>
      <c r="W6" s="242"/>
      <c r="X6" s="242"/>
      <c r="Y6" s="242"/>
      <c r="Z6" s="242"/>
      <c r="AA6" s="242"/>
      <c r="AB6" s="242"/>
      <c r="AC6" s="242"/>
      <c r="AD6" s="242"/>
      <c r="AE6" s="242"/>
      <c r="AF6" s="242"/>
      <c r="AG6" s="242"/>
      <c r="AH6" s="242"/>
      <c r="AI6" s="242"/>
      <c r="AJ6" s="242"/>
      <c r="AK6" s="242"/>
      <c r="AL6" s="243"/>
    </row>
    <row r="7" spans="1:38">
      <c r="A7" s="292"/>
      <c r="B7" s="422" t="s">
        <v>421</v>
      </c>
      <c r="C7" s="291"/>
      <c r="D7" s="291"/>
      <c r="E7" s="291"/>
      <c r="F7" s="291"/>
      <c r="G7" s="291"/>
      <c r="H7" s="291"/>
      <c r="I7" s="291"/>
      <c r="J7" s="291"/>
      <c r="K7" s="291"/>
      <c r="L7" s="294"/>
      <c r="M7" s="291"/>
      <c r="N7" s="291"/>
      <c r="O7" s="291"/>
      <c r="P7" s="291"/>
      <c r="Q7" s="291"/>
      <c r="R7" s="291"/>
      <c r="S7" s="295"/>
      <c r="T7" s="241"/>
      <c r="U7" s="242"/>
      <c r="V7" s="242"/>
      <c r="W7" s="242"/>
      <c r="X7" s="242"/>
      <c r="Y7" s="242"/>
      <c r="Z7" s="242"/>
      <c r="AA7" s="242"/>
      <c r="AB7" s="242"/>
      <c r="AC7" s="242"/>
      <c r="AD7" s="242"/>
      <c r="AE7" s="242"/>
      <c r="AF7" s="242"/>
      <c r="AG7" s="242"/>
      <c r="AH7" s="242"/>
      <c r="AI7" s="242"/>
      <c r="AJ7" s="242"/>
      <c r="AK7" s="242"/>
      <c r="AL7" s="243"/>
    </row>
    <row r="8" spans="1:38">
      <c r="A8" s="292"/>
      <c r="B8" s="53"/>
      <c r="C8" s="291"/>
      <c r="D8" s="291"/>
      <c r="E8" s="291"/>
      <c r="F8" s="291"/>
      <c r="G8" s="291"/>
      <c r="H8" s="291"/>
      <c r="I8" s="291"/>
      <c r="J8" s="291"/>
      <c r="K8" s="291"/>
      <c r="L8" s="291"/>
      <c r="M8" s="291"/>
      <c r="N8" s="291"/>
      <c r="O8" s="291"/>
      <c r="P8" s="291"/>
      <c r="Q8" s="291"/>
      <c r="R8" s="291"/>
      <c r="S8" s="295"/>
      <c r="T8" s="241"/>
      <c r="U8" s="242"/>
      <c r="V8" s="242"/>
      <c r="W8" s="242"/>
      <c r="X8" s="242"/>
      <c r="Y8" s="242"/>
      <c r="Z8" s="242"/>
      <c r="AA8" s="242"/>
      <c r="AB8" s="242"/>
      <c r="AC8" s="242"/>
      <c r="AD8" s="242"/>
      <c r="AE8" s="242"/>
      <c r="AF8" s="242"/>
      <c r="AG8" s="242"/>
      <c r="AH8" s="242"/>
      <c r="AI8" s="242"/>
      <c r="AJ8" s="242"/>
      <c r="AK8" s="242"/>
      <c r="AL8" s="243"/>
    </row>
    <row r="9" spans="1:38">
      <c r="A9" s="292"/>
      <c r="B9" s="425" t="s">
        <v>708</v>
      </c>
      <c r="C9" s="291"/>
      <c r="D9" s="291"/>
      <c r="E9" s="291"/>
      <c r="F9" s="291"/>
      <c r="G9" s="291"/>
      <c r="H9" s="291"/>
      <c r="I9" s="291"/>
      <c r="J9" s="291"/>
      <c r="K9" s="291"/>
      <c r="L9" s="291"/>
      <c r="M9" s="291"/>
      <c r="N9" s="291"/>
      <c r="O9" s="291"/>
      <c r="P9" s="291"/>
      <c r="Q9" s="291"/>
      <c r="R9" s="291"/>
      <c r="S9" s="295"/>
      <c r="T9" s="241"/>
      <c r="U9" s="242"/>
      <c r="V9" s="242"/>
      <c r="W9" s="242"/>
      <c r="X9" s="242"/>
      <c r="Y9" s="242"/>
      <c r="Z9" s="242"/>
      <c r="AA9" s="242"/>
      <c r="AB9" s="242"/>
      <c r="AC9" s="242"/>
      <c r="AD9" s="242"/>
      <c r="AE9" s="242"/>
      <c r="AF9" s="242"/>
      <c r="AG9" s="242"/>
      <c r="AH9" s="242"/>
      <c r="AI9" s="242"/>
      <c r="AJ9" s="242"/>
      <c r="AK9" s="242"/>
      <c r="AL9" s="243"/>
    </row>
    <row r="10" spans="1:38">
      <c r="A10" s="292"/>
      <c r="B10" s="422"/>
      <c r="C10" s="291"/>
      <c r="D10" s="291"/>
      <c r="E10" s="291"/>
      <c r="F10" s="291"/>
      <c r="G10" s="291"/>
      <c r="H10" s="291"/>
      <c r="I10" s="291"/>
      <c r="J10" s="291"/>
      <c r="K10" s="291"/>
      <c r="L10" s="291"/>
      <c r="M10" s="291"/>
      <c r="N10" s="291"/>
      <c r="O10" s="291"/>
      <c r="P10" s="291"/>
      <c r="Q10" s="291"/>
      <c r="R10" s="291"/>
      <c r="S10" s="295"/>
      <c r="T10" s="241"/>
      <c r="U10" s="242"/>
      <c r="V10" s="242"/>
      <c r="W10" s="242"/>
      <c r="X10" s="242"/>
      <c r="Y10" s="242"/>
      <c r="Z10" s="242"/>
      <c r="AA10" s="242"/>
      <c r="AB10" s="242"/>
      <c r="AC10" s="242"/>
      <c r="AD10" s="242"/>
      <c r="AE10" s="242"/>
      <c r="AF10" s="242"/>
      <c r="AG10" s="242"/>
      <c r="AH10" s="242"/>
      <c r="AI10" s="242"/>
      <c r="AJ10" s="242"/>
      <c r="AK10" s="242"/>
      <c r="AL10" s="243"/>
    </row>
    <row r="11" spans="1:38">
      <c r="A11" s="292"/>
      <c r="B11" s="422" t="s">
        <v>328</v>
      </c>
      <c r="C11" s="291"/>
      <c r="D11" s="291"/>
      <c r="E11" s="291"/>
      <c r="F11" s="291"/>
      <c r="G11" s="291"/>
      <c r="H11" s="291"/>
      <c r="I11" s="291"/>
      <c r="J11" s="291"/>
      <c r="K11" s="291"/>
      <c r="L11" s="291"/>
      <c r="M11" s="291"/>
      <c r="N11" s="291"/>
      <c r="O11" s="291"/>
      <c r="P11" s="291"/>
      <c r="Q11" s="291"/>
      <c r="R11" s="291"/>
      <c r="S11" s="295"/>
      <c r="T11" s="241"/>
      <c r="U11" s="242"/>
      <c r="V11" s="242"/>
      <c r="W11" s="242"/>
      <c r="X11" s="242"/>
      <c r="Y11" s="242"/>
      <c r="Z11" s="242"/>
      <c r="AA11" s="242"/>
      <c r="AB11" s="242"/>
      <c r="AC11" s="242"/>
      <c r="AD11" s="242"/>
      <c r="AE11" s="242"/>
      <c r="AF11" s="242"/>
      <c r="AG11" s="242"/>
      <c r="AH11" s="242"/>
      <c r="AI11" s="242"/>
      <c r="AJ11" s="242"/>
      <c r="AK11" s="242"/>
      <c r="AL11" s="243"/>
    </row>
    <row r="12" spans="1:38">
      <c r="A12" s="292"/>
      <c r="B12" s="53"/>
      <c r="C12" s="291"/>
      <c r="D12" s="291"/>
      <c r="E12" s="291"/>
      <c r="F12" s="291"/>
      <c r="G12" s="291"/>
      <c r="H12" s="291"/>
      <c r="I12" s="291"/>
      <c r="J12" s="291"/>
      <c r="K12" s="291"/>
      <c r="L12" s="291"/>
      <c r="M12" s="291"/>
      <c r="N12" s="291"/>
      <c r="O12" s="291"/>
      <c r="P12" s="291"/>
      <c r="Q12" s="291"/>
      <c r="R12" s="291"/>
      <c r="S12" s="295"/>
      <c r="T12" s="241"/>
      <c r="U12" s="242"/>
      <c r="V12" s="242"/>
      <c r="W12" s="242"/>
      <c r="X12" s="242"/>
      <c r="Y12" s="242"/>
      <c r="Z12" s="242"/>
      <c r="AA12" s="242"/>
      <c r="AB12" s="242"/>
      <c r="AC12" s="242"/>
      <c r="AD12" s="242"/>
      <c r="AE12" s="242"/>
      <c r="AF12" s="242"/>
      <c r="AG12" s="242"/>
      <c r="AH12" s="242"/>
      <c r="AI12" s="242"/>
      <c r="AJ12" s="242"/>
      <c r="AK12" s="242"/>
      <c r="AL12" s="243"/>
    </row>
    <row r="13" spans="1:38">
      <c r="A13" s="292"/>
      <c r="B13" s="427" t="s">
        <v>654</v>
      </c>
      <c r="C13" s="291"/>
      <c r="D13" s="291"/>
      <c r="E13" s="291"/>
      <c r="F13" s="291"/>
      <c r="G13" s="291"/>
      <c r="H13" s="291"/>
      <c r="I13" s="291"/>
      <c r="J13" s="291"/>
      <c r="K13" s="291"/>
      <c r="L13" s="291"/>
      <c r="M13" s="291"/>
      <c r="N13" s="291"/>
      <c r="O13" s="291"/>
      <c r="P13" s="291"/>
      <c r="Q13" s="291"/>
      <c r="R13" s="291"/>
      <c r="S13" s="295"/>
      <c r="T13" s="241"/>
      <c r="U13" s="242"/>
      <c r="V13" s="242"/>
      <c r="W13" s="242"/>
      <c r="X13" s="242"/>
      <c r="Y13" s="242"/>
      <c r="Z13" s="242"/>
      <c r="AA13" s="242"/>
      <c r="AB13" s="242"/>
      <c r="AC13" s="242"/>
      <c r="AD13" s="242"/>
      <c r="AE13" s="242"/>
      <c r="AF13" s="242"/>
      <c r="AG13" s="242"/>
      <c r="AH13" s="242"/>
      <c r="AI13" s="242"/>
      <c r="AJ13" s="242"/>
      <c r="AK13" s="242"/>
      <c r="AL13" s="243"/>
    </row>
    <row r="14" spans="1:38">
      <c r="A14" s="292"/>
      <c r="B14" s="427" t="s">
        <v>329</v>
      </c>
      <c r="C14" s="291"/>
      <c r="D14" s="291"/>
      <c r="E14" s="291"/>
      <c r="F14" s="291"/>
      <c r="G14" s="291"/>
      <c r="H14" s="291"/>
      <c r="I14" s="291"/>
      <c r="J14" s="291"/>
      <c r="K14" s="291"/>
      <c r="L14" s="291"/>
      <c r="M14" s="291"/>
      <c r="N14" s="291"/>
      <c r="O14" s="291"/>
      <c r="P14" s="291"/>
      <c r="Q14" s="291"/>
      <c r="R14" s="291"/>
      <c r="S14" s="295"/>
      <c r="T14" s="241"/>
      <c r="U14" s="242"/>
      <c r="V14" s="242"/>
      <c r="W14" s="242"/>
      <c r="X14" s="242"/>
      <c r="Y14" s="242"/>
      <c r="Z14" s="242"/>
      <c r="AA14" s="242"/>
      <c r="AB14" s="242"/>
      <c r="AC14" s="242"/>
      <c r="AD14" s="242"/>
      <c r="AE14" s="242"/>
      <c r="AF14" s="242"/>
      <c r="AG14" s="242"/>
      <c r="AH14" s="242"/>
      <c r="AI14" s="242"/>
      <c r="AJ14" s="242"/>
      <c r="AK14" s="242"/>
      <c r="AL14" s="243"/>
    </row>
    <row r="15" spans="1:38">
      <c r="A15" s="292"/>
      <c r="B15" s="428" t="s">
        <v>727</v>
      </c>
      <c r="C15" s="291"/>
      <c r="D15" s="291"/>
      <c r="E15" s="291"/>
      <c r="F15" s="291"/>
      <c r="G15" s="291"/>
      <c r="H15" s="291"/>
      <c r="I15" s="291"/>
      <c r="J15" s="291"/>
      <c r="K15" s="291"/>
      <c r="L15" s="291"/>
      <c r="M15" s="291"/>
      <c r="N15" s="291"/>
      <c r="O15" s="291"/>
      <c r="P15" s="291"/>
      <c r="Q15" s="291"/>
      <c r="R15" s="291"/>
      <c r="S15" s="295"/>
      <c r="T15" s="241"/>
      <c r="U15" s="242"/>
      <c r="V15" s="242"/>
      <c r="W15" s="242"/>
      <c r="X15" s="242"/>
      <c r="Y15" s="242"/>
      <c r="Z15" s="242"/>
      <c r="AA15" s="242"/>
      <c r="AB15" s="242"/>
      <c r="AC15" s="242"/>
      <c r="AD15" s="242"/>
      <c r="AE15" s="242"/>
      <c r="AF15" s="242"/>
      <c r="AG15" s="242"/>
      <c r="AH15" s="242"/>
      <c r="AI15" s="242"/>
      <c r="AJ15" s="242"/>
      <c r="AK15" s="242"/>
      <c r="AL15" s="243"/>
    </row>
    <row r="16" spans="1:38">
      <c r="A16" s="292"/>
      <c r="B16" s="134" t="s">
        <v>728</v>
      </c>
      <c r="C16" s="291"/>
      <c r="D16" s="291"/>
      <c r="E16" s="291"/>
      <c r="F16" s="291"/>
      <c r="G16" s="291"/>
      <c r="H16" s="291"/>
      <c r="I16" s="291"/>
      <c r="J16" s="291"/>
      <c r="K16" s="291"/>
      <c r="L16" s="291"/>
      <c r="M16" s="291"/>
      <c r="N16" s="291"/>
      <c r="O16" s="291"/>
      <c r="P16" s="291"/>
      <c r="Q16" s="291"/>
      <c r="R16" s="291"/>
      <c r="S16" s="295"/>
      <c r="T16" s="241"/>
      <c r="U16" s="242"/>
      <c r="V16" s="242"/>
      <c r="W16" s="242"/>
      <c r="X16" s="242"/>
      <c r="Y16" s="242"/>
      <c r="Z16" s="242"/>
      <c r="AA16" s="242"/>
      <c r="AB16" s="242"/>
      <c r="AC16" s="242"/>
      <c r="AD16" s="242"/>
      <c r="AE16" s="242"/>
      <c r="AF16" s="242"/>
      <c r="AG16" s="242"/>
      <c r="AH16" s="242"/>
      <c r="AI16" s="242"/>
      <c r="AJ16" s="242"/>
      <c r="AK16" s="242"/>
      <c r="AL16" s="243"/>
    </row>
    <row r="17" spans="1:38">
      <c r="A17" s="292"/>
      <c r="B17" s="134"/>
      <c r="C17" s="291"/>
      <c r="D17" s="291"/>
      <c r="E17" s="291"/>
      <c r="F17" s="291"/>
      <c r="G17" s="291"/>
      <c r="H17" s="291"/>
      <c r="I17" s="291"/>
      <c r="J17" s="291"/>
      <c r="K17" s="291"/>
      <c r="L17" s="291"/>
      <c r="M17" s="291"/>
      <c r="N17" s="291"/>
      <c r="O17" s="291"/>
      <c r="P17" s="291"/>
      <c r="Q17" s="291"/>
      <c r="R17" s="291"/>
      <c r="S17" s="295"/>
      <c r="T17" s="241"/>
      <c r="U17" s="242"/>
      <c r="V17" s="242"/>
      <c r="W17" s="242"/>
      <c r="X17" s="242"/>
      <c r="Y17" s="242"/>
      <c r="Z17" s="242"/>
      <c r="AA17" s="242"/>
      <c r="AB17" s="242"/>
      <c r="AC17" s="242"/>
      <c r="AD17" s="242"/>
      <c r="AE17" s="242"/>
      <c r="AF17" s="242"/>
      <c r="AG17" s="242"/>
      <c r="AH17" s="242"/>
      <c r="AI17" s="242"/>
      <c r="AJ17" s="242"/>
      <c r="AK17" s="242"/>
      <c r="AL17" s="243"/>
    </row>
    <row r="18" spans="1:38">
      <c r="A18" s="292"/>
      <c r="B18" s="414" t="s">
        <v>473</v>
      </c>
      <c r="C18" s="291"/>
      <c r="D18" s="291"/>
      <c r="E18" s="291"/>
      <c r="F18" s="291"/>
      <c r="G18" s="291"/>
      <c r="H18" s="291"/>
      <c r="I18" s="291"/>
      <c r="J18" s="291"/>
      <c r="K18" s="291"/>
      <c r="L18" s="291"/>
      <c r="M18" s="291"/>
      <c r="N18" s="291"/>
      <c r="O18" s="291"/>
      <c r="P18" s="291"/>
      <c r="Q18" s="291"/>
      <c r="R18" s="291"/>
      <c r="S18" s="295"/>
      <c r="T18" s="241"/>
      <c r="U18" s="242"/>
      <c r="V18" s="242"/>
      <c r="W18" s="242"/>
      <c r="X18" s="242"/>
      <c r="Y18" s="242"/>
      <c r="Z18" s="242"/>
      <c r="AA18" s="242"/>
      <c r="AB18" s="242"/>
      <c r="AC18" s="242"/>
      <c r="AD18" s="242"/>
      <c r="AE18" s="242"/>
      <c r="AF18" s="242"/>
      <c r="AG18" s="242"/>
      <c r="AH18" s="242"/>
      <c r="AI18" s="242"/>
      <c r="AJ18" s="242"/>
      <c r="AK18" s="242"/>
      <c r="AL18" s="243"/>
    </row>
    <row r="19" spans="1:38">
      <c r="A19" s="292"/>
      <c r="B19" s="422"/>
      <c r="C19" s="422"/>
      <c r="D19" s="291"/>
      <c r="E19" s="291"/>
      <c r="F19" s="291"/>
      <c r="G19" s="291"/>
      <c r="H19" s="291"/>
      <c r="I19" s="291"/>
      <c r="J19" s="291"/>
      <c r="K19" s="291"/>
      <c r="L19" s="291"/>
      <c r="M19" s="291"/>
      <c r="N19" s="291"/>
      <c r="O19" s="291"/>
      <c r="P19" s="291"/>
      <c r="Q19" s="291"/>
      <c r="R19" s="291"/>
      <c r="S19" s="295"/>
      <c r="T19" s="241"/>
      <c r="U19" s="242"/>
      <c r="V19" s="242"/>
      <c r="W19" s="242"/>
      <c r="X19" s="242"/>
      <c r="Y19" s="242"/>
      <c r="Z19" s="242"/>
      <c r="AA19" s="242"/>
      <c r="AB19" s="242"/>
      <c r="AC19" s="242"/>
      <c r="AD19" s="242"/>
      <c r="AE19" s="242"/>
      <c r="AF19" s="242"/>
      <c r="AG19" s="242"/>
      <c r="AH19" s="242"/>
      <c r="AI19" s="242"/>
      <c r="AJ19" s="242"/>
      <c r="AK19" s="242"/>
      <c r="AL19" s="243"/>
    </row>
    <row r="20" spans="1:38">
      <c r="A20" s="292"/>
      <c r="B20" s="422"/>
      <c r="C20" s="422"/>
      <c r="D20" s="291"/>
      <c r="E20" s="291"/>
      <c r="F20" s="291"/>
      <c r="G20" s="291"/>
      <c r="H20" s="291"/>
      <c r="I20" s="291"/>
      <c r="J20" s="291"/>
      <c r="K20" s="291"/>
      <c r="L20" s="291"/>
      <c r="M20" s="291"/>
      <c r="N20" s="291"/>
      <c r="O20" s="291"/>
      <c r="P20" s="291"/>
      <c r="Q20" s="291"/>
      <c r="R20" s="291"/>
      <c r="S20" s="295"/>
      <c r="T20" s="241"/>
      <c r="U20" s="242"/>
      <c r="V20" s="242"/>
      <c r="W20" s="242"/>
      <c r="X20" s="242"/>
      <c r="Y20" s="242"/>
      <c r="Z20" s="242"/>
      <c r="AA20" s="242"/>
      <c r="AB20" s="242"/>
      <c r="AC20" s="242"/>
      <c r="AD20" s="242"/>
      <c r="AE20" s="242"/>
      <c r="AF20" s="242"/>
      <c r="AG20" s="242"/>
      <c r="AH20" s="242"/>
      <c r="AI20" s="242"/>
      <c r="AJ20" s="242"/>
      <c r="AK20" s="242"/>
      <c r="AL20" s="243"/>
    </row>
    <row r="21" spans="1:38">
      <c r="A21" s="292"/>
      <c r="B21" s="291"/>
      <c r="C21" s="291"/>
      <c r="D21" s="291"/>
      <c r="E21" s="291"/>
      <c r="F21" s="291"/>
      <c r="G21" s="291"/>
      <c r="H21" s="291"/>
      <c r="I21" s="291"/>
      <c r="J21" s="291"/>
      <c r="K21" s="291"/>
      <c r="L21" s="291"/>
      <c r="M21" s="291"/>
      <c r="N21" s="291"/>
      <c r="O21" s="291"/>
      <c r="P21" s="291"/>
      <c r="Q21" s="291"/>
      <c r="R21" s="291"/>
      <c r="S21" s="295"/>
      <c r="T21" s="241"/>
      <c r="U21" s="242"/>
      <c r="V21" s="242"/>
      <c r="W21" s="242"/>
      <c r="X21" s="242"/>
      <c r="Y21" s="242"/>
      <c r="Z21" s="242"/>
      <c r="AA21" s="242"/>
      <c r="AB21" s="242"/>
      <c r="AC21" s="242"/>
      <c r="AD21" s="242"/>
      <c r="AE21" s="242"/>
      <c r="AF21" s="242"/>
      <c r="AG21" s="242"/>
      <c r="AH21" s="242"/>
      <c r="AI21" s="242"/>
      <c r="AJ21" s="242"/>
      <c r="AK21" s="242"/>
      <c r="AL21" s="243"/>
    </row>
    <row r="22" spans="1:38">
      <c r="A22" s="53"/>
      <c r="B22" s="53"/>
      <c r="C22" s="53"/>
      <c r="D22" s="53"/>
      <c r="E22" s="53"/>
      <c r="F22" s="53"/>
      <c r="G22" s="53"/>
      <c r="H22" s="53"/>
      <c r="I22" s="53"/>
      <c r="J22" s="53"/>
      <c r="K22" s="53"/>
      <c r="L22" s="53"/>
      <c r="M22" s="53"/>
      <c r="N22" s="53"/>
      <c r="O22" s="53"/>
      <c r="P22" s="53"/>
      <c r="Q22" s="53"/>
      <c r="R22" s="291"/>
      <c r="S22" s="295"/>
      <c r="T22" s="241"/>
      <c r="U22" s="242"/>
      <c r="V22" s="242"/>
      <c r="W22" s="242"/>
      <c r="X22" s="242"/>
      <c r="Y22" s="242"/>
      <c r="Z22" s="242"/>
      <c r="AA22" s="242"/>
      <c r="AB22" s="242"/>
      <c r="AC22" s="242"/>
      <c r="AD22" s="242"/>
      <c r="AE22" s="242"/>
      <c r="AF22" s="242"/>
      <c r="AG22" s="242"/>
      <c r="AH22" s="242"/>
      <c r="AI22" s="242"/>
      <c r="AJ22" s="242"/>
      <c r="AK22" s="242"/>
      <c r="AL22" s="243"/>
    </row>
    <row r="23" spans="1:38">
      <c r="A23" s="53"/>
      <c r="B23" s="53"/>
      <c r="C23" s="53"/>
      <c r="D23" s="53"/>
      <c r="E23" s="53"/>
      <c r="F23" s="53"/>
      <c r="G23" s="53"/>
      <c r="H23" s="53"/>
      <c r="I23" s="53"/>
      <c r="J23" s="53"/>
      <c r="K23" s="53"/>
      <c r="L23" s="53"/>
      <c r="M23" s="53"/>
      <c r="N23" s="53"/>
      <c r="O23" s="53"/>
      <c r="P23" s="53"/>
      <c r="Q23" s="53"/>
      <c r="R23" s="291"/>
      <c r="S23" s="295"/>
      <c r="T23" s="241"/>
      <c r="U23" s="242"/>
      <c r="V23" s="242"/>
      <c r="W23" s="242"/>
      <c r="X23" s="242"/>
      <c r="Y23" s="242"/>
      <c r="Z23" s="242"/>
      <c r="AA23" s="242"/>
      <c r="AB23" s="242"/>
      <c r="AC23" s="242"/>
      <c r="AD23" s="242"/>
      <c r="AE23" s="242"/>
      <c r="AF23" s="242"/>
      <c r="AG23" s="242"/>
      <c r="AH23" s="242"/>
      <c r="AI23" s="242"/>
      <c r="AJ23" s="242"/>
      <c r="AK23" s="242"/>
      <c r="AL23" s="243"/>
    </row>
    <row r="24" spans="1:38">
      <c r="A24" s="53"/>
      <c r="B24" s="53"/>
      <c r="C24" s="53"/>
      <c r="D24" s="53"/>
      <c r="E24" s="53"/>
      <c r="F24" s="53"/>
      <c r="G24" s="53"/>
      <c r="H24" s="53"/>
      <c r="I24" s="53"/>
      <c r="J24" s="53"/>
      <c r="K24" s="53"/>
      <c r="L24" s="53"/>
      <c r="M24" s="53"/>
      <c r="N24" s="53"/>
      <c r="O24" s="53"/>
      <c r="P24" s="53"/>
      <c r="Q24" s="53"/>
      <c r="R24" s="291"/>
      <c r="S24" s="295"/>
      <c r="T24" s="241"/>
      <c r="U24" s="242"/>
      <c r="V24" s="242"/>
      <c r="W24" s="242"/>
      <c r="X24" s="242"/>
      <c r="Y24" s="242"/>
      <c r="Z24" s="242"/>
      <c r="AA24" s="242"/>
      <c r="AB24" s="242"/>
      <c r="AC24" s="242"/>
      <c r="AD24" s="242"/>
      <c r="AE24" s="242"/>
      <c r="AF24" s="242"/>
      <c r="AG24" s="242"/>
      <c r="AH24" s="242"/>
      <c r="AI24" s="242"/>
      <c r="AJ24" s="242"/>
      <c r="AK24" s="242"/>
      <c r="AL24" s="243"/>
    </row>
    <row r="25" spans="1:38">
      <c r="A25" s="53"/>
      <c r="B25" s="53"/>
      <c r="C25" s="53"/>
      <c r="D25" s="53"/>
      <c r="E25" s="53"/>
      <c r="F25" s="53"/>
      <c r="G25" s="53"/>
      <c r="H25" s="53"/>
      <c r="I25" s="53"/>
      <c r="J25" s="53"/>
      <c r="K25" s="53"/>
      <c r="L25" s="53"/>
      <c r="M25" s="53"/>
      <c r="N25" s="53"/>
      <c r="O25" s="53"/>
      <c r="P25" s="53"/>
      <c r="Q25" s="53"/>
      <c r="R25" s="291"/>
      <c r="S25" s="295"/>
      <c r="T25" s="241"/>
      <c r="U25" s="242"/>
      <c r="V25" s="242"/>
      <c r="W25" s="242"/>
      <c r="X25" s="242"/>
      <c r="Y25" s="242"/>
      <c r="Z25" s="242"/>
      <c r="AA25" s="242"/>
      <c r="AB25" s="242"/>
      <c r="AC25" s="242"/>
      <c r="AD25" s="242"/>
      <c r="AE25" s="242"/>
      <c r="AF25" s="242"/>
      <c r="AG25" s="242"/>
      <c r="AH25" s="242"/>
      <c r="AI25" s="242"/>
      <c r="AJ25" s="242"/>
      <c r="AK25" s="242"/>
      <c r="AL25" s="243"/>
    </row>
    <row r="26" spans="1:38">
      <c r="A26" s="53"/>
      <c r="B26" s="53"/>
      <c r="C26" s="53"/>
      <c r="D26" s="53"/>
      <c r="E26" s="53"/>
      <c r="F26" s="53"/>
      <c r="G26" s="53"/>
      <c r="H26" s="53"/>
      <c r="I26" s="53"/>
      <c r="J26" s="53"/>
      <c r="K26" s="53"/>
      <c r="L26" s="53"/>
      <c r="M26" s="53"/>
      <c r="N26" s="53"/>
      <c r="O26" s="53"/>
      <c r="P26" s="53"/>
      <c r="Q26" s="53"/>
      <c r="R26" s="291"/>
      <c r="S26" s="295"/>
      <c r="T26" s="241"/>
      <c r="U26" s="242"/>
      <c r="V26" s="242"/>
      <c r="W26" s="242"/>
      <c r="X26" s="242"/>
      <c r="Y26" s="242"/>
      <c r="Z26" s="242"/>
      <c r="AA26" s="242"/>
      <c r="AB26" s="242"/>
      <c r="AC26" s="242"/>
      <c r="AD26" s="242"/>
      <c r="AE26" s="242"/>
      <c r="AF26" s="242"/>
      <c r="AG26" s="242"/>
      <c r="AH26" s="242"/>
      <c r="AI26" s="242"/>
      <c r="AJ26" s="242"/>
      <c r="AK26" s="242"/>
      <c r="AL26" s="243"/>
    </row>
    <row r="27" spans="1:38">
      <c r="A27" s="53"/>
      <c r="B27" s="53"/>
      <c r="C27" s="53"/>
      <c r="D27" s="53"/>
      <c r="E27" s="53"/>
      <c r="F27" s="53"/>
      <c r="G27" s="53"/>
      <c r="H27" s="53"/>
      <c r="I27" s="53"/>
      <c r="J27" s="53"/>
      <c r="K27" s="53"/>
      <c r="L27" s="53"/>
      <c r="M27" s="53"/>
      <c r="N27" s="53"/>
      <c r="O27" s="53"/>
      <c r="P27" s="53"/>
      <c r="Q27" s="53"/>
      <c r="R27" s="291"/>
      <c r="S27" s="295"/>
      <c r="T27" s="241"/>
      <c r="U27" s="242"/>
      <c r="V27" s="242"/>
      <c r="W27" s="242"/>
      <c r="X27" s="242"/>
      <c r="Y27" s="242"/>
      <c r="Z27" s="242"/>
      <c r="AA27" s="242"/>
      <c r="AB27" s="242"/>
      <c r="AC27" s="242"/>
      <c r="AD27" s="242"/>
      <c r="AE27" s="242"/>
      <c r="AF27" s="242"/>
      <c r="AG27" s="242"/>
      <c r="AH27" s="242"/>
      <c r="AI27" s="242"/>
      <c r="AJ27" s="242"/>
      <c r="AK27" s="242"/>
      <c r="AL27" s="243"/>
    </row>
    <row r="28" spans="1:38">
      <c r="A28" s="53"/>
      <c r="B28" s="53"/>
      <c r="C28" s="53"/>
      <c r="D28" s="53"/>
      <c r="E28" s="53"/>
      <c r="F28" s="53"/>
      <c r="G28" s="53"/>
      <c r="H28" s="53"/>
      <c r="I28" s="53"/>
      <c r="J28" s="53"/>
      <c r="K28" s="53"/>
      <c r="L28" s="53"/>
      <c r="M28" s="53"/>
      <c r="N28" s="53"/>
      <c r="O28" s="53"/>
      <c r="P28" s="53"/>
      <c r="Q28" s="53"/>
      <c r="R28" s="291"/>
      <c r="S28" s="295"/>
      <c r="T28" s="241"/>
      <c r="U28" s="242"/>
      <c r="V28" s="242"/>
      <c r="W28" s="242"/>
      <c r="X28" s="242"/>
      <c r="Y28" s="242"/>
      <c r="Z28" s="242"/>
      <c r="AA28" s="242"/>
      <c r="AB28" s="242"/>
      <c r="AC28" s="242"/>
      <c r="AD28" s="242"/>
      <c r="AE28" s="242"/>
      <c r="AF28" s="242"/>
      <c r="AG28" s="242"/>
      <c r="AH28" s="242"/>
      <c r="AI28" s="242"/>
      <c r="AJ28" s="242"/>
      <c r="AK28" s="242"/>
      <c r="AL28" s="243"/>
    </row>
    <row r="29" spans="1:38">
      <c r="A29" s="53"/>
      <c r="B29" s="53"/>
      <c r="C29" s="53"/>
      <c r="D29" s="53"/>
      <c r="E29" s="53"/>
      <c r="F29" s="53"/>
      <c r="G29" s="53"/>
      <c r="H29" s="53"/>
      <c r="I29" s="53"/>
      <c r="J29" s="53"/>
      <c r="K29" s="53"/>
      <c r="L29" s="53"/>
      <c r="M29" s="53"/>
      <c r="N29" s="53"/>
      <c r="O29" s="53"/>
      <c r="P29" s="53"/>
      <c r="Q29" s="53"/>
      <c r="R29" s="291"/>
      <c r="S29" s="295"/>
      <c r="T29" s="241"/>
      <c r="U29" s="242"/>
      <c r="V29" s="242"/>
      <c r="W29" s="242"/>
      <c r="X29" s="242"/>
      <c r="Y29" s="242"/>
      <c r="Z29" s="242"/>
      <c r="AA29" s="242"/>
      <c r="AB29" s="242"/>
      <c r="AC29" s="242"/>
      <c r="AD29" s="242"/>
      <c r="AE29" s="242"/>
      <c r="AF29" s="242"/>
      <c r="AG29" s="242"/>
      <c r="AH29" s="242"/>
      <c r="AI29" s="242"/>
      <c r="AJ29" s="242"/>
      <c r="AK29" s="242"/>
      <c r="AL29" s="243"/>
    </row>
    <row r="30" spans="1:38">
      <c r="A30" s="53"/>
      <c r="B30" s="53"/>
      <c r="C30" s="53"/>
      <c r="D30" s="53"/>
      <c r="E30" s="53"/>
      <c r="F30" s="53"/>
      <c r="G30" s="53"/>
      <c r="H30" s="53"/>
      <c r="I30" s="53"/>
      <c r="J30" s="53"/>
      <c r="K30" s="53"/>
      <c r="L30" s="53"/>
      <c r="M30" s="53"/>
      <c r="N30" s="53"/>
      <c r="O30" s="53"/>
      <c r="P30" s="53"/>
      <c r="Q30" s="53"/>
      <c r="R30" s="291"/>
      <c r="S30" s="295"/>
      <c r="T30" s="241"/>
      <c r="U30" s="242"/>
      <c r="V30" s="242"/>
      <c r="W30" s="242"/>
      <c r="X30" s="242"/>
      <c r="Y30" s="242"/>
      <c r="Z30" s="242"/>
      <c r="AA30" s="242"/>
      <c r="AB30" s="242"/>
      <c r="AC30" s="242"/>
      <c r="AD30" s="242"/>
      <c r="AE30" s="242"/>
      <c r="AF30" s="242"/>
      <c r="AG30" s="242"/>
      <c r="AH30" s="242"/>
      <c r="AI30" s="242"/>
      <c r="AJ30" s="242"/>
      <c r="AK30" s="242"/>
      <c r="AL30" s="243"/>
    </row>
    <row r="31" spans="1:38">
      <c r="A31" s="53"/>
      <c r="B31" s="53"/>
      <c r="C31" s="53"/>
      <c r="D31" s="53"/>
      <c r="E31" s="53"/>
      <c r="F31" s="53"/>
      <c r="G31" s="53"/>
      <c r="H31" s="53"/>
      <c r="I31" s="53"/>
      <c r="J31" s="53"/>
      <c r="K31" s="53"/>
      <c r="L31" s="53"/>
      <c r="M31" s="53"/>
      <c r="N31" s="53"/>
      <c r="O31" s="53"/>
      <c r="P31" s="53"/>
      <c r="Q31" s="53"/>
      <c r="R31" s="291"/>
      <c r="S31" s="295"/>
      <c r="T31" s="241"/>
      <c r="U31" s="242"/>
      <c r="V31" s="242"/>
      <c r="W31" s="242"/>
      <c r="X31" s="242"/>
      <c r="Y31" s="242"/>
      <c r="Z31" s="242"/>
      <c r="AA31" s="242"/>
      <c r="AB31" s="242"/>
      <c r="AC31" s="242"/>
      <c r="AD31" s="242"/>
      <c r="AE31" s="242"/>
      <c r="AF31" s="242"/>
      <c r="AG31" s="242"/>
      <c r="AH31" s="242"/>
      <c r="AI31" s="242"/>
      <c r="AJ31" s="242"/>
      <c r="AK31" s="242"/>
      <c r="AL31" s="243"/>
    </row>
    <row r="32" spans="1:38">
      <c r="A32" s="53"/>
      <c r="B32" s="53"/>
      <c r="C32" s="53"/>
      <c r="D32" s="53"/>
      <c r="E32" s="53"/>
      <c r="F32" s="53"/>
      <c r="G32" s="53"/>
      <c r="H32" s="53"/>
      <c r="I32" s="53"/>
      <c r="J32" s="53"/>
      <c r="K32" s="53"/>
      <c r="L32" s="53"/>
      <c r="M32" s="53"/>
      <c r="N32" s="53"/>
      <c r="O32" s="53"/>
      <c r="P32" s="53"/>
      <c r="Q32" s="53"/>
      <c r="R32" s="291"/>
      <c r="S32" s="295"/>
      <c r="T32" s="241"/>
      <c r="U32" s="242"/>
      <c r="V32" s="242"/>
      <c r="W32" s="242"/>
      <c r="X32" s="242"/>
      <c r="Y32" s="242"/>
      <c r="Z32" s="242"/>
      <c r="AA32" s="242"/>
      <c r="AB32" s="242"/>
      <c r="AC32" s="242"/>
      <c r="AD32" s="242"/>
      <c r="AE32" s="242"/>
      <c r="AF32" s="242"/>
      <c r="AG32" s="242"/>
      <c r="AH32" s="242"/>
      <c r="AI32" s="242"/>
      <c r="AJ32" s="242"/>
      <c r="AK32" s="242"/>
      <c r="AL32" s="243"/>
    </row>
    <row r="33" spans="1:38">
      <c r="A33" s="292"/>
      <c r="B33" s="291"/>
      <c r="C33" s="291"/>
      <c r="D33" s="291"/>
      <c r="E33" s="291"/>
      <c r="F33" s="291"/>
      <c r="G33" s="291"/>
      <c r="H33" s="291"/>
      <c r="I33" s="291"/>
      <c r="J33" s="291"/>
      <c r="K33" s="291"/>
      <c r="L33" s="291"/>
      <c r="M33" s="291"/>
      <c r="N33" s="291"/>
      <c r="O33" s="291"/>
      <c r="P33" s="291"/>
      <c r="Q33" s="291"/>
      <c r="R33" s="291"/>
      <c r="S33" s="295"/>
      <c r="T33" s="241"/>
      <c r="U33" s="242"/>
      <c r="V33" s="242"/>
      <c r="W33" s="242"/>
      <c r="X33" s="242"/>
      <c r="Y33" s="242"/>
      <c r="Z33" s="242"/>
      <c r="AA33" s="242"/>
      <c r="AB33" s="242"/>
      <c r="AC33" s="242"/>
      <c r="AD33" s="242"/>
      <c r="AE33" s="242"/>
      <c r="AF33" s="242"/>
      <c r="AG33" s="242"/>
      <c r="AH33" s="242"/>
      <c r="AI33" s="242"/>
      <c r="AJ33" s="242"/>
      <c r="AK33" s="242"/>
      <c r="AL33" s="243"/>
    </row>
    <row r="34" spans="1:38">
      <c r="A34" s="292"/>
      <c r="B34" s="291"/>
      <c r="C34" s="291"/>
      <c r="D34" s="291"/>
      <c r="E34" s="291"/>
      <c r="F34" s="291"/>
      <c r="G34" s="291"/>
      <c r="H34" s="291"/>
      <c r="I34" s="291"/>
      <c r="J34" s="291"/>
      <c r="K34" s="291"/>
      <c r="L34" s="291"/>
      <c r="M34" s="291"/>
      <c r="N34" s="291"/>
      <c r="O34" s="291"/>
      <c r="P34" s="291"/>
      <c r="Q34" s="291"/>
      <c r="R34" s="291"/>
      <c r="S34" s="295"/>
      <c r="T34" s="241"/>
      <c r="U34" s="242"/>
      <c r="V34" s="242"/>
      <c r="W34" s="242"/>
      <c r="X34" s="242"/>
      <c r="Y34" s="242"/>
      <c r="Z34" s="242"/>
      <c r="AA34" s="242"/>
      <c r="AB34" s="242"/>
      <c r="AC34" s="242"/>
      <c r="AD34" s="242"/>
      <c r="AE34" s="242"/>
      <c r="AF34" s="242"/>
      <c r="AG34" s="242"/>
      <c r="AH34" s="242"/>
      <c r="AI34" s="242"/>
      <c r="AJ34" s="242"/>
      <c r="AK34" s="242"/>
      <c r="AL34" s="243"/>
    </row>
    <row r="35" spans="1:38">
      <c r="A35" s="292"/>
      <c r="B35" s="291"/>
      <c r="C35" s="291"/>
      <c r="D35" s="291"/>
      <c r="E35" s="291"/>
      <c r="F35" s="291"/>
      <c r="G35" s="291"/>
      <c r="H35" s="291"/>
      <c r="I35" s="291"/>
      <c r="J35" s="291"/>
      <c r="K35" s="291"/>
      <c r="L35" s="291"/>
      <c r="M35" s="291"/>
      <c r="N35" s="291"/>
      <c r="O35" s="291"/>
      <c r="P35" s="291"/>
      <c r="Q35" s="291"/>
      <c r="R35" s="291"/>
      <c r="S35" s="295"/>
      <c r="T35" s="241"/>
      <c r="U35" s="242"/>
      <c r="V35" s="242"/>
      <c r="W35" s="242"/>
      <c r="X35" s="242"/>
      <c r="Y35" s="242"/>
      <c r="Z35" s="242"/>
      <c r="AA35" s="242"/>
      <c r="AB35" s="242"/>
      <c r="AC35" s="242"/>
      <c r="AD35" s="242"/>
      <c r="AE35" s="242"/>
      <c r="AF35" s="242"/>
      <c r="AG35" s="242"/>
      <c r="AH35" s="242"/>
      <c r="AI35" s="242"/>
      <c r="AJ35" s="242"/>
      <c r="AK35" s="242"/>
      <c r="AL35" s="243"/>
    </row>
    <row r="36" spans="1:38">
      <c r="A36" s="292"/>
      <c r="B36" s="291"/>
      <c r="C36" s="291"/>
      <c r="D36" s="291"/>
      <c r="E36" s="291"/>
      <c r="F36" s="291"/>
      <c r="G36" s="291"/>
      <c r="H36" s="291"/>
      <c r="I36" s="291"/>
      <c r="J36" s="291"/>
      <c r="K36" s="291"/>
      <c r="L36" s="291"/>
      <c r="M36" s="291"/>
      <c r="N36" s="291"/>
      <c r="O36" s="291"/>
      <c r="P36" s="291"/>
      <c r="Q36" s="291"/>
      <c r="R36" s="291"/>
      <c r="S36" s="295"/>
      <c r="T36" s="241"/>
      <c r="U36" s="242"/>
      <c r="V36" s="242"/>
      <c r="W36" s="242"/>
      <c r="X36" s="242"/>
      <c r="Y36" s="242"/>
      <c r="Z36" s="242"/>
      <c r="AA36" s="242"/>
      <c r="AB36" s="242"/>
      <c r="AC36" s="242"/>
      <c r="AD36" s="242"/>
      <c r="AE36" s="242"/>
      <c r="AF36" s="242"/>
      <c r="AG36" s="242"/>
      <c r="AH36" s="242"/>
      <c r="AI36" s="242"/>
      <c r="AJ36" s="242"/>
      <c r="AK36" s="242"/>
      <c r="AL36" s="243"/>
    </row>
    <row r="37" spans="1:38">
      <c r="A37" s="292"/>
      <c r="B37" s="291"/>
      <c r="C37" s="291"/>
      <c r="D37" s="291"/>
      <c r="E37" s="291"/>
      <c r="F37" s="291"/>
      <c r="G37" s="291"/>
      <c r="H37" s="291"/>
      <c r="I37" s="291"/>
      <c r="J37" s="291"/>
      <c r="K37" s="291"/>
      <c r="L37" s="291"/>
      <c r="M37" s="291"/>
      <c r="N37" s="291"/>
      <c r="O37" s="291"/>
      <c r="P37" s="291"/>
      <c r="Q37" s="291"/>
      <c r="R37" s="291"/>
      <c r="S37" s="295"/>
      <c r="T37" s="241"/>
      <c r="U37" s="242"/>
      <c r="V37" s="242"/>
      <c r="W37" s="242"/>
      <c r="X37" s="242"/>
      <c r="Y37" s="242"/>
      <c r="Z37" s="242"/>
      <c r="AA37" s="242"/>
      <c r="AB37" s="242"/>
      <c r="AC37" s="242"/>
      <c r="AD37" s="242"/>
      <c r="AE37" s="242"/>
      <c r="AF37" s="242"/>
      <c r="AG37" s="242"/>
      <c r="AH37" s="242"/>
      <c r="AI37" s="242"/>
      <c r="AJ37" s="242"/>
      <c r="AK37" s="242"/>
      <c r="AL37" s="243"/>
    </row>
    <row r="38" spans="1:38">
      <c r="A38" s="292"/>
      <c r="B38" s="291"/>
      <c r="C38" s="291"/>
      <c r="D38" s="291"/>
      <c r="E38" s="291"/>
      <c r="F38" s="291"/>
      <c r="G38" s="291"/>
      <c r="H38" s="291"/>
      <c r="I38" s="291"/>
      <c r="J38" s="291"/>
      <c r="K38" s="291"/>
      <c r="L38" s="291"/>
      <c r="M38" s="291"/>
      <c r="N38" s="291"/>
      <c r="O38" s="291"/>
      <c r="P38" s="291"/>
      <c r="Q38" s="291"/>
      <c r="R38" s="291"/>
      <c r="S38" s="295"/>
      <c r="T38" s="241"/>
      <c r="U38" s="242"/>
      <c r="V38" s="242"/>
      <c r="W38" s="242"/>
      <c r="X38" s="242"/>
      <c r="Y38" s="242"/>
      <c r="Z38" s="242"/>
      <c r="AA38" s="242"/>
      <c r="AB38" s="242"/>
      <c r="AC38" s="242"/>
      <c r="AD38" s="242"/>
      <c r="AE38" s="242"/>
      <c r="AF38" s="242"/>
      <c r="AG38" s="242"/>
      <c r="AH38" s="242"/>
      <c r="AI38" s="242"/>
      <c r="AJ38" s="242"/>
      <c r="AK38" s="242"/>
      <c r="AL38" s="243"/>
    </row>
    <row r="39" spans="1:38">
      <c r="A39" s="292"/>
      <c r="B39" s="291"/>
      <c r="C39" s="291"/>
      <c r="D39" s="291"/>
      <c r="E39" s="291"/>
      <c r="F39" s="291"/>
      <c r="G39" s="291"/>
      <c r="H39" s="291"/>
      <c r="I39" s="291"/>
      <c r="J39" s="291"/>
      <c r="K39" s="291"/>
      <c r="L39" s="291"/>
      <c r="M39" s="291"/>
      <c r="N39" s="291"/>
      <c r="O39" s="291"/>
      <c r="P39" s="291"/>
      <c r="Q39" s="291"/>
      <c r="R39" s="291"/>
      <c r="S39" s="295"/>
      <c r="T39" s="241"/>
      <c r="U39" s="242"/>
      <c r="V39" s="242"/>
      <c r="W39" s="242"/>
      <c r="X39" s="242"/>
      <c r="Y39" s="242"/>
      <c r="Z39" s="242"/>
      <c r="AA39" s="242"/>
      <c r="AB39" s="242"/>
      <c r="AC39" s="242"/>
      <c r="AD39" s="242"/>
      <c r="AE39" s="242"/>
      <c r="AF39" s="242"/>
      <c r="AG39" s="242"/>
      <c r="AH39" s="242"/>
      <c r="AI39" s="242"/>
      <c r="AJ39" s="242"/>
      <c r="AK39" s="242"/>
      <c r="AL39" s="243"/>
    </row>
    <row r="40" spans="1:38">
      <c r="A40" s="292"/>
      <c r="B40" s="291"/>
      <c r="C40" s="291"/>
      <c r="D40" s="291"/>
      <c r="E40" s="291"/>
      <c r="F40" s="291"/>
      <c r="G40" s="291"/>
      <c r="H40" s="291"/>
      <c r="I40" s="291"/>
      <c r="J40" s="291"/>
      <c r="K40" s="291"/>
      <c r="L40" s="291"/>
      <c r="M40" s="291"/>
      <c r="N40" s="291"/>
      <c r="O40" s="291"/>
      <c r="P40" s="291"/>
      <c r="Q40" s="291"/>
      <c r="R40" s="291"/>
      <c r="S40" s="295"/>
      <c r="T40" s="241"/>
      <c r="U40" s="242"/>
      <c r="V40" s="242"/>
      <c r="W40" s="242"/>
      <c r="X40" s="242"/>
      <c r="Y40" s="242"/>
      <c r="Z40" s="242"/>
      <c r="AA40" s="242"/>
      <c r="AB40" s="242"/>
      <c r="AC40" s="242"/>
      <c r="AD40" s="242"/>
      <c r="AE40" s="242"/>
      <c r="AF40" s="242"/>
      <c r="AG40" s="242"/>
      <c r="AH40" s="242"/>
      <c r="AI40" s="242"/>
      <c r="AJ40" s="242"/>
      <c r="AK40" s="242"/>
      <c r="AL40" s="243"/>
    </row>
    <row r="41" spans="1:38">
      <c r="A41" s="292"/>
      <c r="B41" s="291"/>
      <c r="C41" s="291"/>
      <c r="D41" s="291"/>
      <c r="E41" s="291"/>
      <c r="F41" s="291"/>
      <c r="G41" s="291"/>
      <c r="H41" s="291"/>
      <c r="I41" s="291"/>
      <c r="J41" s="291"/>
      <c r="K41" s="291"/>
      <c r="L41" s="291"/>
      <c r="M41" s="291"/>
      <c r="N41" s="291"/>
      <c r="O41" s="291"/>
      <c r="P41" s="291"/>
      <c r="Q41" s="291"/>
      <c r="R41" s="291"/>
      <c r="S41" s="295"/>
      <c r="T41" s="241"/>
      <c r="U41" s="242"/>
      <c r="V41" s="242"/>
      <c r="W41" s="242"/>
      <c r="X41" s="242"/>
      <c r="Y41" s="242"/>
      <c r="Z41" s="242"/>
      <c r="AA41" s="242"/>
      <c r="AB41" s="242"/>
      <c r="AC41" s="242"/>
      <c r="AD41" s="242"/>
      <c r="AE41" s="242"/>
      <c r="AF41" s="242"/>
      <c r="AG41" s="242"/>
      <c r="AH41" s="242"/>
      <c r="AI41" s="242"/>
      <c r="AJ41" s="242"/>
      <c r="AK41" s="242"/>
      <c r="AL41" s="243"/>
    </row>
    <row r="42" spans="1:38">
      <c r="A42" s="292"/>
      <c r="B42" s="291"/>
      <c r="C42" s="291"/>
      <c r="D42" s="291"/>
      <c r="E42" s="291"/>
      <c r="F42" s="291"/>
      <c r="G42" s="291"/>
      <c r="H42" s="291"/>
      <c r="I42" s="291"/>
      <c r="J42" s="291"/>
      <c r="K42" s="291"/>
      <c r="L42" s="291"/>
      <c r="M42" s="291"/>
      <c r="N42" s="291"/>
      <c r="O42" s="291"/>
      <c r="P42" s="291"/>
      <c r="Q42" s="291"/>
      <c r="R42" s="291"/>
      <c r="S42" s="295"/>
      <c r="T42" s="241"/>
      <c r="U42" s="242"/>
      <c r="V42" s="242"/>
      <c r="W42" s="242"/>
      <c r="X42" s="242"/>
      <c r="Y42" s="242"/>
      <c r="Z42" s="242"/>
      <c r="AA42" s="242"/>
      <c r="AB42" s="242"/>
      <c r="AC42" s="242"/>
      <c r="AD42" s="242"/>
      <c r="AE42" s="242"/>
      <c r="AF42" s="242"/>
      <c r="AG42" s="242"/>
      <c r="AH42" s="242"/>
      <c r="AI42" s="242"/>
      <c r="AJ42" s="242"/>
      <c r="AK42" s="242"/>
      <c r="AL42" s="243"/>
    </row>
    <row r="43" spans="1:38">
      <c r="A43" s="292"/>
      <c r="B43" s="291"/>
      <c r="C43" s="291"/>
      <c r="D43" s="291"/>
      <c r="E43" s="291"/>
      <c r="F43" s="291"/>
      <c r="G43" s="291"/>
      <c r="H43" s="291"/>
      <c r="I43" s="291"/>
      <c r="J43" s="291"/>
      <c r="K43" s="291"/>
      <c r="L43" s="291"/>
      <c r="M43" s="291"/>
      <c r="N43" s="291"/>
      <c r="O43" s="291"/>
      <c r="P43" s="291"/>
      <c r="Q43" s="291"/>
      <c r="R43" s="291"/>
      <c r="S43" s="295"/>
      <c r="T43" s="241"/>
      <c r="U43" s="242"/>
      <c r="V43" s="242"/>
      <c r="W43" s="242"/>
      <c r="X43" s="242"/>
      <c r="Y43" s="242"/>
      <c r="Z43" s="242"/>
      <c r="AA43" s="242"/>
      <c r="AB43" s="242"/>
      <c r="AC43" s="242"/>
      <c r="AD43" s="242"/>
      <c r="AE43" s="242"/>
      <c r="AF43" s="242"/>
      <c r="AG43" s="242"/>
      <c r="AH43" s="242"/>
      <c r="AI43" s="242"/>
      <c r="AJ43" s="242"/>
      <c r="AK43" s="242"/>
      <c r="AL43" s="243"/>
    </row>
    <row r="44" spans="1:38">
      <c r="A44" s="292"/>
      <c r="B44" s="291"/>
      <c r="C44" s="291"/>
      <c r="D44" s="291"/>
      <c r="E44" s="291"/>
      <c r="F44" s="291"/>
      <c r="G44" s="291"/>
      <c r="H44" s="291"/>
      <c r="I44" s="291"/>
      <c r="J44" s="291"/>
      <c r="K44" s="291"/>
      <c r="L44" s="291"/>
      <c r="M44" s="291"/>
      <c r="N44" s="291"/>
      <c r="O44" s="291"/>
      <c r="P44" s="291"/>
      <c r="Q44" s="291"/>
      <c r="R44" s="291"/>
      <c r="S44" s="295"/>
      <c r="T44" s="241"/>
      <c r="U44" s="242"/>
      <c r="V44" s="242"/>
      <c r="W44" s="242"/>
      <c r="X44" s="242"/>
      <c r="Y44" s="242"/>
      <c r="Z44" s="242"/>
      <c r="AA44" s="242"/>
      <c r="AB44" s="242"/>
      <c r="AC44" s="242"/>
      <c r="AD44" s="242"/>
      <c r="AE44" s="242"/>
      <c r="AF44" s="242"/>
      <c r="AG44" s="242"/>
      <c r="AH44" s="242"/>
      <c r="AI44" s="242"/>
      <c r="AJ44" s="242"/>
      <c r="AK44" s="242"/>
      <c r="AL44" s="243"/>
    </row>
    <row r="45" spans="1:38">
      <c r="A45" s="292"/>
      <c r="B45" s="291"/>
      <c r="C45" s="291"/>
      <c r="D45" s="291"/>
      <c r="E45" s="291"/>
      <c r="F45" s="291"/>
      <c r="G45" s="291"/>
      <c r="H45" s="291"/>
      <c r="I45" s="291"/>
      <c r="J45" s="291"/>
      <c r="K45" s="291"/>
      <c r="L45" s="291"/>
      <c r="M45" s="291"/>
      <c r="N45" s="291"/>
      <c r="O45" s="291"/>
      <c r="P45" s="291"/>
      <c r="Q45" s="291"/>
      <c r="R45" s="291"/>
      <c r="S45" s="295"/>
      <c r="T45" s="241"/>
      <c r="U45" s="242"/>
      <c r="V45" s="242"/>
      <c r="W45" s="242"/>
      <c r="X45" s="242"/>
      <c r="Y45" s="242"/>
      <c r="Z45" s="242"/>
      <c r="AA45" s="242"/>
      <c r="AB45" s="242"/>
      <c r="AC45" s="242"/>
      <c r="AD45" s="242"/>
      <c r="AE45" s="242"/>
      <c r="AF45" s="242"/>
      <c r="AG45" s="242"/>
      <c r="AH45" s="242"/>
      <c r="AI45" s="242"/>
      <c r="AJ45" s="242"/>
      <c r="AK45" s="242"/>
      <c r="AL45" s="243"/>
    </row>
    <row r="46" spans="1:38">
      <c r="A46" s="292"/>
      <c r="B46" s="291"/>
      <c r="C46" s="291"/>
      <c r="D46" s="291"/>
      <c r="E46" s="291"/>
      <c r="F46" s="291"/>
      <c r="G46" s="291"/>
      <c r="H46" s="291"/>
      <c r="I46" s="291"/>
      <c r="J46" s="291"/>
      <c r="K46" s="291"/>
      <c r="L46" s="291"/>
      <c r="M46" s="291"/>
      <c r="N46" s="291"/>
      <c r="O46" s="291"/>
      <c r="P46" s="291"/>
      <c r="Q46" s="291"/>
      <c r="R46" s="291"/>
      <c r="S46" s="295"/>
      <c r="T46" s="241"/>
      <c r="U46" s="242"/>
      <c r="V46" s="242"/>
      <c r="W46" s="242"/>
      <c r="X46" s="242"/>
      <c r="Y46" s="242"/>
      <c r="Z46" s="242"/>
      <c r="AA46" s="242"/>
      <c r="AB46" s="242"/>
      <c r="AC46" s="242"/>
      <c r="AD46" s="242"/>
      <c r="AE46" s="242"/>
      <c r="AF46" s="242"/>
      <c r="AG46" s="242"/>
      <c r="AH46" s="242"/>
      <c r="AI46" s="242"/>
      <c r="AJ46" s="242"/>
      <c r="AK46" s="242"/>
      <c r="AL46" s="243"/>
    </row>
    <row r="47" spans="1:38">
      <c r="A47" s="292"/>
      <c r="B47" s="291"/>
      <c r="C47" s="291"/>
      <c r="D47" s="291"/>
      <c r="E47" s="291"/>
      <c r="F47" s="291"/>
      <c r="G47" s="291"/>
      <c r="H47" s="291"/>
      <c r="I47" s="291"/>
      <c r="J47" s="291"/>
      <c r="K47" s="291"/>
      <c r="L47" s="291"/>
      <c r="M47" s="291"/>
      <c r="N47" s="291"/>
      <c r="O47" s="291"/>
      <c r="P47" s="291"/>
      <c r="Q47" s="291"/>
      <c r="R47" s="291"/>
      <c r="S47" s="295"/>
      <c r="T47" s="241"/>
      <c r="U47" s="242"/>
      <c r="V47" s="242"/>
      <c r="W47" s="242"/>
      <c r="X47" s="242"/>
      <c r="Y47" s="242"/>
      <c r="Z47" s="242"/>
      <c r="AA47" s="242"/>
      <c r="AB47" s="242"/>
      <c r="AC47" s="242"/>
      <c r="AD47" s="242"/>
      <c r="AE47" s="242"/>
      <c r="AF47" s="242"/>
      <c r="AG47" s="242"/>
      <c r="AH47" s="242"/>
      <c r="AI47" s="242"/>
      <c r="AJ47" s="242"/>
      <c r="AK47" s="242"/>
      <c r="AL47" s="243"/>
    </row>
    <row r="48" spans="1:38">
      <c r="A48" s="292"/>
      <c r="B48" s="291"/>
      <c r="C48" s="291"/>
      <c r="D48" s="291"/>
      <c r="E48" s="291"/>
      <c r="F48" s="291"/>
      <c r="G48" s="291"/>
      <c r="H48" s="291"/>
      <c r="I48" s="291"/>
      <c r="J48" s="291"/>
      <c r="K48" s="291"/>
      <c r="L48" s="291"/>
      <c r="M48" s="291"/>
      <c r="N48" s="291"/>
      <c r="O48" s="291"/>
      <c r="P48" s="291"/>
      <c r="Q48" s="291"/>
      <c r="R48" s="291"/>
      <c r="S48" s="295"/>
      <c r="T48" s="241"/>
      <c r="U48" s="242"/>
      <c r="V48" s="242"/>
      <c r="W48" s="242"/>
      <c r="X48" s="242"/>
      <c r="Y48" s="242"/>
      <c r="Z48" s="242"/>
      <c r="AA48" s="242"/>
      <c r="AB48" s="242"/>
      <c r="AC48" s="242"/>
      <c r="AD48" s="242"/>
      <c r="AE48" s="242"/>
      <c r="AF48" s="242"/>
      <c r="AG48" s="242"/>
      <c r="AH48" s="242"/>
      <c r="AI48" s="242"/>
      <c r="AJ48" s="242"/>
      <c r="AK48" s="242"/>
      <c r="AL48" s="243"/>
    </row>
    <row r="49" spans="1:38">
      <c r="A49" s="292"/>
      <c r="B49" s="291"/>
      <c r="C49" s="291"/>
      <c r="D49" s="291"/>
      <c r="E49" s="291"/>
      <c r="F49" s="291"/>
      <c r="G49" s="291"/>
      <c r="H49" s="291"/>
      <c r="I49" s="291"/>
      <c r="J49" s="291"/>
      <c r="K49" s="291"/>
      <c r="L49" s="291"/>
      <c r="M49" s="291"/>
      <c r="N49" s="291"/>
      <c r="O49" s="291"/>
      <c r="P49" s="291"/>
      <c r="Q49" s="291"/>
      <c r="R49" s="291"/>
      <c r="S49" s="295"/>
      <c r="T49" s="241"/>
      <c r="U49" s="242"/>
      <c r="V49" s="242"/>
      <c r="W49" s="242"/>
      <c r="X49" s="242"/>
      <c r="Y49" s="242"/>
      <c r="Z49" s="242"/>
      <c r="AA49" s="242"/>
      <c r="AB49" s="242"/>
      <c r="AC49" s="242"/>
      <c r="AD49" s="242"/>
      <c r="AE49" s="242"/>
      <c r="AF49" s="242"/>
      <c r="AG49" s="242"/>
      <c r="AH49" s="242"/>
      <c r="AI49" s="242"/>
      <c r="AJ49" s="242"/>
      <c r="AK49" s="242"/>
      <c r="AL49" s="243"/>
    </row>
    <row r="50" spans="1:38">
      <c r="A50" s="292"/>
      <c r="B50" s="291"/>
      <c r="C50" s="291"/>
      <c r="D50" s="291"/>
      <c r="E50" s="291"/>
      <c r="F50" s="291"/>
      <c r="G50" s="291"/>
      <c r="H50" s="291"/>
      <c r="I50" s="291"/>
      <c r="J50" s="291"/>
      <c r="K50" s="291"/>
      <c r="L50" s="291"/>
      <c r="M50" s="291"/>
      <c r="N50" s="291"/>
      <c r="O50" s="291"/>
      <c r="P50" s="291"/>
      <c r="Q50" s="291"/>
      <c r="R50" s="291"/>
      <c r="S50" s="295"/>
      <c r="T50" s="241"/>
      <c r="U50" s="242"/>
      <c r="V50" s="242"/>
      <c r="W50" s="242"/>
      <c r="X50" s="242"/>
      <c r="Y50" s="242"/>
      <c r="Z50" s="242"/>
      <c r="AA50" s="242"/>
      <c r="AB50" s="242"/>
      <c r="AC50" s="242"/>
      <c r="AD50" s="242"/>
      <c r="AE50" s="242"/>
      <c r="AF50" s="242"/>
      <c r="AG50" s="242"/>
      <c r="AH50" s="242"/>
      <c r="AI50" s="242"/>
      <c r="AJ50" s="242"/>
      <c r="AK50" s="242"/>
      <c r="AL50" s="243"/>
    </row>
    <row r="51" spans="1:38">
      <c r="A51" s="292"/>
      <c r="B51" s="291"/>
      <c r="C51" s="291"/>
      <c r="D51" s="291"/>
      <c r="E51" s="291"/>
      <c r="F51" s="291"/>
      <c r="G51" s="291"/>
      <c r="H51" s="291"/>
      <c r="I51" s="291"/>
      <c r="J51" s="291"/>
      <c r="K51" s="291"/>
      <c r="L51" s="291"/>
      <c r="M51" s="291"/>
      <c r="N51" s="291"/>
      <c r="O51" s="291"/>
      <c r="P51" s="291"/>
      <c r="Q51" s="291"/>
      <c r="R51" s="291"/>
      <c r="S51" s="295"/>
      <c r="T51" s="241"/>
      <c r="U51" s="242"/>
      <c r="V51" s="242"/>
      <c r="W51" s="242"/>
      <c r="X51" s="242"/>
      <c r="Y51" s="242"/>
      <c r="Z51" s="242"/>
      <c r="AA51" s="242"/>
      <c r="AB51" s="242"/>
      <c r="AC51" s="242"/>
      <c r="AD51" s="242"/>
      <c r="AE51" s="242"/>
      <c r="AF51" s="242"/>
      <c r="AG51" s="242"/>
      <c r="AH51" s="242"/>
      <c r="AI51" s="242"/>
      <c r="AJ51" s="242"/>
      <c r="AK51" s="242"/>
      <c r="AL51" s="243"/>
    </row>
    <row r="52" spans="1:38">
      <c r="A52" s="292"/>
      <c r="B52" s="291"/>
      <c r="C52" s="291"/>
      <c r="D52" s="291"/>
      <c r="E52" s="291"/>
      <c r="F52" s="291"/>
      <c r="G52" s="291"/>
      <c r="H52" s="291"/>
      <c r="I52" s="291"/>
      <c r="J52" s="291"/>
      <c r="K52" s="291"/>
      <c r="L52" s="291"/>
      <c r="M52" s="291"/>
      <c r="N52" s="291"/>
      <c r="O52" s="291"/>
      <c r="P52" s="291"/>
      <c r="Q52" s="291"/>
      <c r="R52" s="291"/>
      <c r="S52" s="295"/>
      <c r="T52" s="241"/>
      <c r="U52" s="242"/>
      <c r="V52" s="242"/>
      <c r="W52" s="242"/>
      <c r="X52" s="242"/>
      <c r="Y52" s="242"/>
      <c r="Z52" s="242"/>
      <c r="AA52" s="242"/>
      <c r="AB52" s="242"/>
      <c r="AC52" s="242"/>
      <c r="AD52" s="242"/>
      <c r="AE52" s="242"/>
      <c r="AF52" s="242"/>
      <c r="AG52" s="242"/>
      <c r="AH52" s="242"/>
      <c r="AI52" s="242"/>
      <c r="AJ52" s="242"/>
      <c r="AK52" s="242"/>
      <c r="AL52" s="243"/>
    </row>
    <row r="53" spans="1:38">
      <c r="A53" s="292"/>
      <c r="B53" s="291"/>
      <c r="C53" s="291"/>
      <c r="D53" s="291"/>
      <c r="E53" s="291"/>
      <c r="F53" s="291"/>
      <c r="G53" s="291"/>
      <c r="H53" s="291"/>
      <c r="I53" s="291"/>
      <c r="J53" s="291"/>
      <c r="K53" s="291"/>
      <c r="L53" s="291"/>
      <c r="M53" s="291"/>
      <c r="N53" s="291"/>
      <c r="O53" s="291"/>
      <c r="P53" s="291"/>
      <c r="Q53" s="291"/>
      <c r="R53" s="291"/>
      <c r="S53" s="295"/>
      <c r="T53" s="241"/>
      <c r="U53" s="242"/>
      <c r="V53" s="242"/>
      <c r="W53" s="242"/>
      <c r="X53" s="242"/>
      <c r="Y53" s="242"/>
      <c r="Z53" s="242"/>
      <c r="AA53" s="242"/>
      <c r="AB53" s="242"/>
      <c r="AC53" s="242"/>
      <c r="AD53" s="242"/>
      <c r="AE53" s="242"/>
      <c r="AF53" s="242"/>
      <c r="AG53" s="242"/>
      <c r="AH53" s="242"/>
      <c r="AI53" s="242"/>
      <c r="AJ53" s="242"/>
      <c r="AK53" s="242"/>
      <c r="AL53" s="243"/>
    </row>
    <row r="54" spans="1:38">
      <c r="A54" s="292"/>
      <c r="B54" s="291"/>
      <c r="C54" s="291"/>
      <c r="D54" s="291"/>
      <c r="E54" s="291"/>
      <c r="F54" s="291"/>
      <c r="G54" s="291"/>
      <c r="H54" s="291"/>
      <c r="I54" s="291"/>
      <c r="J54" s="291"/>
      <c r="K54" s="291"/>
      <c r="L54" s="291"/>
      <c r="M54" s="291"/>
      <c r="N54" s="291"/>
      <c r="O54" s="291"/>
      <c r="P54" s="291"/>
      <c r="Q54" s="291"/>
      <c r="R54" s="291"/>
      <c r="S54" s="295"/>
      <c r="T54" s="241"/>
      <c r="U54" s="242"/>
      <c r="V54" s="242"/>
      <c r="W54" s="242"/>
      <c r="X54" s="242"/>
      <c r="Y54" s="242"/>
      <c r="Z54" s="242"/>
      <c r="AA54" s="242"/>
      <c r="AB54" s="242"/>
      <c r="AC54" s="242"/>
      <c r="AD54" s="242"/>
      <c r="AE54" s="242"/>
      <c r="AF54" s="242"/>
      <c r="AG54" s="242"/>
      <c r="AH54" s="242"/>
      <c r="AI54" s="242"/>
      <c r="AJ54" s="242"/>
      <c r="AK54" s="242"/>
      <c r="AL54" s="243"/>
    </row>
    <row r="55" spans="1:38">
      <c r="A55" s="292"/>
      <c r="B55" s="422"/>
      <c r="C55" s="291"/>
      <c r="D55" s="291"/>
      <c r="E55" s="291"/>
      <c r="F55" s="291"/>
      <c r="G55" s="291"/>
      <c r="H55" s="291"/>
      <c r="I55" s="291"/>
      <c r="J55" s="291"/>
      <c r="K55" s="291"/>
      <c r="L55" s="291"/>
      <c r="M55" s="291"/>
      <c r="N55" s="291"/>
      <c r="O55" s="291"/>
      <c r="P55" s="291"/>
      <c r="Q55" s="291"/>
      <c r="R55" s="291"/>
      <c r="S55" s="295"/>
      <c r="T55" s="241"/>
      <c r="U55" s="242"/>
      <c r="V55" s="242"/>
      <c r="W55" s="242"/>
      <c r="X55" s="242"/>
      <c r="Y55" s="242"/>
      <c r="Z55" s="242"/>
      <c r="AA55" s="242"/>
      <c r="AB55" s="242"/>
      <c r="AC55" s="242"/>
      <c r="AD55" s="242"/>
      <c r="AE55" s="242"/>
      <c r="AF55" s="242"/>
      <c r="AG55" s="242"/>
      <c r="AH55" s="242"/>
      <c r="AI55" s="242"/>
      <c r="AJ55" s="242"/>
      <c r="AK55" s="242"/>
      <c r="AL55" s="243"/>
    </row>
    <row r="56" spans="1:38">
      <c r="A56" s="292"/>
      <c r="B56" s="422"/>
      <c r="C56" s="291"/>
      <c r="D56" s="291"/>
      <c r="E56" s="291"/>
      <c r="F56" s="291"/>
      <c r="G56" s="291"/>
      <c r="H56" s="291"/>
      <c r="I56" s="291"/>
      <c r="J56" s="291"/>
      <c r="K56" s="291"/>
      <c r="L56" s="291"/>
      <c r="M56" s="291"/>
      <c r="N56" s="291"/>
      <c r="O56" s="291"/>
      <c r="P56" s="291"/>
      <c r="Q56" s="291"/>
      <c r="R56" s="291"/>
      <c r="S56" s="295"/>
      <c r="T56" s="241"/>
      <c r="U56" s="242"/>
      <c r="V56" s="242"/>
      <c r="W56" s="242"/>
      <c r="X56" s="242"/>
      <c r="Y56" s="242"/>
      <c r="Z56" s="242"/>
      <c r="AA56" s="242"/>
      <c r="AB56" s="242"/>
      <c r="AC56" s="242"/>
      <c r="AD56" s="242"/>
      <c r="AE56" s="242"/>
      <c r="AF56" s="242"/>
      <c r="AG56" s="242"/>
      <c r="AH56" s="242"/>
      <c r="AI56" s="242"/>
      <c r="AJ56" s="242"/>
      <c r="AK56" s="242"/>
      <c r="AL56" s="243"/>
    </row>
    <row r="57" spans="1:38">
      <c r="A57" s="423"/>
      <c r="B57" s="297"/>
      <c r="C57" s="297"/>
      <c r="D57" s="297"/>
      <c r="E57" s="297"/>
      <c r="F57" s="297"/>
      <c r="G57" s="297"/>
      <c r="H57" s="297"/>
      <c r="I57" s="297"/>
      <c r="J57" s="297"/>
      <c r="K57" s="297"/>
      <c r="L57" s="297"/>
      <c r="M57" s="297"/>
      <c r="N57" s="297"/>
      <c r="O57" s="297"/>
      <c r="P57" s="297"/>
      <c r="Q57" s="297"/>
      <c r="R57" s="297"/>
      <c r="S57" s="298"/>
      <c r="T57" s="244"/>
      <c r="U57" s="245"/>
      <c r="V57" s="245"/>
      <c r="W57" s="245"/>
      <c r="X57" s="245"/>
      <c r="Y57" s="245"/>
      <c r="Z57" s="245"/>
      <c r="AA57" s="245"/>
      <c r="AB57" s="245"/>
      <c r="AC57" s="245"/>
      <c r="AD57" s="245"/>
      <c r="AE57" s="245"/>
      <c r="AF57" s="245"/>
      <c r="AG57" s="245"/>
      <c r="AH57" s="245"/>
      <c r="AI57" s="245"/>
      <c r="AJ57" s="245"/>
      <c r="AK57" s="245"/>
      <c r="AL57" s="246"/>
    </row>
  </sheetData>
  <sheetProtection algorithmName="SHA-512" hashValue="KyiClPUFrrSCM3h33mBSrJELgNQuptFRZT9a0yf92DolwlKfZ+j+P9SbzOHEnKgy6k+lCZVzLbzaM5A8Z1DaQw==" saltValue="/tMUx+SmGbslqOtVaHPKWw==" spinCount="100000" sheet="1" scenarios="1"/>
  <mergeCells count="1">
    <mergeCell ref="A1:S1"/>
  </mergeCells>
  <phoneticPr fontId="0" type="noConversion"/>
  <hyperlinks>
    <hyperlink ref="B18" location="'T3.17.3 IA AI Plate'!A1" display="BACK" xr:uid="{00000000-0004-0000-2E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AL54"/>
  <sheetViews>
    <sheetView showGridLines="0" view="pageBreakPreview" zoomScaleNormal="100" zoomScaleSheetLayoutView="100" workbookViewId="0">
      <selection sqref="A1:S1"/>
    </sheetView>
  </sheetViews>
  <sheetFormatPr defaultColWidth="11.42578125" defaultRowHeight="12.75"/>
  <cols>
    <col min="1" max="1" width="5" customWidth="1"/>
    <col min="2" max="2" width="5.85546875" customWidth="1"/>
    <col min="3" max="38" width="5" customWidth="1"/>
  </cols>
  <sheetData>
    <row r="1" spans="1:38">
      <c r="A1" s="1329" t="s">
        <v>475</v>
      </c>
      <c r="B1" s="1329"/>
      <c r="C1" s="1329"/>
      <c r="D1" s="1329"/>
      <c r="E1" s="1329"/>
      <c r="F1" s="1329"/>
      <c r="G1" s="1329"/>
      <c r="H1" s="1329"/>
      <c r="I1" s="1329"/>
      <c r="J1" s="1329"/>
      <c r="K1" s="1329"/>
      <c r="L1" s="1329"/>
      <c r="M1" s="1329"/>
      <c r="N1" s="1329"/>
      <c r="O1" s="1329"/>
      <c r="P1" s="1329"/>
      <c r="Q1" s="1329"/>
      <c r="R1" s="1329"/>
      <c r="S1" s="1329"/>
      <c r="T1" s="247"/>
      <c r="U1" s="248"/>
      <c r="V1" s="248"/>
      <c r="W1" s="248"/>
      <c r="X1" s="248"/>
      <c r="Y1" s="248"/>
      <c r="Z1" s="248"/>
      <c r="AA1" s="248"/>
      <c r="AB1" s="248"/>
      <c r="AC1" s="248"/>
      <c r="AD1" s="248"/>
      <c r="AE1" s="248"/>
      <c r="AF1" s="248"/>
      <c r="AG1" s="248"/>
      <c r="AH1" s="248"/>
      <c r="AI1" s="248"/>
      <c r="AJ1" s="248"/>
      <c r="AK1" s="248"/>
      <c r="AL1" s="249"/>
    </row>
    <row r="2" spans="1:38">
      <c r="A2" s="418"/>
      <c r="B2" s="419"/>
      <c r="C2" s="419"/>
      <c r="D2" s="419"/>
      <c r="E2" s="419"/>
      <c r="F2" s="419"/>
      <c r="G2" s="419"/>
      <c r="H2" s="419"/>
      <c r="I2" s="419"/>
      <c r="J2" s="419"/>
      <c r="K2" s="419"/>
      <c r="L2" s="419"/>
      <c r="M2" s="419"/>
      <c r="N2" s="419"/>
      <c r="O2" s="419"/>
      <c r="P2" s="419"/>
      <c r="Q2" s="419"/>
      <c r="R2" s="419"/>
      <c r="S2" s="420"/>
      <c r="T2" s="241"/>
      <c r="U2" s="242"/>
      <c r="V2" s="242"/>
      <c r="W2" s="242"/>
      <c r="X2" s="242"/>
      <c r="Y2" s="242"/>
      <c r="Z2" s="242"/>
      <c r="AA2" s="242"/>
      <c r="AB2" s="242"/>
      <c r="AC2" s="242"/>
      <c r="AD2" s="242"/>
      <c r="AE2" s="242"/>
      <c r="AF2" s="242"/>
      <c r="AG2" s="242"/>
      <c r="AH2" s="242"/>
      <c r="AI2" s="242"/>
      <c r="AJ2" s="242"/>
      <c r="AK2" s="242"/>
      <c r="AL2" s="243"/>
    </row>
    <row r="3" spans="1:38">
      <c r="A3" s="292"/>
      <c r="B3" s="422" t="s">
        <v>351</v>
      </c>
      <c r="C3" s="291"/>
      <c r="D3" s="291"/>
      <c r="E3" s="291"/>
      <c r="F3" s="291"/>
      <c r="G3" s="291"/>
      <c r="H3" s="291"/>
      <c r="I3" s="291"/>
      <c r="J3" s="291"/>
      <c r="K3" s="291"/>
      <c r="L3" s="291"/>
      <c r="M3" s="291"/>
      <c r="N3" s="291"/>
      <c r="O3" s="291"/>
      <c r="P3" s="291"/>
      <c r="Q3" s="291"/>
      <c r="R3" s="291"/>
      <c r="S3" s="295"/>
      <c r="T3" s="241"/>
      <c r="U3" s="253"/>
      <c r="V3" s="242"/>
      <c r="W3" s="242"/>
      <c r="X3" s="242"/>
      <c r="Y3" s="242"/>
      <c r="Z3" s="242"/>
      <c r="AA3" s="242"/>
      <c r="AB3" s="242"/>
      <c r="AC3" s="242"/>
      <c r="AD3" s="242"/>
      <c r="AE3" s="242"/>
      <c r="AF3" s="242"/>
      <c r="AG3" s="242"/>
      <c r="AH3" s="242"/>
      <c r="AI3" s="242"/>
      <c r="AJ3" s="242"/>
      <c r="AK3" s="242"/>
      <c r="AL3" s="243"/>
    </row>
    <row r="4" spans="1:38">
      <c r="A4" s="292"/>
      <c r="B4" s="422"/>
      <c r="C4" s="291"/>
      <c r="D4" s="291"/>
      <c r="E4" s="291"/>
      <c r="F4" s="291"/>
      <c r="G4" s="291"/>
      <c r="H4" s="291"/>
      <c r="I4" s="291"/>
      <c r="J4" s="291"/>
      <c r="K4" s="291"/>
      <c r="L4" s="291"/>
      <c r="M4" s="291"/>
      <c r="N4" s="291"/>
      <c r="O4" s="291"/>
      <c r="P4" s="291"/>
      <c r="Q4" s="291"/>
      <c r="R4" s="291"/>
      <c r="S4" s="295"/>
      <c r="T4" s="241"/>
      <c r="U4" s="253"/>
      <c r="V4" s="242"/>
      <c r="W4" s="242"/>
      <c r="X4" s="242"/>
      <c r="Y4" s="242"/>
      <c r="Z4" s="242"/>
      <c r="AA4" s="242"/>
      <c r="AB4" s="242"/>
      <c r="AC4" s="242"/>
      <c r="AD4" s="242"/>
      <c r="AE4" s="242"/>
      <c r="AF4" s="242"/>
      <c r="AG4" s="242"/>
      <c r="AH4" s="242"/>
      <c r="AI4" s="242"/>
      <c r="AJ4" s="242"/>
      <c r="AK4" s="242"/>
      <c r="AL4" s="243"/>
    </row>
    <row r="5" spans="1:38">
      <c r="A5" s="292"/>
      <c r="B5" s="429" t="s">
        <v>350</v>
      </c>
      <c r="C5" s="291"/>
      <c r="D5" s="291"/>
      <c r="E5" s="291"/>
      <c r="F5" s="291"/>
      <c r="G5" s="291"/>
      <c r="H5" s="291"/>
      <c r="I5" s="291"/>
      <c r="J5" s="291"/>
      <c r="K5" s="291"/>
      <c r="L5" s="291"/>
      <c r="M5" s="291"/>
      <c r="N5" s="291"/>
      <c r="O5" s="291"/>
      <c r="P5" s="291"/>
      <c r="Q5" s="291"/>
      <c r="R5" s="291"/>
      <c r="S5" s="295"/>
      <c r="T5" s="241"/>
      <c r="U5" s="253"/>
      <c r="V5" s="242"/>
      <c r="W5" s="242"/>
      <c r="X5" s="242"/>
      <c r="Y5" s="242"/>
      <c r="Z5" s="242"/>
      <c r="AA5" s="242"/>
      <c r="AB5" s="242"/>
      <c r="AC5" s="242"/>
      <c r="AD5" s="242"/>
      <c r="AE5" s="242"/>
      <c r="AF5" s="242"/>
      <c r="AG5" s="242"/>
      <c r="AH5" s="242"/>
      <c r="AI5" s="242"/>
      <c r="AJ5" s="242"/>
      <c r="AK5" s="242"/>
      <c r="AL5" s="243"/>
    </row>
    <row r="6" spans="1:38">
      <c r="A6" s="292"/>
      <c r="B6" s="422"/>
      <c r="C6" s="291"/>
      <c r="D6" s="291"/>
      <c r="E6" s="291"/>
      <c r="F6" s="291"/>
      <c r="G6" s="291"/>
      <c r="H6" s="291"/>
      <c r="I6" s="291"/>
      <c r="J6" s="291"/>
      <c r="K6" s="291"/>
      <c r="L6" s="291"/>
      <c r="M6" s="291"/>
      <c r="N6" s="291"/>
      <c r="O6" s="291"/>
      <c r="P6" s="291"/>
      <c r="Q6" s="291"/>
      <c r="R6" s="291"/>
      <c r="S6" s="295"/>
      <c r="T6" s="241"/>
      <c r="U6" s="253"/>
      <c r="V6" s="242"/>
      <c r="W6" s="242"/>
      <c r="X6" s="242"/>
      <c r="Y6" s="242"/>
      <c r="Z6" s="242"/>
      <c r="AA6" s="242"/>
      <c r="AB6" s="242"/>
      <c r="AC6" s="242"/>
      <c r="AD6" s="242"/>
      <c r="AE6" s="242"/>
      <c r="AF6" s="242"/>
      <c r="AG6" s="242"/>
      <c r="AH6" s="242"/>
      <c r="AI6" s="242"/>
      <c r="AJ6" s="242"/>
      <c r="AK6" s="242"/>
      <c r="AL6" s="243"/>
    </row>
    <row r="7" spans="1:38">
      <c r="A7" s="292"/>
      <c r="B7" s="422"/>
      <c r="C7" s="291"/>
      <c r="D7" s="291"/>
      <c r="E7" s="291"/>
      <c r="F7" s="291"/>
      <c r="G7" s="291"/>
      <c r="H7" s="291"/>
      <c r="I7" s="291"/>
      <c r="J7" s="291"/>
      <c r="K7" s="291"/>
      <c r="L7" s="294"/>
      <c r="M7" s="291"/>
      <c r="N7" s="291"/>
      <c r="O7" s="291"/>
      <c r="P7" s="291"/>
      <c r="Q7" s="291"/>
      <c r="R7" s="291"/>
      <c r="S7" s="295"/>
      <c r="T7" s="241"/>
      <c r="U7" s="242"/>
      <c r="V7" s="242"/>
      <c r="W7" s="242"/>
      <c r="X7" s="242"/>
      <c r="Y7" s="242"/>
      <c r="Z7" s="242"/>
      <c r="AA7" s="242"/>
      <c r="AB7" s="242"/>
      <c r="AC7" s="242"/>
      <c r="AD7" s="242"/>
      <c r="AE7" s="242"/>
      <c r="AF7" s="242"/>
      <c r="AG7" s="242"/>
      <c r="AH7" s="242"/>
      <c r="AI7" s="242"/>
      <c r="AJ7" s="242"/>
      <c r="AK7" s="242"/>
      <c r="AL7" s="243"/>
    </row>
    <row r="8" spans="1:38">
      <c r="A8" s="292"/>
      <c r="B8" s="422" t="s">
        <v>342</v>
      </c>
      <c r="C8" s="291"/>
      <c r="D8" s="291"/>
      <c r="E8" s="291"/>
      <c r="F8" s="291"/>
      <c r="G8" s="291"/>
      <c r="H8" s="291"/>
      <c r="I8" s="291"/>
      <c r="J8" s="291"/>
      <c r="K8" s="291"/>
      <c r="L8" s="291"/>
      <c r="M8" s="291"/>
      <c r="N8" s="291"/>
      <c r="O8" s="291"/>
      <c r="P8" s="291"/>
      <c r="Q8" s="291"/>
      <c r="R8" s="291"/>
      <c r="S8" s="295"/>
      <c r="T8" s="241"/>
      <c r="U8" s="242"/>
      <c r="V8" s="242"/>
      <c r="W8" s="242"/>
      <c r="X8" s="242"/>
      <c r="Y8" s="242"/>
      <c r="Z8" s="242"/>
      <c r="AA8" s="242"/>
      <c r="AB8" s="242"/>
      <c r="AC8" s="242"/>
      <c r="AD8" s="242"/>
      <c r="AE8" s="242"/>
      <c r="AF8" s="242"/>
      <c r="AG8" s="242"/>
      <c r="AH8" s="242"/>
      <c r="AI8" s="242"/>
      <c r="AJ8" s="242"/>
      <c r="AK8" s="242"/>
      <c r="AL8" s="243"/>
    </row>
    <row r="9" spans="1:38">
      <c r="A9" s="292"/>
      <c r="B9" s="422" t="s">
        <v>343</v>
      </c>
      <c r="C9" s="291"/>
      <c r="D9" s="291"/>
      <c r="E9" s="291"/>
      <c r="F9" s="291"/>
      <c r="G9" s="291"/>
      <c r="H9" s="291"/>
      <c r="I9" s="291"/>
      <c r="J9" s="291"/>
      <c r="K9" s="291"/>
      <c r="L9" s="291"/>
      <c r="M9" s="291"/>
      <c r="N9" s="291"/>
      <c r="O9" s="291"/>
      <c r="P9" s="291"/>
      <c r="Q9" s="291"/>
      <c r="R9" s="291"/>
      <c r="S9" s="295"/>
      <c r="T9" s="241"/>
      <c r="U9" s="242"/>
      <c r="V9" s="242"/>
      <c r="W9" s="242"/>
      <c r="X9" s="242"/>
      <c r="Y9" s="242"/>
      <c r="Z9" s="242"/>
      <c r="AA9" s="242"/>
      <c r="AB9" s="242"/>
      <c r="AC9" s="242"/>
      <c r="AD9" s="242"/>
      <c r="AE9" s="242"/>
      <c r="AF9" s="242"/>
      <c r="AG9" s="242"/>
      <c r="AH9" s="242"/>
      <c r="AI9" s="242"/>
      <c r="AJ9" s="242"/>
      <c r="AK9" s="242"/>
      <c r="AL9" s="243"/>
    </row>
    <row r="10" spans="1:38">
      <c r="A10" s="292"/>
      <c r="B10" s="422"/>
      <c r="C10" s="291"/>
      <c r="D10" s="291"/>
      <c r="E10" s="291"/>
      <c r="F10" s="291"/>
      <c r="G10" s="291"/>
      <c r="H10" s="291"/>
      <c r="I10" s="291"/>
      <c r="J10" s="291"/>
      <c r="K10" s="291"/>
      <c r="L10" s="291"/>
      <c r="M10" s="291"/>
      <c r="N10" s="291"/>
      <c r="O10" s="291"/>
      <c r="P10" s="291"/>
      <c r="Q10" s="291"/>
      <c r="R10" s="291"/>
      <c r="S10" s="295"/>
      <c r="T10" s="241"/>
      <c r="U10" s="242"/>
      <c r="V10" s="242"/>
      <c r="W10" s="242"/>
      <c r="X10" s="242"/>
      <c r="Y10" s="242"/>
      <c r="Z10" s="242"/>
      <c r="AA10" s="242"/>
      <c r="AB10" s="242"/>
      <c r="AC10" s="242"/>
      <c r="AD10" s="242"/>
      <c r="AE10" s="242"/>
      <c r="AF10" s="242"/>
      <c r="AG10" s="242"/>
      <c r="AH10" s="242"/>
      <c r="AI10" s="242"/>
      <c r="AJ10" s="242"/>
      <c r="AK10" s="242"/>
      <c r="AL10" s="243"/>
    </row>
    <row r="11" spans="1:38">
      <c r="A11" s="292"/>
      <c r="B11" s="422" t="s">
        <v>344</v>
      </c>
      <c r="C11" s="291"/>
      <c r="D11" s="291"/>
      <c r="E11" s="291"/>
      <c r="F11" s="291"/>
      <c r="G11" s="291"/>
      <c r="H11" s="291"/>
      <c r="I11" s="291"/>
      <c r="J11" s="291"/>
      <c r="K11" s="291"/>
      <c r="L11" s="291"/>
      <c r="M11" s="291"/>
      <c r="N11" s="291"/>
      <c r="O11" s="291"/>
      <c r="P11" s="291"/>
      <c r="Q11" s="291"/>
      <c r="R11" s="291"/>
      <c r="S11" s="295"/>
      <c r="T11" s="241"/>
      <c r="U11" s="242"/>
      <c r="V11" s="242"/>
      <c r="W11" s="242"/>
      <c r="X11" s="242"/>
      <c r="Y11" s="242"/>
      <c r="Z11" s="242"/>
      <c r="AA11" s="242"/>
      <c r="AB11" s="242"/>
      <c r="AC11" s="242"/>
      <c r="AD11" s="242"/>
      <c r="AE11" s="242"/>
      <c r="AF11" s="242"/>
      <c r="AG11" s="242"/>
      <c r="AH11" s="242"/>
      <c r="AI11" s="242"/>
      <c r="AJ11" s="242"/>
      <c r="AK11" s="242"/>
      <c r="AL11" s="243"/>
    </row>
    <row r="12" spans="1:38">
      <c r="A12" s="292"/>
      <c r="B12" s="422" t="s">
        <v>345</v>
      </c>
      <c r="C12" s="291"/>
      <c r="D12" s="291"/>
      <c r="E12" s="291"/>
      <c r="F12" s="291"/>
      <c r="G12" s="291"/>
      <c r="H12" s="291"/>
      <c r="I12" s="291"/>
      <c r="J12" s="291"/>
      <c r="K12" s="291"/>
      <c r="L12" s="291"/>
      <c r="M12" s="291"/>
      <c r="N12" s="291"/>
      <c r="O12" s="291"/>
      <c r="P12" s="291"/>
      <c r="Q12" s="291"/>
      <c r="R12" s="291"/>
      <c r="S12" s="295"/>
      <c r="T12" s="241"/>
      <c r="U12" s="242"/>
      <c r="V12" s="242"/>
      <c r="W12" s="242"/>
      <c r="X12" s="242"/>
      <c r="Y12" s="242"/>
      <c r="Z12" s="242"/>
      <c r="AA12" s="242"/>
      <c r="AB12" s="242"/>
      <c r="AC12" s="242"/>
      <c r="AD12" s="242"/>
      <c r="AE12" s="242"/>
      <c r="AF12" s="242"/>
      <c r="AG12" s="242"/>
      <c r="AH12" s="242"/>
      <c r="AI12" s="242"/>
      <c r="AJ12" s="242"/>
      <c r="AK12" s="242"/>
      <c r="AL12" s="243"/>
    </row>
    <row r="13" spans="1:38">
      <c r="A13" s="292"/>
      <c r="B13" s="53"/>
      <c r="C13" s="291"/>
      <c r="D13" s="291"/>
      <c r="E13" s="291"/>
      <c r="F13" s="291"/>
      <c r="G13" s="291"/>
      <c r="H13" s="291"/>
      <c r="I13" s="291"/>
      <c r="J13" s="291"/>
      <c r="K13" s="291"/>
      <c r="L13" s="291"/>
      <c r="M13" s="291"/>
      <c r="N13" s="291"/>
      <c r="O13" s="291"/>
      <c r="P13" s="291"/>
      <c r="Q13" s="291"/>
      <c r="R13" s="291"/>
      <c r="S13" s="295"/>
      <c r="T13" s="241"/>
      <c r="U13" s="242"/>
      <c r="V13" s="242"/>
      <c r="W13" s="242"/>
      <c r="X13" s="242"/>
      <c r="Y13" s="242"/>
      <c r="Z13" s="242"/>
      <c r="AA13" s="242"/>
      <c r="AB13" s="242"/>
      <c r="AC13" s="242"/>
      <c r="AD13" s="242"/>
      <c r="AE13" s="242"/>
      <c r="AF13" s="242"/>
      <c r="AG13" s="242"/>
      <c r="AH13" s="242"/>
      <c r="AI13" s="242"/>
      <c r="AJ13" s="242"/>
      <c r="AK13" s="242"/>
      <c r="AL13" s="243"/>
    </row>
    <row r="14" spans="1:38">
      <c r="A14" s="292"/>
      <c r="B14" s="427"/>
      <c r="C14" s="422" t="s">
        <v>346</v>
      </c>
      <c r="D14" s="291"/>
      <c r="E14" s="291"/>
      <c r="F14" s="291"/>
      <c r="G14" s="291"/>
      <c r="H14" s="291"/>
      <c r="I14" s="291"/>
      <c r="J14" s="291"/>
      <c r="K14" s="291"/>
      <c r="L14" s="291"/>
      <c r="M14" s="291"/>
      <c r="N14" s="291"/>
      <c r="O14" s="291"/>
      <c r="P14" s="291"/>
      <c r="Q14" s="291"/>
      <c r="R14" s="291"/>
      <c r="S14" s="295"/>
      <c r="T14" s="241"/>
      <c r="U14" s="242"/>
      <c r="V14" s="242"/>
      <c r="W14" s="242"/>
      <c r="X14" s="242"/>
      <c r="Y14" s="242"/>
      <c r="Z14" s="242"/>
      <c r="AA14" s="242"/>
      <c r="AB14" s="242"/>
      <c r="AC14" s="242"/>
      <c r="AD14" s="242"/>
      <c r="AE14" s="242"/>
      <c r="AF14" s="242"/>
      <c r="AG14" s="242"/>
      <c r="AH14" s="242"/>
      <c r="AI14" s="242"/>
      <c r="AJ14" s="242"/>
      <c r="AK14" s="242"/>
      <c r="AL14" s="243"/>
    </row>
    <row r="15" spans="1:38">
      <c r="A15" s="292"/>
      <c r="B15" s="427"/>
      <c r="C15" s="422" t="s">
        <v>502</v>
      </c>
      <c r="D15" s="291"/>
      <c r="E15" s="291"/>
      <c r="F15" s="291"/>
      <c r="G15" s="291"/>
      <c r="H15" s="291"/>
      <c r="I15" s="291"/>
      <c r="J15" s="291"/>
      <c r="K15" s="291"/>
      <c r="L15" s="291"/>
      <c r="M15" s="291"/>
      <c r="N15" s="291"/>
      <c r="O15" s="291"/>
      <c r="P15" s="291"/>
      <c r="Q15" s="291"/>
      <c r="R15" s="291"/>
      <c r="S15" s="295"/>
      <c r="T15" s="241"/>
      <c r="U15" s="242"/>
      <c r="V15" s="242"/>
      <c r="W15" s="242"/>
      <c r="X15" s="242"/>
      <c r="Y15" s="242"/>
      <c r="Z15" s="242"/>
      <c r="AA15" s="242"/>
      <c r="AB15" s="242"/>
      <c r="AC15" s="242"/>
      <c r="AD15" s="242"/>
      <c r="AE15" s="242"/>
      <c r="AF15" s="242"/>
      <c r="AG15" s="242"/>
      <c r="AH15" s="242"/>
      <c r="AI15" s="242"/>
      <c r="AJ15" s="242"/>
      <c r="AK15" s="242"/>
      <c r="AL15" s="243"/>
    </row>
    <row r="16" spans="1:38">
      <c r="A16" s="292"/>
      <c r="B16" s="428"/>
      <c r="C16" s="422" t="s">
        <v>347</v>
      </c>
      <c r="D16" s="291"/>
      <c r="E16" s="291"/>
      <c r="F16" s="291"/>
      <c r="G16" s="291"/>
      <c r="H16" s="291"/>
      <c r="I16" s="291"/>
      <c r="J16" s="291"/>
      <c r="K16" s="291"/>
      <c r="L16" s="291"/>
      <c r="M16" s="291"/>
      <c r="N16" s="291"/>
      <c r="O16" s="291"/>
      <c r="P16" s="291"/>
      <c r="Q16" s="291"/>
      <c r="R16" s="291"/>
      <c r="S16" s="295"/>
      <c r="T16" s="241"/>
      <c r="U16" s="242"/>
      <c r="V16" s="242"/>
      <c r="W16" s="242"/>
      <c r="X16" s="242"/>
      <c r="Y16" s="242"/>
      <c r="Z16" s="242"/>
      <c r="AA16" s="242"/>
      <c r="AB16" s="242"/>
      <c r="AC16" s="242"/>
      <c r="AD16" s="242"/>
      <c r="AE16" s="242"/>
      <c r="AF16" s="242"/>
      <c r="AG16" s="242"/>
      <c r="AH16" s="242"/>
      <c r="AI16" s="242"/>
      <c r="AJ16" s="242"/>
      <c r="AK16" s="242"/>
      <c r="AL16" s="243"/>
    </row>
    <row r="17" spans="1:38">
      <c r="A17" s="292"/>
      <c r="B17" s="134"/>
      <c r="C17" s="291"/>
      <c r="D17" s="291"/>
      <c r="E17" s="291"/>
      <c r="F17" s="291"/>
      <c r="G17" s="291"/>
      <c r="H17" s="291"/>
      <c r="I17" s="291"/>
      <c r="J17" s="291"/>
      <c r="K17" s="291"/>
      <c r="L17" s="291"/>
      <c r="M17" s="291"/>
      <c r="N17" s="291"/>
      <c r="O17" s="291"/>
      <c r="P17" s="291"/>
      <c r="Q17" s="291"/>
      <c r="R17" s="291"/>
      <c r="S17" s="295"/>
      <c r="T17" s="241"/>
      <c r="U17" s="242"/>
      <c r="V17" s="242"/>
      <c r="W17" s="242"/>
      <c r="X17" s="242"/>
      <c r="Y17" s="242"/>
      <c r="Z17" s="242"/>
      <c r="AA17" s="242"/>
      <c r="AB17" s="242"/>
      <c r="AC17" s="242"/>
      <c r="AD17" s="242"/>
      <c r="AE17" s="242"/>
      <c r="AF17" s="242"/>
      <c r="AG17" s="242"/>
      <c r="AH17" s="242"/>
      <c r="AI17" s="242"/>
      <c r="AJ17" s="242"/>
      <c r="AK17" s="242"/>
      <c r="AL17" s="243"/>
    </row>
    <row r="18" spans="1:38">
      <c r="A18" s="292"/>
      <c r="B18" s="428" t="s">
        <v>348</v>
      </c>
      <c r="C18" s="291"/>
      <c r="D18" s="291"/>
      <c r="E18" s="291"/>
      <c r="F18" s="291"/>
      <c r="G18" s="291"/>
      <c r="H18" s="291"/>
      <c r="I18" s="291"/>
      <c r="J18" s="291"/>
      <c r="K18" s="291"/>
      <c r="L18" s="291"/>
      <c r="M18" s="291"/>
      <c r="N18" s="291"/>
      <c r="O18" s="291"/>
      <c r="P18" s="291"/>
      <c r="Q18" s="291"/>
      <c r="R18" s="291"/>
      <c r="S18" s="295"/>
      <c r="T18" s="241"/>
      <c r="U18" s="242"/>
      <c r="V18" s="242"/>
      <c r="W18" s="242"/>
      <c r="X18" s="242"/>
      <c r="Y18" s="242"/>
      <c r="Z18" s="242"/>
      <c r="AA18" s="242"/>
      <c r="AB18" s="242"/>
      <c r="AC18" s="242"/>
      <c r="AD18" s="242"/>
      <c r="AE18" s="242"/>
      <c r="AF18" s="242"/>
      <c r="AG18" s="242"/>
      <c r="AH18" s="242"/>
      <c r="AI18" s="242"/>
      <c r="AJ18" s="242"/>
      <c r="AK18" s="242"/>
      <c r="AL18" s="243"/>
    </row>
    <row r="19" spans="1:38">
      <c r="A19" s="292"/>
      <c r="B19" s="422" t="s">
        <v>349</v>
      </c>
      <c r="C19" s="291"/>
      <c r="D19" s="291"/>
      <c r="E19" s="291"/>
      <c r="F19" s="291"/>
      <c r="G19" s="291"/>
      <c r="H19" s="291"/>
      <c r="I19" s="291"/>
      <c r="J19" s="291"/>
      <c r="K19" s="291"/>
      <c r="L19" s="291"/>
      <c r="M19" s="291"/>
      <c r="N19" s="291"/>
      <c r="O19" s="291"/>
      <c r="P19" s="291"/>
      <c r="Q19" s="291"/>
      <c r="R19" s="291"/>
      <c r="S19" s="295"/>
      <c r="T19" s="241"/>
      <c r="U19" s="242"/>
      <c r="V19" s="242"/>
      <c r="W19" s="242"/>
      <c r="X19" s="242"/>
      <c r="Y19" s="242"/>
      <c r="Z19" s="242"/>
      <c r="AA19" s="242"/>
      <c r="AB19" s="242"/>
      <c r="AC19" s="242"/>
      <c r="AD19" s="242"/>
      <c r="AE19" s="242"/>
      <c r="AF19" s="242"/>
      <c r="AG19" s="242"/>
      <c r="AH19" s="242"/>
      <c r="AI19" s="242"/>
      <c r="AJ19" s="242"/>
      <c r="AK19" s="242"/>
      <c r="AL19" s="243"/>
    </row>
    <row r="20" spans="1:38">
      <c r="A20" s="292"/>
      <c r="B20" s="422"/>
      <c r="C20" s="291"/>
      <c r="D20" s="291"/>
      <c r="E20" s="291"/>
      <c r="F20" s="291"/>
      <c r="G20" s="291"/>
      <c r="H20" s="291"/>
      <c r="I20" s="291"/>
      <c r="J20" s="291"/>
      <c r="K20" s="291"/>
      <c r="L20" s="291"/>
      <c r="M20" s="291"/>
      <c r="N20" s="291"/>
      <c r="O20" s="291"/>
      <c r="P20" s="291"/>
      <c r="Q20" s="291"/>
      <c r="R20" s="291"/>
      <c r="S20" s="295"/>
      <c r="T20" s="241"/>
      <c r="U20" s="242"/>
      <c r="V20" s="242"/>
      <c r="W20" s="242"/>
      <c r="X20" s="242"/>
      <c r="Y20" s="242"/>
      <c r="Z20" s="242"/>
      <c r="AA20" s="242"/>
      <c r="AB20" s="242"/>
      <c r="AC20" s="242"/>
      <c r="AD20" s="242"/>
      <c r="AE20" s="242"/>
      <c r="AF20" s="242"/>
      <c r="AG20" s="242"/>
      <c r="AH20" s="242"/>
      <c r="AI20" s="242"/>
      <c r="AJ20" s="242"/>
      <c r="AK20" s="242"/>
      <c r="AL20" s="243"/>
    </row>
    <row r="21" spans="1:38">
      <c r="A21" s="292"/>
      <c r="B21" s="422" t="s">
        <v>392</v>
      </c>
      <c r="C21" s="291"/>
      <c r="D21" s="291"/>
      <c r="E21" s="291"/>
      <c r="F21" s="291"/>
      <c r="G21" s="291"/>
      <c r="H21" s="291"/>
      <c r="I21" s="291"/>
      <c r="J21" s="291"/>
      <c r="K21" s="291"/>
      <c r="L21" s="291"/>
      <c r="M21" s="291"/>
      <c r="N21" s="291"/>
      <c r="O21" s="291"/>
      <c r="P21" s="291"/>
      <c r="Q21" s="291"/>
      <c r="R21" s="291"/>
      <c r="S21" s="295"/>
      <c r="T21" s="241"/>
      <c r="U21" s="242"/>
      <c r="V21" s="242"/>
      <c r="W21" s="242"/>
      <c r="X21" s="242"/>
      <c r="Y21" s="242"/>
      <c r="Z21" s="242"/>
      <c r="AA21" s="242"/>
      <c r="AB21" s="242"/>
      <c r="AC21" s="242"/>
      <c r="AD21" s="242"/>
      <c r="AE21" s="242"/>
      <c r="AF21" s="242"/>
      <c r="AG21" s="242"/>
      <c r="AH21" s="242"/>
      <c r="AI21" s="242"/>
      <c r="AJ21" s="242"/>
      <c r="AK21" s="242"/>
      <c r="AL21" s="243"/>
    </row>
    <row r="22" spans="1:38">
      <c r="A22" s="292"/>
      <c r="B22" s="53"/>
      <c r="C22" s="291"/>
      <c r="D22" s="291"/>
      <c r="E22" s="291"/>
      <c r="F22" s="291"/>
      <c r="G22" s="291"/>
      <c r="H22" s="291"/>
      <c r="I22" s="291"/>
      <c r="J22" s="291"/>
      <c r="K22" s="291"/>
      <c r="L22" s="291"/>
      <c r="M22" s="291"/>
      <c r="N22" s="291"/>
      <c r="O22" s="291"/>
      <c r="P22" s="291"/>
      <c r="Q22" s="291"/>
      <c r="R22" s="291"/>
      <c r="S22" s="295"/>
      <c r="T22" s="241"/>
      <c r="U22" s="242"/>
      <c r="V22" s="242"/>
      <c r="W22" s="242"/>
      <c r="X22" s="242"/>
      <c r="Y22" s="242"/>
      <c r="Z22" s="242"/>
      <c r="AA22" s="242"/>
      <c r="AB22" s="242"/>
      <c r="AC22" s="242"/>
      <c r="AD22" s="242"/>
      <c r="AE22" s="242"/>
      <c r="AF22" s="242"/>
      <c r="AG22" s="242"/>
      <c r="AH22" s="242"/>
      <c r="AI22" s="242"/>
      <c r="AJ22" s="242"/>
      <c r="AK22" s="242"/>
      <c r="AL22" s="243"/>
    </row>
    <row r="23" spans="1:38">
      <c r="A23" s="292"/>
      <c r="B23" s="427"/>
      <c r="C23" s="291"/>
      <c r="D23" s="291"/>
      <c r="E23" s="291"/>
      <c r="F23" s="291"/>
      <c r="G23" s="291"/>
      <c r="H23" s="291"/>
      <c r="I23" s="291"/>
      <c r="J23" s="291"/>
      <c r="K23" s="291"/>
      <c r="L23" s="291"/>
      <c r="M23" s="291"/>
      <c r="N23" s="291"/>
      <c r="O23" s="291"/>
      <c r="P23" s="291"/>
      <c r="Q23" s="291"/>
      <c r="R23" s="291"/>
      <c r="S23" s="295"/>
      <c r="T23" s="241"/>
      <c r="U23" s="242"/>
      <c r="V23" s="242"/>
      <c r="W23" s="242"/>
      <c r="X23" s="242"/>
      <c r="Y23" s="242"/>
      <c r="Z23" s="242"/>
      <c r="AA23" s="242"/>
      <c r="AB23" s="242"/>
      <c r="AC23" s="242"/>
      <c r="AD23" s="242"/>
      <c r="AE23" s="242"/>
      <c r="AF23" s="242"/>
      <c r="AG23" s="242"/>
      <c r="AH23" s="242"/>
      <c r="AI23" s="242"/>
      <c r="AJ23" s="242"/>
      <c r="AK23" s="242"/>
      <c r="AL23" s="243"/>
    </row>
    <row r="24" spans="1:38">
      <c r="A24" s="292"/>
      <c r="B24" s="427"/>
      <c r="C24" s="291"/>
      <c r="D24" s="291"/>
      <c r="E24" s="291"/>
      <c r="F24" s="291"/>
      <c r="G24" s="291"/>
      <c r="H24" s="291"/>
      <c r="I24" s="291"/>
      <c r="J24" s="291"/>
      <c r="K24" s="291"/>
      <c r="L24" s="291"/>
      <c r="M24" s="291"/>
      <c r="N24" s="291"/>
      <c r="O24" s="291"/>
      <c r="P24" s="291"/>
      <c r="Q24" s="291"/>
      <c r="R24" s="291"/>
      <c r="S24" s="295"/>
      <c r="T24" s="241"/>
      <c r="U24" s="242"/>
      <c r="V24" s="242"/>
      <c r="W24" s="242"/>
      <c r="X24" s="242"/>
      <c r="Y24" s="242"/>
      <c r="Z24" s="242"/>
      <c r="AA24" s="242"/>
      <c r="AB24" s="242"/>
      <c r="AC24" s="242"/>
      <c r="AD24" s="242"/>
      <c r="AE24" s="242"/>
      <c r="AF24" s="242"/>
      <c r="AG24" s="242"/>
      <c r="AH24" s="242"/>
      <c r="AI24" s="242"/>
      <c r="AJ24" s="242"/>
      <c r="AK24" s="242"/>
      <c r="AL24" s="243"/>
    </row>
    <row r="25" spans="1:38">
      <c r="A25" s="292"/>
      <c r="B25" s="402" t="s">
        <v>473</v>
      </c>
      <c r="C25" s="291"/>
      <c r="D25" s="291"/>
      <c r="E25" s="291"/>
      <c r="F25" s="291"/>
      <c r="G25" s="291"/>
      <c r="H25" s="291"/>
      <c r="I25" s="291"/>
      <c r="J25" s="291"/>
      <c r="K25" s="291"/>
      <c r="L25" s="291"/>
      <c r="M25" s="291"/>
      <c r="N25" s="291"/>
      <c r="O25" s="291"/>
      <c r="P25" s="291"/>
      <c r="Q25" s="291"/>
      <c r="R25" s="291"/>
      <c r="S25" s="295"/>
      <c r="T25" s="241"/>
      <c r="U25" s="242"/>
      <c r="V25" s="242"/>
      <c r="W25" s="242"/>
      <c r="X25" s="242"/>
      <c r="Y25" s="242"/>
      <c r="Z25" s="242"/>
      <c r="AA25" s="242"/>
      <c r="AB25" s="242"/>
      <c r="AC25" s="242"/>
      <c r="AD25" s="242"/>
      <c r="AE25" s="242"/>
      <c r="AF25" s="242"/>
      <c r="AG25" s="242"/>
      <c r="AH25" s="242"/>
      <c r="AI25" s="242"/>
      <c r="AJ25" s="242"/>
      <c r="AK25" s="242"/>
      <c r="AL25" s="243"/>
    </row>
    <row r="26" spans="1:38">
      <c r="A26" s="292"/>
      <c r="B26" s="134"/>
      <c r="C26" s="291"/>
      <c r="D26" s="291"/>
      <c r="E26" s="291"/>
      <c r="F26" s="291"/>
      <c r="G26" s="291"/>
      <c r="H26" s="291"/>
      <c r="I26" s="291"/>
      <c r="J26" s="291"/>
      <c r="K26" s="291"/>
      <c r="L26" s="291"/>
      <c r="M26" s="291"/>
      <c r="N26" s="291"/>
      <c r="O26" s="291"/>
      <c r="P26" s="291"/>
      <c r="Q26" s="291"/>
      <c r="R26" s="291"/>
      <c r="S26" s="295"/>
      <c r="T26" s="241"/>
      <c r="U26" s="242"/>
      <c r="V26" s="242"/>
      <c r="W26" s="242"/>
      <c r="X26" s="242"/>
      <c r="Y26" s="242"/>
      <c r="Z26" s="242"/>
      <c r="AA26" s="242"/>
      <c r="AB26" s="242"/>
      <c r="AC26" s="242"/>
      <c r="AD26" s="242"/>
      <c r="AE26" s="242"/>
      <c r="AF26" s="242"/>
      <c r="AG26" s="242"/>
      <c r="AH26" s="242"/>
      <c r="AI26" s="242"/>
      <c r="AJ26" s="242"/>
      <c r="AK26" s="242"/>
      <c r="AL26" s="243"/>
    </row>
    <row r="27" spans="1:38">
      <c r="A27" s="292"/>
      <c r="B27" s="134"/>
      <c r="C27" s="291"/>
      <c r="D27" s="291"/>
      <c r="E27" s="291"/>
      <c r="F27" s="291"/>
      <c r="G27" s="291"/>
      <c r="H27" s="291"/>
      <c r="I27" s="291"/>
      <c r="J27" s="291"/>
      <c r="K27" s="291"/>
      <c r="L27" s="291"/>
      <c r="M27" s="291"/>
      <c r="N27" s="291"/>
      <c r="O27" s="291"/>
      <c r="P27" s="291"/>
      <c r="Q27" s="291"/>
      <c r="R27" s="291"/>
      <c r="S27" s="295"/>
      <c r="T27" s="241"/>
      <c r="U27" s="242"/>
      <c r="V27" s="242"/>
      <c r="W27" s="242"/>
      <c r="X27" s="242"/>
      <c r="Y27" s="242"/>
      <c r="Z27" s="242"/>
      <c r="AA27" s="242"/>
      <c r="AB27" s="242"/>
      <c r="AC27" s="242"/>
      <c r="AD27" s="242"/>
      <c r="AE27" s="242"/>
      <c r="AF27" s="242"/>
      <c r="AG27" s="242"/>
      <c r="AH27" s="242"/>
      <c r="AI27" s="242"/>
      <c r="AJ27" s="242"/>
      <c r="AK27" s="242"/>
      <c r="AL27" s="243"/>
    </row>
    <row r="28" spans="1:38">
      <c r="A28" s="292"/>
      <c r="B28" s="422"/>
      <c r="C28" s="291"/>
      <c r="D28" s="291"/>
      <c r="E28" s="291"/>
      <c r="F28" s="291"/>
      <c r="G28" s="291"/>
      <c r="H28" s="291"/>
      <c r="I28" s="291"/>
      <c r="J28" s="291"/>
      <c r="K28" s="291"/>
      <c r="L28" s="291"/>
      <c r="M28" s="291"/>
      <c r="N28" s="291"/>
      <c r="O28" s="291"/>
      <c r="P28" s="291"/>
      <c r="Q28" s="291"/>
      <c r="R28" s="291"/>
      <c r="S28" s="295"/>
      <c r="T28" s="241"/>
      <c r="U28" s="242"/>
      <c r="V28" s="242"/>
      <c r="W28" s="242"/>
      <c r="X28" s="242"/>
      <c r="Y28" s="242"/>
      <c r="Z28" s="242"/>
      <c r="AA28" s="242"/>
      <c r="AB28" s="242"/>
      <c r="AC28" s="242"/>
      <c r="AD28" s="242"/>
      <c r="AE28" s="242"/>
      <c r="AF28" s="242"/>
      <c r="AG28" s="242"/>
      <c r="AH28" s="242"/>
      <c r="AI28" s="242"/>
      <c r="AJ28" s="242"/>
      <c r="AK28" s="242"/>
      <c r="AL28" s="243"/>
    </row>
    <row r="29" spans="1:38">
      <c r="A29" s="292"/>
      <c r="B29" s="422"/>
      <c r="C29" s="422"/>
      <c r="D29" s="291"/>
      <c r="E29" s="291"/>
      <c r="F29" s="291"/>
      <c r="G29" s="291"/>
      <c r="H29" s="291"/>
      <c r="I29" s="291"/>
      <c r="J29" s="291"/>
      <c r="K29" s="291"/>
      <c r="L29" s="291"/>
      <c r="M29" s="291"/>
      <c r="N29" s="291"/>
      <c r="O29" s="291"/>
      <c r="P29" s="291"/>
      <c r="Q29" s="291"/>
      <c r="R29" s="291"/>
      <c r="S29" s="295"/>
      <c r="T29" s="241"/>
      <c r="U29" s="242"/>
      <c r="V29" s="242"/>
      <c r="W29" s="242"/>
      <c r="X29" s="242"/>
      <c r="Y29" s="242"/>
      <c r="Z29" s="242"/>
      <c r="AA29" s="242"/>
      <c r="AB29" s="242"/>
      <c r="AC29" s="242"/>
      <c r="AD29" s="242"/>
      <c r="AE29" s="242"/>
      <c r="AF29" s="242"/>
      <c r="AG29" s="242"/>
      <c r="AH29" s="242"/>
      <c r="AI29" s="242"/>
      <c r="AJ29" s="242"/>
      <c r="AK29" s="242"/>
      <c r="AL29" s="243"/>
    </row>
    <row r="30" spans="1:38">
      <c r="A30" s="292"/>
      <c r="B30" s="291"/>
      <c r="C30" s="291"/>
      <c r="D30" s="291"/>
      <c r="E30" s="291"/>
      <c r="F30" s="291"/>
      <c r="G30" s="291"/>
      <c r="H30" s="291"/>
      <c r="I30" s="291"/>
      <c r="J30" s="291"/>
      <c r="K30" s="291"/>
      <c r="L30" s="291"/>
      <c r="M30" s="291"/>
      <c r="N30" s="291"/>
      <c r="O30" s="291"/>
      <c r="P30" s="291"/>
      <c r="Q30" s="291"/>
      <c r="R30" s="291"/>
      <c r="S30" s="295"/>
      <c r="T30" s="241"/>
      <c r="U30" s="242"/>
      <c r="V30" s="242"/>
      <c r="W30" s="242"/>
      <c r="X30" s="242"/>
      <c r="Y30" s="242"/>
      <c r="Z30" s="242"/>
      <c r="AA30" s="242"/>
      <c r="AB30" s="242"/>
      <c r="AC30" s="242"/>
      <c r="AD30" s="242"/>
      <c r="AE30" s="242"/>
      <c r="AF30" s="242"/>
      <c r="AG30" s="242"/>
      <c r="AH30" s="242"/>
      <c r="AI30" s="242"/>
      <c r="AJ30" s="242"/>
      <c r="AK30" s="242"/>
      <c r="AL30" s="243"/>
    </row>
    <row r="31" spans="1:38">
      <c r="A31" s="292"/>
      <c r="B31" s="291"/>
      <c r="C31" s="291"/>
      <c r="D31" s="291"/>
      <c r="E31" s="291"/>
      <c r="F31" s="291"/>
      <c r="G31" s="291"/>
      <c r="H31" s="291"/>
      <c r="I31" s="291"/>
      <c r="J31" s="291"/>
      <c r="K31" s="291"/>
      <c r="L31" s="291"/>
      <c r="M31" s="291"/>
      <c r="N31" s="291"/>
      <c r="O31" s="291"/>
      <c r="P31" s="291"/>
      <c r="Q31" s="291"/>
      <c r="R31" s="291"/>
      <c r="S31" s="295"/>
      <c r="T31" s="241"/>
      <c r="U31" s="242"/>
      <c r="V31" s="242"/>
      <c r="W31" s="242"/>
      <c r="X31" s="242"/>
      <c r="Y31" s="242"/>
      <c r="Z31" s="242"/>
      <c r="AA31" s="242"/>
      <c r="AB31" s="242"/>
      <c r="AC31" s="242"/>
      <c r="AD31" s="242"/>
      <c r="AE31" s="242"/>
      <c r="AF31" s="242"/>
      <c r="AG31" s="242"/>
      <c r="AH31" s="242"/>
      <c r="AI31" s="242"/>
      <c r="AJ31" s="242"/>
      <c r="AK31" s="242"/>
      <c r="AL31" s="243"/>
    </row>
    <row r="32" spans="1:38">
      <c r="A32" s="292"/>
      <c r="B32" s="291"/>
      <c r="C32" s="291"/>
      <c r="D32" s="291"/>
      <c r="E32" s="291"/>
      <c r="F32" s="291"/>
      <c r="G32" s="291"/>
      <c r="H32" s="291"/>
      <c r="I32" s="291"/>
      <c r="J32" s="291"/>
      <c r="K32" s="291"/>
      <c r="L32" s="291"/>
      <c r="M32" s="291"/>
      <c r="N32" s="291"/>
      <c r="O32" s="291"/>
      <c r="P32" s="291"/>
      <c r="Q32" s="291"/>
      <c r="R32" s="291"/>
      <c r="S32" s="295"/>
      <c r="T32" s="241"/>
      <c r="U32" s="242"/>
      <c r="V32" s="242"/>
      <c r="W32" s="242"/>
      <c r="X32" s="242"/>
      <c r="Y32" s="242"/>
      <c r="Z32" s="242"/>
      <c r="AA32" s="242"/>
      <c r="AB32" s="242"/>
      <c r="AC32" s="242"/>
      <c r="AD32" s="242"/>
      <c r="AE32" s="242"/>
      <c r="AF32" s="242"/>
      <c r="AG32" s="242"/>
      <c r="AH32" s="242"/>
      <c r="AI32" s="242"/>
      <c r="AJ32" s="242"/>
      <c r="AK32" s="242"/>
      <c r="AL32" s="243"/>
    </row>
    <row r="33" spans="1:38">
      <c r="A33" s="292"/>
      <c r="B33" s="291"/>
      <c r="C33" s="291"/>
      <c r="D33" s="291"/>
      <c r="E33" s="291"/>
      <c r="F33" s="291"/>
      <c r="G33" s="291"/>
      <c r="H33" s="291"/>
      <c r="I33" s="291"/>
      <c r="J33" s="291"/>
      <c r="K33" s="291"/>
      <c r="L33" s="291"/>
      <c r="M33" s="291"/>
      <c r="N33" s="291"/>
      <c r="O33" s="291"/>
      <c r="P33" s="291"/>
      <c r="Q33" s="291"/>
      <c r="R33" s="291"/>
      <c r="S33" s="295"/>
      <c r="T33" s="241"/>
      <c r="U33" s="242"/>
      <c r="V33" s="242"/>
      <c r="W33" s="242"/>
      <c r="X33" s="242"/>
      <c r="Y33" s="242"/>
      <c r="Z33" s="242"/>
      <c r="AA33" s="242"/>
      <c r="AB33" s="242"/>
      <c r="AC33" s="242"/>
      <c r="AD33" s="242"/>
      <c r="AE33" s="242"/>
      <c r="AF33" s="242"/>
      <c r="AG33" s="242"/>
      <c r="AH33" s="242"/>
      <c r="AI33" s="242"/>
      <c r="AJ33" s="242"/>
      <c r="AK33" s="242"/>
      <c r="AL33" s="243"/>
    </row>
    <row r="34" spans="1:38">
      <c r="A34" s="292"/>
      <c r="B34" s="291"/>
      <c r="C34" s="291"/>
      <c r="D34" s="291"/>
      <c r="E34" s="291"/>
      <c r="F34" s="291"/>
      <c r="G34" s="291"/>
      <c r="H34" s="291"/>
      <c r="I34" s="291"/>
      <c r="J34" s="291"/>
      <c r="K34" s="291"/>
      <c r="L34" s="291"/>
      <c r="M34" s="291"/>
      <c r="N34" s="291"/>
      <c r="O34" s="291"/>
      <c r="P34" s="291"/>
      <c r="Q34" s="291"/>
      <c r="R34" s="291"/>
      <c r="S34" s="295"/>
      <c r="T34" s="241"/>
      <c r="U34" s="242"/>
      <c r="V34" s="242"/>
      <c r="W34" s="242"/>
      <c r="X34" s="242"/>
      <c r="Y34" s="242"/>
      <c r="Z34" s="242"/>
      <c r="AA34" s="242"/>
      <c r="AB34" s="242"/>
      <c r="AC34" s="242"/>
      <c r="AD34" s="242"/>
      <c r="AE34" s="242"/>
      <c r="AF34" s="242"/>
      <c r="AG34" s="242"/>
      <c r="AH34" s="242"/>
      <c r="AI34" s="242"/>
      <c r="AJ34" s="242"/>
      <c r="AK34" s="242"/>
      <c r="AL34" s="243"/>
    </row>
    <row r="35" spans="1:38">
      <c r="A35" s="292"/>
      <c r="B35" s="291"/>
      <c r="C35" s="291"/>
      <c r="D35" s="291"/>
      <c r="E35" s="291"/>
      <c r="F35" s="291"/>
      <c r="G35" s="291"/>
      <c r="H35" s="291"/>
      <c r="I35" s="291"/>
      <c r="J35" s="291"/>
      <c r="K35" s="291"/>
      <c r="L35" s="291"/>
      <c r="M35" s="291"/>
      <c r="N35" s="291"/>
      <c r="O35" s="291"/>
      <c r="P35" s="291"/>
      <c r="Q35" s="291"/>
      <c r="R35" s="291"/>
      <c r="S35" s="295"/>
      <c r="T35" s="241"/>
      <c r="U35" s="242"/>
      <c r="V35" s="242"/>
      <c r="W35" s="242"/>
      <c r="X35" s="242"/>
      <c r="Y35" s="242"/>
      <c r="Z35" s="242"/>
      <c r="AA35" s="242"/>
      <c r="AB35" s="242"/>
      <c r="AC35" s="242"/>
      <c r="AD35" s="242"/>
      <c r="AE35" s="242"/>
      <c r="AF35" s="242"/>
      <c r="AG35" s="242"/>
      <c r="AH35" s="242"/>
      <c r="AI35" s="242"/>
      <c r="AJ35" s="242"/>
      <c r="AK35" s="242"/>
      <c r="AL35" s="243"/>
    </row>
    <row r="36" spans="1:38">
      <c r="A36" s="292"/>
      <c r="B36" s="291"/>
      <c r="C36" s="291"/>
      <c r="D36" s="291"/>
      <c r="E36" s="291"/>
      <c r="F36" s="291"/>
      <c r="G36" s="291"/>
      <c r="H36" s="291"/>
      <c r="I36" s="291"/>
      <c r="J36" s="291"/>
      <c r="K36" s="291"/>
      <c r="L36" s="291"/>
      <c r="M36" s="291"/>
      <c r="N36" s="291"/>
      <c r="O36" s="291"/>
      <c r="P36" s="291"/>
      <c r="Q36" s="291"/>
      <c r="R36" s="291"/>
      <c r="S36" s="295"/>
      <c r="T36" s="241"/>
      <c r="U36" s="242"/>
      <c r="V36" s="242"/>
      <c r="W36" s="242"/>
      <c r="X36" s="242"/>
      <c r="Y36" s="242"/>
      <c r="Z36" s="242"/>
      <c r="AA36" s="242"/>
      <c r="AB36" s="242"/>
      <c r="AC36" s="242"/>
      <c r="AD36" s="242"/>
      <c r="AE36" s="242"/>
      <c r="AF36" s="242"/>
      <c r="AG36" s="242"/>
      <c r="AH36" s="242"/>
      <c r="AI36" s="242"/>
      <c r="AJ36" s="242"/>
      <c r="AK36" s="242"/>
      <c r="AL36" s="243"/>
    </row>
    <row r="37" spans="1:38">
      <c r="A37" s="292"/>
      <c r="B37" s="291"/>
      <c r="C37" s="291"/>
      <c r="D37" s="291"/>
      <c r="E37" s="291"/>
      <c r="F37" s="291"/>
      <c r="G37" s="291"/>
      <c r="H37" s="291"/>
      <c r="I37" s="291"/>
      <c r="J37" s="291"/>
      <c r="K37" s="291"/>
      <c r="L37" s="291"/>
      <c r="M37" s="291"/>
      <c r="N37" s="291"/>
      <c r="O37" s="291"/>
      <c r="P37" s="291"/>
      <c r="Q37" s="291"/>
      <c r="R37" s="291"/>
      <c r="S37" s="295"/>
      <c r="T37" s="241"/>
      <c r="U37" s="242"/>
      <c r="V37" s="242"/>
      <c r="W37" s="242"/>
      <c r="X37" s="242"/>
      <c r="Y37" s="242"/>
      <c r="Z37" s="242"/>
      <c r="AA37" s="242"/>
      <c r="AB37" s="242"/>
      <c r="AC37" s="242"/>
      <c r="AD37" s="242"/>
      <c r="AE37" s="242"/>
      <c r="AF37" s="242"/>
      <c r="AG37" s="242"/>
      <c r="AH37" s="242"/>
      <c r="AI37" s="242"/>
      <c r="AJ37" s="242"/>
      <c r="AK37" s="242"/>
      <c r="AL37" s="243"/>
    </row>
    <row r="38" spans="1:38">
      <c r="A38" s="292"/>
      <c r="B38" s="291"/>
      <c r="C38" s="291"/>
      <c r="D38" s="291"/>
      <c r="E38" s="291"/>
      <c r="F38" s="291"/>
      <c r="G38" s="291"/>
      <c r="H38" s="291"/>
      <c r="I38" s="291"/>
      <c r="J38" s="291"/>
      <c r="K38" s="291"/>
      <c r="L38" s="291"/>
      <c r="M38" s="291"/>
      <c r="N38" s="291"/>
      <c r="O38" s="291"/>
      <c r="P38" s="291"/>
      <c r="Q38" s="291"/>
      <c r="R38" s="291"/>
      <c r="S38" s="295"/>
      <c r="T38" s="241"/>
      <c r="U38" s="242"/>
      <c r="V38" s="242"/>
      <c r="W38" s="242"/>
      <c r="X38" s="242"/>
      <c r="Y38" s="242"/>
      <c r="Z38" s="242"/>
      <c r="AA38" s="242"/>
      <c r="AB38" s="242"/>
      <c r="AC38" s="242"/>
      <c r="AD38" s="242"/>
      <c r="AE38" s="242"/>
      <c r="AF38" s="242"/>
      <c r="AG38" s="242"/>
      <c r="AH38" s="242"/>
      <c r="AI38" s="242"/>
      <c r="AJ38" s="242"/>
      <c r="AK38" s="242"/>
      <c r="AL38" s="243"/>
    </row>
    <row r="39" spans="1:38">
      <c r="A39" s="292"/>
      <c r="B39" s="291"/>
      <c r="C39" s="291"/>
      <c r="D39" s="291"/>
      <c r="E39" s="291"/>
      <c r="F39" s="291"/>
      <c r="G39" s="291"/>
      <c r="H39" s="291"/>
      <c r="I39" s="291"/>
      <c r="J39" s="291"/>
      <c r="K39" s="291"/>
      <c r="L39" s="291"/>
      <c r="M39" s="291"/>
      <c r="N39" s="291"/>
      <c r="O39" s="291"/>
      <c r="P39" s="291"/>
      <c r="Q39" s="291"/>
      <c r="R39" s="291"/>
      <c r="S39" s="295"/>
      <c r="T39" s="241"/>
      <c r="U39" s="242"/>
      <c r="V39" s="242"/>
      <c r="W39" s="242"/>
      <c r="X39" s="242"/>
      <c r="Y39" s="242"/>
      <c r="Z39" s="242"/>
      <c r="AA39" s="242"/>
      <c r="AB39" s="242"/>
      <c r="AC39" s="242"/>
      <c r="AD39" s="242"/>
      <c r="AE39" s="242"/>
      <c r="AF39" s="242"/>
      <c r="AG39" s="242"/>
      <c r="AH39" s="242"/>
      <c r="AI39" s="242"/>
      <c r="AJ39" s="242"/>
      <c r="AK39" s="242"/>
      <c r="AL39" s="243"/>
    </row>
    <row r="40" spans="1:38">
      <c r="A40" s="292"/>
      <c r="B40" s="291"/>
      <c r="C40" s="291"/>
      <c r="D40" s="291"/>
      <c r="E40" s="291"/>
      <c r="F40" s="291"/>
      <c r="G40" s="291"/>
      <c r="H40" s="291"/>
      <c r="I40" s="291"/>
      <c r="J40" s="291"/>
      <c r="K40" s="291"/>
      <c r="L40" s="291"/>
      <c r="M40" s="291"/>
      <c r="N40" s="291"/>
      <c r="O40" s="291"/>
      <c r="P40" s="291"/>
      <c r="Q40" s="291"/>
      <c r="R40" s="291"/>
      <c r="S40" s="295"/>
      <c r="T40" s="241"/>
      <c r="U40" s="242"/>
      <c r="V40" s="242"/>
      <c r="W40" s="242"/>
      <c r="X40" s="242"/>
      <c r="Y40" s="242"/>
      <c r="Z40" s="242"/>
      <c r="AA40" s="242"/>
      <c r="AB40" s="242"/>
      <c r="AC40" s="242"/>
      <c r="AD40" s="242"/>
      <c r="AE40" s="242"/>
      <c r="AF40" s="242"/>
      <c r="AG40" s="242"/>
      <c r="AH40" s="242"/>
      <c r="AI40" s="242"/>
      <c r="AJ40" s="242"/>
      <c r="AK40" s="242"/>
      <c r="AL40" s="243"/>
    </row>
    <row r="41" spans="1:38">
      <c r="A41" s="292"/>
      <c r="B41" s="291"/>
      <c r="C41" s="291"/>
      <c r="D41" s="291"/>
      <c r="E41" s="291"/>
      <c r="F41" s="291"/>
      <c r="G41" s="291"/>
      <c r="H41" s="291"/>
      <c r="I41" s="291"/>
      <c r="J41" s="291"/>
      <c r="K41" s="291"/>
      <c r="L41" s="291"/>
      <c r="M41" s="291"/>
      <c r="N41" s="291"/>
      <c r="O41" s="291"/>
      <c r="P41" s="291"/>
      <c r="Q41" s="291"/>
      <c r="R41" s="291"/>
      <c r="S41" s="295"/>
      <c r="T41" s="241"/>
      <c r="U41" s="242"/>
      <c r="V41" s="242"/>
      <c r="W41" s="242"/>
      <c r="X41" s="242"/>
      <c r="Y41" s="242"/>
      <c r="Z41" s="242"/>
      <c r="AA41" s="242"/>
      <c r="AB41" s="242"/>
      <c r="AC41" s="242"/>
      <c r="AD41" s="242"/>
      <c r="AE41" s="242"/>
      <c r="AF41" s="242"/>
      <c r="AG41" s="242"/>
      <c r="AH41" s="242"/>
      <c r="AI41" s="242"/>
      <c r="AJ41" s="242"/>
      <c r="AK41" s="242"/>
      <c r="AL41" s="243"/>
    </row>
    <row r="42" spans="1:38">
      <c r="A42" s="292"/>
      <c r="B42" s="291"/>
      <c r="C42" s="291"/>
      <c r="D42" s="291"/>
      <c r="E42" s="291"/>
      <c r="F42" s="291"/>
      <c r="G42" s="291"/>
      <c r="H42" s="291"/>
      <c r="I42" s="291"/>
      <c r="J42" s="291"/>
      <c r="K42" s="291"/>
      <c r="L42" s="291"/>
      <c r="M42" s="291"/>
      <c r="N42" s="291"/>
      <c r="O42" s="291"/>
      <c r="P42" s="291"/>
      <c r="Q42" s="291"/>
      <c r="R42" s="291"/>
      <c r="S42" s="295"/>
      <c r="T42" s="241"/>
      <c r="U42" s="242"/>
      <c r="V42" s="242"/>
      <c r="W42" s="242"/>
      <c r="X42" s="242"/>
      <c r="Y42" s="242"/>
      <c r="Z42" s="242"/>
      <c r="AA42" s="242"/>
      <c r="AB42" s="242"/>
      <c r="AC42" s="242"/>
      <c r="AD42" s="242"/>
      <c r="AE42" s="242"/>
      <c r="AF42" s="242"/>
      <c r="AG42" s="242"/>
      <c r="AH42" s="242"/>
      <c r="AI42" s="242"/>
      <c r="AJ42" s="242"/>
      <c r="AK42" s="242"/>
      <c r="AL42" s="243"/>
    </row>
    <row r="43" spans="1:38">
      <c r="A43" s="292"/>
      <c r="B43" s="291"/>
      <c r="C43" s="291"/>
      <c r="D43" s="291"/>
      <c r="E43" s="291"/>
      <c r="F43" s="291"/>
      <c r="G43" s="291"/>
      <c r="H43" s="291"/>
      <c r="I43" s="291"/>
      <c r="J43" s="291"/>
      <c r="K43" s="291"/>
      <c r="L43" s="291"/>
      <c r="M43" s="291"/>
      <c r="N43" s="291"/>
      <c r="O43" s="291"/>
      <c r="P43" s="291"/>
      <c r="Q43" s="291"/>
      <c r="R43" s="291"/>
      <c r="S43" s="295"/>
      <c r="T43" s="241"/>
      <c r="U43" s="242"/>
      <c r="V43" s="242"/>
      <c r="W43" s="242"/>
      <c r="X43" s="242"/>
      <c r="Y43" s="242"/>
      <c r="Z43" s="242"/>
      <c r="AA43" s="242"/>
      <c r="AB43" s="242"/>
      <c r="AC43" s="242"/>
      <c r="AD43" s="242"/>
      <c r="AE43" s="242"/>
      <c r="AF43" s="242"/>
      <c r="AG43" s="242"/>
      <c r="AH43" s="242"/>
      <c r="AI43" s="242"/>
      <c r="AJ43" s="242"/>
      <c r="AK43" s="242"/>
      <c r="AL43" s="243"/>
    </row>
    <row r="44" spans="1:38">
      <c r="A44" s="292"/>
      <c r="B44" s="291"/>
      <c r="C44" s="291"/>
      <c r="D44" s="291"/>
      <c r="E44" s="291"/>
      <c r="F44" s="291"/>
      <c r="G44" s="291"/>
      <c r="H44" s="291"/>
      <c r="I44" s="291"/>
      <c r="J44" s="291"/>
      <c r="K44" s="291"/>
      <c r="L44" s="291"/>
      <c r="M44" s="291"/>
      <c r="N44" s="291"/>
      <c r="O44" s="291"/>
      <c r="P44" s="291"/>
      <c r="Q44" s="291"/>
      <c r="R44" s="291"/>
      <c r="S44" s="295"/>
      <c r="T44" s="241"/>
      <c r="U44" s="242"/>
      <c r="V44" s="242"/>
      <c r="W44" s="242"/>
      <c r="X44" s="242"/>
      <c r="Y44" s="242"/>
      <c r="Z44" s="242"/>
      <c r="AA44" s="242"/>
      <c r="AB44" s="242"/>
      <c r="AC44" s="242"/>
      <c r="AD44" s="242"/>
      <c r="AE44" s="242"/>
      <c r="AF44" s="242"/>
      <c r="AG44" s="242"/>
      <c r="AH44" s="242"/>
      <c r="AI44" s="242"/>
      <c r="AJ44" s="242"/>
      <c r="AK44" s="242"/>
      <c r="AL44" s="243"/>
    </row>
    <row r="45" spans="1:38">
      <c r="A45" s="292"/>
      <c r="B45" s="291"/>
      <c r="C45" s="291"/>
      <c r="D45" s="291"/>
      <c r="E45" s="291"/>
      <c r="F45" s="291"/>
      <c r="G45" s="291"/>
      <c r="H45" s="291"/>
      <c r="I45" s="291"/>
      <c r="J45" s="291"/>
      <c r="K45" s="291"/>
      <c r="L45" s="291"/>
      <c r="M45" s="291"/>
      <c r="N45" s="291"/>
      <c r="O45" s="291"/>
      <c r="P45" s="291"/>
      <c r="Q45" s="291"/>
      <c r="R45" s="291"/>
      <c r="S45" s="295"/>
      <c r="T45" s="241"/>
      <c r="U45" s="242"/>
      <c r="V45" s="242"/>
      <c r="W45" s="242"/>
      <c r="X45" s="242"/>
      <c r="Y45" s="242"/>
      <c r="Z45" s="242"/>
      <c r="AA45" s="242"/>
      <c r="AB45" s="242"/>
      <c r="AC45" s="242"/>
      <c r="AD45" s="242"/>
      <c r="AE45" s="242"/>
      <c r="AF45" s="242"/>
      <c r="AG45" s="242"/>
      <c r="AH45" s="242"/>
      <c r="AI45" s="242"/>
      <c r="AJ45" s="242"/>
      <c r="AK45" s="242"/>
      <c r="AL45" s="243"/>
    </row>
    <row r="46" spans="1:38">
      <c r="A46" s="292"/>
      <c r="B46" s="291"/>
      <c r="C46" s="291"/>
      <c r="D46" s="291"/>
      <c r="E46" s="291"/>
      <c r="F46" s="291"/>
      <c r="G46" s="291"/>
      <c r="H46" s="291"/>
      <c r="I46" s="291"/>
      <c r="J46" s="291"/>
      <c r="K46" s="291"/>
      <c r="L46" s="291"/>
      <c r="M46" s="291"/>
      <c r="N46" s="291"/>
      <c r="O46" s="291"/>
      <c r="P46" s="291"/>
      <c r="Q46" s="291"/>
      <c r="R46" s="291"/>
      <c r="S46" s="295"/>
      <c r="T46" s="241"/>
      <c r="U46" s="242"/>
      <c r="V46" s="242"/>
      <c r="W46" s="242"/>
      <c r="X46" s="242"/>
      <c r="Y46" s="242"/>
      <c r="Z46" s="242"/>
      <c r="AA46" s="242"/>
      <c r="AB46" s="242"/>
      <c r="AC46" s="242"/>
      <c r="AD46" s="242"/>
      <c r="AE46" s="242"/>
      <c r="AF46" s="242"/>
      <c r="AG46" s="242"/>
      <c r="AH46" s="242"/>
      <c r="AI46" s="242"/>
      <c r="AJ46" s="242"/>
      <c r="AK46" s="242"/>
      <c r="AL46" s="243"/>
    </row>
    <row r="47" spans="1:38">
      <c r="A47" s="292"/>
      <c r="B47" s="291"/>
      <c r="C47" s="291"/>
      <c r="D47" s="291"/>
      <c r="E47" s="291"/>
      <c r="F47" s="291"/>
      <c r="G47" s="291"/>
      <c r="H47" s="291"/>
      <c r="I47" s="291"/>
      <c r="J47" s="291"/>
      <c r="K47" s="291"/>
      <c r="L47" s="291"/>
      <c r="M47" s="291"/>
      <c r="N47" s="291"/>
      <c r="O47" s="291"/>
      <c r="P47" s="291"/>
      <c r="Q47" s="291"/>
      <c r="R47" s="291"/>
      <c r="S47" s="295"/>
      <c r="T47" s="241"/>
      <c r="U47" s="242"/>
      <c r="V47" s="242"/>
      <c r="W47" s="242"/>
      <c r="X47" s="242"/>
      <c r="Y47" s="242"/>
      <c r="Z47" s="242"/>
      <c r="AA47" s="242"/>
      <c r="AB47" s="242"/>
      <c r="AC47" s="242"/>
      <c r="AD47" s="242"/>
      <c r="AE47" s="242"/>
      <c r="AF47" s="242"/>
      <c r="AG47" s="242"/>
      <c r="AH47" s="242"/>
      <c r="AI47" s="242"/>
      <c r="AJ47" s="242"/>
      <c r="AK47" s="242"/>
      <c r="AL47" s="243"/>
    </row>
    <row r="48" spans="1:38">
      <c r="A48" s="292"/>
      <c r="B48" s="291"/>
      <c r="C48" s="291"/>
      <c r="D48" s="291"/>
      <c r="E48" s="291"/>
      <c r="F48" s="291"/>
      <c r="G48" s="291"/>
      <c r="H48" s="291"/>
      <c r="I48" s="291"/>
      <c r="J48" s="291"/>
      <c r="K48" s="291"/>
      <c r="L48" s="291"/>
      <c r="M48" s="291"/>
      <c r="N48" s="291"/>
      <c r="O48" s="291"/>
      <c r="P48" s="291"/>
      <c r="Q48" s="291"/>
      <c r="R48" s="291"/>
      <c r="S48" s="295"/>
      <c r="T48" s="241"/>
      <c r="U48" s="242"/>
      <c r="V48" s="242"/>
      <c r="W48" s="242"/>
      <c r="X48" s="242"/>
      <c r="Y48" s="242"/>
      <c r="Z48" s="242"/>
      <c r="AA48" s="242"/>
      <c r="AB48" s="242"/>
      <c r="AC48" s="242"/>
      <c r="AD48" s="242"/>
      <c r="AE48" s="242"/>
      <c r="AF48" s="242"/>
      <c r="AG48" s="242"/>
      <c r="AH48" s="242"/>
      <c r="AI48" s="242"/>
      <c r="AJ48" s="242"/>
      <c r="AK48" s="242"/>
      <c r="AL48" s="243"/>
    </row>
    <row r="49" spans="1:38">
      <c r="A49" s="292"/>
      <c r="B49" s="291"/>
      <c r="C49" s="291"/>
      <c r="D49" s="291"/>
      <c r="E49" s="291"/>
      <c r="F49" s="291"/>
      <c r="G49" s="291"/>
      <c r="H49" s="291"/>
      <c r="I49" s="291"/>
      <c r="J49" s="291"/>
      <c r="K49" s="291"/>
      <c r="L49" s="291"/>
      <c r="M49" s="291"/>
      <c r="N49" s="291"/>
      <c r="O49" s="291"/>
      <c r="P49" s="291"/>
      <c r="Q49" s="291"/>
      <c r="R49" s="291"/>
      <c r="S49" s="295"/>
      <c r="T49" s="241"/>
      <c r="U49" s="242"/>
      <c r="V49" s="242"/>
      <c r="W49" s="242"/>
      <c r="X49" s="242"/>
      <c r="Y49" s="242"/>
      <c r="Z49" s="242"/>
      <c r="AA49" s="242"/>
      <c r="AB49" s="242"/>
      <c r="AC49" s="242"/>
      <c r="AD49" s="242"/>
      <c r="AE49" s="242"/>
      <c r="AF49" s="242"/>
      <c r="AG49" s="242"/>
      <c r="AH49" s="242"/>
      <c r="AI49" s="242"/>
      <c r="AJ49" s="242"/>
      <c r="AK49" s="242"/>
      <c r="AL49" s="243"/>
    </row>
    <row r="50" spans="1:38">
      <c r="A50" s="292"/>
      <c r="B50" s="291"/>
      <c r="C50" s="291"/>
      <c r="D50" s="291"/>
      <c r="E50" s="291"/>
      <c r="F50" s="291"/>
      <c r="G50" s="291"/>
      <c r="H50" s="291"/>
      <c r="I50" s="291"/>
      <c r="J50" s="291"/>
      <c r="K50" s="291"/>
      <c r="L50" s="291"/>
      <c r="M50" s="291"/>
      <c r="N50" s="291"/>
      <c r="O50" s="291"/>
      <c r="P50" s="291"/>
      <c r="Q50" s="291"/>
      <c r="R50" s="291"/>
      <c r="S50" s="295"/>
      <c r="T50" s="241"/>
      <c r="U50" s="242"/>
      <c r="V50" s="242"/>
      <c r="W50" s="242"/>
      <c r="X50" s="242"/>
      <c r="Y50" s="242"/>
      <c r="Z50" s="242"/>
      <c r="AA50" s="242"/>
      <c r="AB50" s="242"/>
      <c r="AC50" s="242"/>
      <c r="AD50" s="242"/>
      <c r="AE50" s="242"/>
      <c r="AF50" s="242"/>
      <c r="AG50" s="242"/>
      <c r="AH50" s="242"/>
      <c r="AI50" s="242"/>
      <c r="AJ50" s="242"/>
      <c r="AK50" s="242"/>
      <c r="AL50" s="243"/>
    </row>
    <row r="51" spans="1:38">
      <c r="A51" s="292"/>
      <c r="B51" s="291"/>
      <c r="C51" s="291"/>
      <c r="D51" s="291"/>
      <c r="E51" s="291"/>
      <c r="F51" s="291"/>
      <c r="G51" s="291"/>
      <c r="H51" s="291"/>
      <c r="I51" s="291"/>
      <c r="J51" s="291"/>
      <c r="K51" s="291"/>
      <c r="L51" s="291"/>
      <c r="M51" s="291"/>
      <c r="N51" s="291"/>
      <c r="O51" s="291"/>
      <c r="P51" s="291"/>
      <c r="Q51" s="291"/>
      <c r="R51" s="291"/>
      <c r="S51" s="295"/>
      <c r="T51" s="241"/>
      <c r="U51" s="242"/>
      <c r="V51" s="242"/>
      <c r="W51" s="242"/>
      <c r="X51" s="242"/>
      <c r="Y51" s="242"/>
      <c r="Z51" s="242"/>
      <c r="AA51" s="242"/>
      <c r="AB51" s="242"/>
      <c r="AC51" s="242"/>
      <c r="AD51" s="242"/>
      <c r="AE51" s="242"/>
      <c r="AF51" s="242"/>
      <c r="AG51" s="242"/>
      <c r="AH51" s="242"/>
      <c r="AI51" s="242"/>
      <c r="AJ51" s="242"/>
      <c r="AK51" s="242"/>
      <c r="AL51" s="243"/>
    </row>
    <row r="52" spans="1:38">
      <c r="A52" s="292"/>
      <c r="B52" s="422"/>
      <c r="C52" s="291"/>
      <c r="D52" s="291"/>
      <c r="E52" s="291"/>
      <c r="F52" s="291"/>
      <c r="G52" s="291"/>
      <c r="H52" s="291"/>
      <c r="I52" s="291"/>
      <c r="J52" s="291"/>
      <c r="K52" s="291"/>
      <c r="L52" s="291"/>
      <c r="M52" s="291"/>
      <c r="N52" s="291"/>
      <c r="O52" s="291"/>
      <c r="P52" s="291"/>
      <c r="Q52" s="291"/>
      <c r="R52" s="291"/>
      <c r="S52" s="295"/>
      <c r="T52" s="241"/>
      <c r="U52" s="242"/>
      <c r="V52" s="242"/>
      <c r="W52" s="242"/>
      <c r="X52" s="242"/>
      <c r="Y52" s="242"/>
      <c r="Z52" s="242"/>
      <c r="AA52" s="242"/>
      <c r="AB52" s="242"/>
      <c r="AC52" s="242"/>
      <c r="AD52" s="242"/>
      <c r="AE52" s="242"/>
      <c r="AF52" s="242"/>
      <c r="AG52" s="242"/>
      <c r="AH52" s="242"/>
      <c r="AI52" s="242"/>
      <c r="AJ52" s="242"/>
      <c r="AK52" s="242"/>
      <c r="AL52" s="243"/>
    </row>
    <row r="53" spans="1:38">
      <c r="A53" s="292"/>
      <c r="B53" s="422"/>
      <c r="C53" s="291"/>
      <c r="D53" s="291"/>
      <c r="E53" s="291"/>
      <c r="F53" s="291"/>
      <c r="G53" s="291"/>
      <c r="H53" s="291"/>
      <c r="I53" s="291"/>
      <c r="J53" s="291"/>
      <c r="K53" s="291"/>
      <c r="L53" s="291"/>
      <c r="M53" s="291"/>
      <c r="N53" s="291"/>
      <c r="O53" s="291"/>
      <c r="P53" s="291"/>
      <c r="Q53" s="291"/>
      <c r="R53" s="291"/>
      <c r="S53" s="295"/>
      <c r="T53" s="241"/>
      <c r="U53" s="242"/>
      <c r="V53" s="242"/>
      <c r="W53" s="242"/>
      <c r="X53" s="242"/>
      <c r="Y53" s="242"/>
      <c r="Z53" s="242"/>
      <c r="AA53" s="242"/>
      <c r="AB53" s="242"/>
      <c r="AC53" s="242"/>
      <c r="AD53" s="242"/>
      <c r="AE53" s="242"/>
      <c r="AF53" s="242"/>
      <c r="AG53" s="242"/>
      <c r="AH53" s="242"/>
      <c r="AI53" s="242"/>
      <c r="AJ53" s="242"/>
      <c r="AK53" s="242"/>
      <c r="AL53" s="243"/>
    </row>
    <row r="54" spans="1:38">
      <c r="A54" s="423"/>
      <c r="B54" s="297"/>
      <c r="C54" s="297"/>
      <c r="D54" s="297"/>
      <c r="E54" s="297"/>
      <c r="F54" s="297"/>
      <c r="G54" s="297"/>
      <c r="H54" s="297"/>
      <c r="I54" s="297"/>
      <c r="J54" s="297"/>
      <c r="K54" s="297"/>
      <c r="L54" s="297"/>
      <c r="M54" s="297"/>
      <c r="N54" s="297"/>
      <c r="O54" s="297"/>
      <c r="P54" s="297"/>
      <c r="Q54" s="297"/>
      <c r="R54" s="297"/>
      <c r="S54" s="298"/>
      <c r="T54" s="244"/>
      <c r="U54" s="245"/>
      <c r="V54" s="245"/>
      <c r="W54" s="245"/>
      <c r="X54" s="245"/>
      <c r="Y54" s="245"/>
      <c r="Z54" s="245"/>
      <c r="AA54" s="245"/>
      <c r="AB54" s="245"/>
      <c r="AC54" s="245"/>
      <c r="AD54" s="245"/>
      <c r="AE54" s="245"/>
      <c r="AF54" s="245"/>
      <c r="AG54" s="245"/>
      <c r="AH54" s="245"/>
      <c r="AI54" s="245"/>
      <c r="AJ54" s="245"/>
      <c r="AK54" s="245"/>
      <c r="AL54" s="246"/>
    </row>
  </sheetData>
  <sheetProtection algorithmName="SHA-512" hashValue="2WADJ8Wp1N3XpCcBdpFtGqewGRkwDMA6SyGkv7aOHe/kH4ATZ4EDJEbSldRxAisB55ObPiXWP0h7e4DWnEgt7g==" saltValue="VJJ8bOAJvnSyFAUVQ0d9oA==" spinCount="100000" sheet="1" scenarios="1"/>
  <mergeCells count="1">
    <mergeCell ref="A1:S1"/>
  </mergeCells>
  <phoneticPr fontId="0" type="noConversion"/>
  <hyperlinks>
    <hyperlink ref="B25" location="'T3.15 T3.5 SIS'!A1" display="BACK" xr:uid="{00000000-0004-0000-2F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pageSetUpPr fitToPage="1"/>
  </sheetPr>
  <dimension ref="A1:AL56"/>
  <sheetViews>
    <sheetView showGridLines="0" view="pageBreakPreview" zoomScaleNormal="100" zoomScaleSheetLayoutView="100" workbookViewId="0">
      <selection sqref="A1:S1"/>
    </sheetView>
  </sheetViews>
  <sheetFormatPr defaultColWidth="11.42578125" defaultRowHeight="12.75"/>
  <cols>
    <col min="1" max="2" width="5" customWidth="1"/>
    <col min="3" max="3" width="6.5703125" customWidth="1"/>
    <col min="4" max="38" width="5" customWidth="1"/>
  </cols>
  <sheetData>
    <row r="1" spans="1:38">
      <c r="A1" s="1329" t="s">
        <v>500</v>
      </c>
      <c r="B1" s="1329"/>
      <c r="C1" s="1329"/>
      <c r="D1" s="1329"/>
      <c r="E1" s="1329"/>
      <c r="F1" s="1329"/>
      <c r="G1" s="1329"/>
      <c r="H1" s="1329"/>
      <c r="I1" s="1329"/>
      <c r="J1" s="1329"/>
      <c r="K1" s="1329"/>
      <c r="L1" s="1329"/>
      <c r="M1" s="1329"/>
      <c r="N1" s="1329"/>
      <c r="O1" s="1329"/>
      <c r="P1" s="1329"/>
      <c r="Q1" s="1329"/>
      <c r="R1" s="1329"/>
      <c r="S1" s="1329"/>
      <c r="T1" s="247"/>
      <c r="U1" s="248"/>
      <c r="V1" s="248"/>
      <c r="W1" s="248"/>
      <c r="X1" s="248"/>
      <c r="Y1" s="248"/>
      <c r="Z1" s="248"/>
      <c r="AA1" s="248"/>
      <c r="AB1" s="248"/>
      <c r="AC1" s="248"/>
      <c r="AD1" s="248"/>
      <c r="AE1" s="248"/>
      <c r="AF1" s="248"/>
      <c r="AG1" s="248"/>
      <c r="AH1" s="248"/>
      <c r="AI1" s="248"/>
      <c r="AJ1" s="248"/>
      <c r="AK1" s="248"/>
      <c r="AL1" s="249"/>
    </row>
    <row r="2" spans="1:38">
      <c r="A2" s="418"/>
      <c r="B2" s="419"/>
      <c r="C2" s="419"/>
      <c r="D2" s="419"/>
      <c r="E2" s="419"/>
      <c r="F2" s="419"/>
      <c r="G2" s="419"/>
      <c r="H2" s="419"/>
      <c r="I2" s="419"/>
      <c r="J2" s="419"/>
      <c r="K2" s="419"/>
      <c r="L2" s="419"/>
      <c r="M2" s="419"/>
      <c r="N2" s="419"/>
      <c r="O2" s="419"/>
      <c r="P2" s="419"/>
      <c r="Q2" s="419"/>
      <c r="R2" s="419"/>
      <c r="S2" s="420"/>
      <c r="T2" s="241"/>
      <c r="U2" s="242"/>
      <c r="V2" s="242"/>
      <c r="W2" s="242"/>
      <c r="X2" s="242"/>
      <c r="Y2" s="242"/>
      <c r="Z2" s="242"/>
      <c r="AA2" s="242"/>
      <c r="AB2" s="242"/>
      <c r="AC2" s="242"/>
      <c r="AD2" s="242"/>
      <c r="AE2" s="242"/>
      <c r="AF2" s="242"/>
      <c r="AG2" s="242"/>
      <c r="AH2" s="242"/>
      <c r="AI2" s="242"/>
      <c r="AJ2" s="242"/>
      <c r="AK2" s="242"/>
      <c r="AL2" s="243"/>
    </row>
    <row r="3" spans="1:38">
      <c r="A3" s="292"/>
      <c r="B3" s="422" t="s">
        <v>341</v>
      </c>
      <c r="C3" s="291"/>
      <c r="D3" s="291"/>
      <c r="E3" s="291"/>
      <c r="F3" s="291"/>
      <c r="G3" s="291"/>
      <c r="H3" s="291"/>
      <c r="I3" s="291"/>
      <c r="J3" s="291"/>
      <c r="K3" s="291"/>
      <c r="L3" s="291"/>
      <c r="M3" s="291"/>
      <c r="N3" s="291"/>
      <c r="O3" s="291"/>
      <c r="P3" s="291"/>
      <c r="Q3" s="291"/>
      <c r="R3" s="291"/>
      <c r="S3" s="295"/>
      <c r="T3" s="241"/>
      <c r="U3" s="253"/>
      <c r="V3" s="242"/>
      <c r="W3" s="242"/>
      <c r="X3" s="242"/>
      <c r="Y3" s="242"/>
      <c r="Z3" s="242"/>
      <c r="AA3" s="242"/>
      <c r="AB3" s="242"/>
      <c r="AC3" s="242"/>
      <c r="AD3" s="242"/>
      <c r="AE3" s="242"/>
      <c r="AF3" s="242"/>
      <c r="AG3" s="242"/>
      <c r="AH3" s="242"/>
      <c r="AI3" s="242"/>
      <c r="AJ3" s="242"/>
      <c r="AK3" s="242"/>
      <c r="AL3" s="243"/>
    </row>
    <row r="4" spans="1:38">
      <c r="A4" s="292"/>
      <c r="B4" s="422"/>
      <c r="C4" s="291"/>
      <c r="D4" s="291"/>
      <c r="E4" s="291"/>
      <c r="F4" s="291"/>
      <c r="G4" s="291"/>
      <c r="H4" s="291"/>
      <c r="I4" s="291"/>
      <c r="J4" s="291"/>
      <c r="K4" s="291"/>
      <c r="L4" s="291"/>
      <c r="M4" s="291"/>
      <c r="N4" s="291"/>
      <c r="O4" s="291"/>
      <c r="P4" s="291"/>
      <c r="Q4" s="291"/>
      <c r="R4" s="291"/>
      <c r="S4" s="295"/>
      <c r="T4" s="241"/>
      <c r="U4" s="253"/>
      <c r="V4" s="242"/>
      <c r="W4" s="242"/>
      <c r="X4" s="242"/>
      <c r="Y4" s="242"/>
      <c r="Z4" s="242"/>
      <c r="AA4" s="242"/>
      <c r="AB4" s="242"/>
      <c r="AC4" s="242"/>
      <c r="AD4" s="242"/>
      <c r="AE4" s="242"/>
      <c r="AF4" s="242"/>
      <c r="AG4" s="242"/>
      <c r="AH4" s="242"/>
      <c r="AI4" s="242"/>
      <c r="AJ4" s="242"/>
      <c r="AK4" s="242"/>
      <c r="AL4" s="243"/>
    </row>
    <row r="5" spans="1:38">
      <c r="A5" s="292"/>
      <c r="B5" s="252" t="s">
        <v>725</v>
      </c>
      <c r="C5" s="291"/>
      <c r="D5" s="291"/>
      <c r="E5" s="291"/>
      <c r="F5" s="291"/>
      <c r="G5" s="291"/>
      <c r="H5" s="291"/>
      <c r="I5" s="291"/>
      <c r="J5" s="291"/>
      <c r="K5" s="291"/>
      <c r="L5" s="291"/>
      <c r="M5" s="291"/>
      <c r="N5" s="291"/>
      <c r="O5" s="291"/>
      <c r="P5" s="291"/>
      <c r="Q5" s="291"/>
      <c r="R5" s="291"/>
      <c r="S5" s="295"/>
      <c r="T5" s="241"/>
      <c r="U5" s="253"/>
      <c r="V5" s="242"/>
      <c r="W5" s="242"/>
      <c r="X5" s="242"/>
      <c r="Y5" s="242"/>
      <c r="Z5" s="242"/>
      <c r="AA5" s="242"/>
      <c r="AB5" s="242"/>
      <c r="AC5" s="242"/>
      <c r="AD5" s="242"/>
      <c r="AE5" s="242"/>
      <c r="AF5" s="242"/>
      <c r="AG5" s="242"/>
      <c r="AH5" s="242"/>
      <c r="AI5" s="242"/>
      <c r="AJ5" s="242"/>
      <c r="AK5" s="242"/>
      <c r="AL5" s="243"/>
    </row>
    <row r="6" spans="1:38">
      <c r="A6" s="292"/>
      <c r="B6" s="422"/>
      <c r="C6" s="291"/>
      <c r="D6" s="291"/>
      <c r="E6" s="291"/>
      <c r="F6" s="291"/>
      <c r="G6" s="291"/>
      <c r="H6" s="291"/>
      <c r="I6" s="291"/>
      <c r="J6" s="291"/>
      <c r="K6" s="291"/>
      <c r="L6" s="294"/>
      <c r="M6" s="291"/>
      <c r="N6" s="291"/>
      <c r="O6" s="291"/>
      <c r="P6" s="291"/>
      <c r="Q6" s="291"/>
      <c r="R6" s="291"/>
      <c r="S6" s="295"/>
      <c r="T6" s="241"/>
      <c r="U6" s="242"/>
      <c r="V6" s="242"/>
      <c r="W6" s="242"/>
      <c r="X6" s="242"/>
      <c r="Y6" s="242"/>
      <c r="Z6" s="242"/>
      <c r="AA6" s="242"/>
      <c r="AB6" s="242"/>
      <c r="AC6" s="242"/>
      <c r="AD6" s="242"/>
      <c r="AE6" s="242"/>
      <c r="AF6" s="242"/>
      <c r="AG6" s="242"/>
      <c r="AH6" s="242"/>
      <c r="AI6" s="242"/>
      <c r="AJ6" s="242"/>
      <c r="AK6" s="242"/>
      <c r="AL6" s="243"/>
    </row>
    <row r="7" spans="1:38">
      <c r="A7" s="292"/>
      <c r="B7" s="422" t="s">
        <v>419</v>
      </c>
      <c r="C7" s="291"/>
      <c r="D7" s="291"/>
      <c r="E7" s="291"/>
      <c r="F7" s="291"/>
      <c r="G7" s="291"/>
      <c r="H7" s="291"/>
      <c r="I7" s="291"/>
      <c r="J7" s="291"/>
      <c r="K7" s="291"/>
      <c r="L7" s="291"/>
      <c r="M7" s="291"/>
      <c r="N7" s="291"/>
      <c r="O7" s="291"/>
      <c r="P7" s="291"/>
      <c r="Q7" s="291"/>
      <c r="R7" s="291"/>
      <c r="S7" s="295"/>
      <c r="T7" s="241"/>
      <c r="U7" s="242"/>
      <c r="V7" s="242"/>
      <c r="W7" s="242"/>
      <c r="X7" s="242"/>
      <c r="Y7" s="242"/>
      <c r="Z7" s="242"/>
      <c r="AA7" s="242"/>
      <c r="AB7" s="242"/>
      <c r="AC7" s="242"/>
      <c r="AD7" s="242"/>
      <c r="AE7" s="242"/>
      <c r="AF7" s="242"/>
      <c r="AG7" s="242"/>
      <c r="AH7" s="242"/>
      <c r="AI7" s="242"/>
      <c r="AJ7" s="242"/>
      <c r="AK7" s="242"/>
      <c r="AL7" s="243"/>
    </row>
    <row r="8" spans="1:38">
      <c r="A8" s="292"/>
      <c r="B8" s="422" t="s">
        <v>420</v>
      </c>
      <c r="C8" s="291"/>
      <c r="D8" s="291"/>
      <c r="E8" s="291"/>
      <c r="F8" s="291"/>
      <c r="G8" s="291"/>
      <c r="H8" s="291"/>
      <c r="I8" s="291"/>
      <c r="J8" s="291"/>
      <c r="K8" s="291"/>
      <c r="L8" s="291"/>
      <c r="M8" s="291"/>
      <c r="N8" s="291"/>
      <c r="O8" s="291"/>
      <c r="P8" s="291"/>
      <c r="Q8" s="291"/>
      <c r="R8" s="291"/>
      <c r="S8" s="295"/>
      <c r="T8" s="241"/>
      <c r="U8" s="242"/>
      <c r="V8" s="242"/>
      <c r="W8" s="242"/>
      <c r="X8" s="242"/>
      <c r="Y8" s="242"/>
      <c r="Z8" s="242"/>
      <c r="AA8" s="242"/>
      <c r="AB8" s="242"/>
      <c r="AC8" s="242"/>
      <c r="AD8" s="242"/>
      <c r="AE8" s="242"/>
      <c r="AF8" s="242"/>
      <c r="AG8" s="242"/>
      <c r="AH8" s="242"/>
      <c r="AI8" s="242"/>
      <c r="AJ8" s="242"/>
      <c r="AK8" s="242"/>
      <c r="AL8" s="243"/>
    </row>
    <row r="9" spans="1:38">
      <c r="A9" s="292"/>
      <c r="B9" s="422"/>
      <c r="C9" s="291"/>
      <c r="D9" s="291"/>
      <c r="E9" s="291"/>
      <c r="F9" s="291"/>
      <c r="G9" s="291"/>
      <c r="H9" s="291"/>
      <c r="I9" s="291"/>
      <c r="J9" s="291"/>
      <c r="K9" s="291"/>
      <c r="L9" s="291"/>
      <c r="M9" s="291"/>
      <c r="N9" s="291"/>
      <c r="O9" s="291"/>
      <c r="P9" s="291"/>
      <c r="Q9" s="291"/>
      <c r="R9" s="291"/>
      <c r="S9" s="295"/>
      <c r="T9" s="241"/>
      <c r="U9" s="242"/>
      <c r="V9" s="242"/>
      <c r="W9" s="242"/>
      <c r="X9" s="242"/>
      <c r="Y9" s="242"/>
      <c r="Z9" s="242"/>
      <c r="AA9" s="242"/>
      <c r="AB9" s="242"/>
      <c r="AC9" s="242"/>
      <c r="AD9" s="242"/>
      <c r="AE9" s="242"/>
      <c r="AF9" s="242"/>
      <c r="AG9" s="242"/>
      <c r="AH9" s="242"/>
      <c r="AI9" s="242"/>
      <c r="AJ9" s="242"/>
      <c r="AK9" s="242"/>
      <c r="AL9" s="243"/>
    </row>
    <row r="10" spans="1:38">
      <c r="A10" s="292"/>
      <c r="B10" s="53"/>
      <c r="C10" s="291"/>
      <c r="D10" s="291"/>
      <c r="E10" s="291"/>
      <c r="F10" s="291"/>
      <c r="G10" s="291"/>
      <c r="H10" s="291"/>
      <c r="I10" s="291"/>
      <c r="J10" s="291"/>
      <c r="K10" s="291"/>
      <c r="L10" s="291"/>
      <c r="M10" s="291"/>
      <c r="N10" s="291"/>
      <c r="O10" s="291"/>
      <c r="P10" s="291"/>
      <c r="Q10" s="291"/>
      <c r="R10" s="291"/>
      <c r="S10" s="295"/>
      <c r="T10" s="241"/>
      <c r="U10" s="242"/>
      <c r="V10" s="242"/>
      <c r="W10" s="242"/>
      <c r="X10" s="242"/>
      <c r="Y10" s="242"/>
      <c r="Z10" s="242"/>
      <c r="AA10" s="242"/>
      <c r="AB10" s="242"/>
      <c r="AC10" s="242"/>
      <c r="AD10" s="242"/>
      <c r="AE10" s="242"/>
      <c r="AF10" s="242"/>
      <c r="AG10" s="242"/>
      <c r="AH10" s="242"/>
      <c r="AI10" s="242"/>
      <c r="AJ10" s="242"/>
      <c r="AK10" s="242"/>
      <c r="AL10" s="243"/>
    </row>
    <row r="11" spans="1:38">
      <c r="A11" s="292"/>
      <c r="B11" s="422"/>
      <c r="C11" s="291"/>
      <c r="D11" s="291"/>
      <c r="E11" s="291"/>
      <c r="F11" s="291"/>
      <c r="G11" s="291"/>
      <c r="H11" s="291"/>
      <c r="I11" s="291"/>
      <c r="J11" s="291"/>
      <c r="K11" s="291"/>
      <c r="L11" s="291"/>
      <c r="M11" s="291"/>
      <c r="N11" s="291"/>
      <c r="O11" s="291"/>
      <c r="P11" s="291"/>
      <c r="Q11" s="291"/>
      <c r="R11" s="291"/>
      <c r="S11" s="295"/>
      <c r="T11" s="241"/>
      <c r="U11" s="242"/>
      <c r="V11" s="242"/>
      <c r="W11" s="242"/>
      <c r="X11" s="242"/>
      <c r="Y11" s="242"/>
      <c r="Z11" s="242"/>
      <c r="AA11" s="242"/>
      <c r="AB11" s="242"/>
      <c r="AC11" s="242"/>
      <c r="AD11" s="242"/>
      <c r="AE11" s="242"/>
      <c r="AF11" s="242"/>
      <c r="AG11" s="242"/>
      <c r="AH11" s="242"/>
      <c r="AI11" s="242"/>
      <c r="AJ11" s="242"/>
      <c r="AK11" s="242"/>
      <c r="AL11" s="243"/>
    </row>
    <row r="12" spans="1:38">
      <c r="A12" s="292"/>
      <c r="B12" s="53"/>
      <c r="C12" s="291"/>
      <c r="D12" s="291"/>
      <c r="E12" s="291"/>
      <c r="F12" s="291"/>
      <c r="G12" s="291"/>
      <c r="H12" s="291"/>
      <c r="I12" s="291"/>
      <c r="J12" s="291"/>
      <c r="K12" s="291"/>
      <c r="L12" s="291"/>
      <c r="M12" s="291"/>
      <c r="N12" s="291"/>
      <c r="O12" s="291"/>
      <c r="P12" s="291"/>
      <c r="Q12" s="291"/>
      <c r="R12" s="291"/>
      <c r="S12" s="295"/>
      <c r="T12" s="241"/>
      <c r="U12" s="242"/>
      <c r="V12" s="242"/>
      <c r="W12" s="242"/>
      <c r="X12" s="242"/>
      <c r="Y12" s="242"/>
      <c r="Z12" s="242"/>
      <c r="AA12" s="242"/>
      <c r="AB12" s="242"/>
      <c r="AC12" s="242"/>
      <c r="AD12" s="242"/>
      <c r="AE12" s="242"/>
      <c r="AF12" s="242"/>
      <c r="AG12" s="242"/>
      <c r="AH12" s="242"/>
      <c r="AI12" s="242"/>
      <c r="AJ12" s="242"/>
      <c r="AK12" s="242"/>
      <c r="AL12" s="243"/>
    </row>
    <row r="13" spans="1:38">
      <c r="A13" s="292"/>
      <c r="B13" s="427"/>
      <c r="C13" s="291"/>
      <c r="D13" s="291"/>
      <c r="E13" s="291"/>
      <c r="F13" s="291"/>
      <c r="G13" s="291"/>
      <c r="H13" s="291"/>
      <c r="I13" s="291"/>
      <c r="J13" s="291"/>
      <c r="K13" s="291"/>
      <c r="L13" s="291"/>
      <c r="M13" s="291"/>
      <c r="N13" s="291"/>
      <c r="O13" s="291"/>
      <c r="P13" s="291"/>
      <c r="Q13" s="291"/>
      <c r="R13" s="291"/>
      <c r="S13" s="295"/>
      <c r="T13" s="241"/>
      <c r="U13" s="242"/>
      <c r="V13" s="242"/>
      <c r="W13" s="242"/>
      <c r="X13" s="242"/>
      <c r="Y13" s="242"/>
      <c r="Z13" s="242"/>
      <c r="AA13" s="242"/>
      <c r="AB13" s="242"/>
      <c r="AC13" s="242"/>
      <c r="AD13" s="242"/>
      <c r="AE13" s="242"/>
      <c r="AF13" s="242"/>
      <c r="AG13" s="242"/>
      <c r="AH13" s="242"/>
      <c r="AI13" s="242"/>
      <c r="AJ13" s="242"/>
      <c r="AK13" s="242"/>
      <c r="AL13" s="243"/>
    </row>
    <row r="14" spans="1:38">
      <c r="A14" s="292"/>
      <c r="B14" s="427"/>
      <c r="C14" s="291"/>
      <c r="D14" s="291"/>
      <c r="E14" s="291"/>
      <c r="F14" s="291"/>
      <c r="G14" s="291"/>
      <c r="H14" s="291"/>
      <c r="I14" s="291"/>
      <c r="J14" s="291"/>
      <c r="K14" s="291"/>
      <c r="L14" s="291"/>
      <c r="M14" s="291"/>
      <c r="N14" s="291"/>
      <c r="O14" s="291"/>
      <c r="P14" s="291"/>
      <c r="Q14" s="291"/>
      <c r="R14" s="291"/>
      <c r="S14" s="295"/>
      <c r="T14" s="241"/>
      <c r="U14" s="242"/>
      <c r="V14" s="242"/>
      <c r="W14" s="242"/>
      <c r="X14" s="242"/>
      <c r="Y14" s="242"/>
      <c r="Z14" s="242"/>
      <c r="AA14" s="242"/>
      <c r="AB14" s="242"/>
      <c r="AC14" s="242"/>
      <c r="AD14" s="242"/>
      <c r="AE14" s="242"/>
      <c r="AF14" s="242"/>
      <c r="AG14" s="242"/>
      <c r="AH14" s="242"/>
      <c r="AI14" s="242"/>
      <c r="AJ14" s="242"/>
      <c r="AK14" s="242"/>
      <c r="AL14" s="243"/>
    </row>
    <row r="15" spans="1:38">
      <c r="A15" s="292"/>
      <c r="B15" s="428"/>
      <c r="C15" s="291"/>
      <c r="D15" s="291"/>
      <c r="E15" s="291"/>
      <c r="F15" s="291"/>
      <c r="G15" s="291"/>
      <c r="H15" s="291"/>
      <c r="I15" s="291"/>
      <c r="J15" s="291"/>
      <c r="K15" s="291"/>
      <c r="L15" s="291"/>
      <c r="M15" s="291"/>
      <c r="N15" s="291"/>
      <c r="O15" s="291"/>
      <c r="P15" s="291"/>
      <c r="Q15" s="291"/>
      <c r="R15" s="291"/>
      <c r="S15" s="295"/>
      <c r="T15" s="241"/>
      <c r="U15" s="242"/>
      <c r="V15" s="242"/>
      <c r="W15" s="242"/>
      <c r="X15" s="242"/>
      <c r="Y15" s="242"/>
      <c r="Z15" s="242"/>
      <c r="AA15" s="242"/>
      <c r="AB15" s="242"/>
      <c r="AC15" s="242"/>
      <c r="AD15" s="242"/>
      <c r="AE15" s="242"/>
      <c r="AF15" s="242"/>
      <c r="AG15" s="242"/>
      <c r="AH15" s="242"/>
      <c r="AI15" s="242"/>
      <c r="AJ15" s="242"/>
      <c r="AK15" s="242"/>
      <c r="AL15" s="243"/>
    </row>
    <row r="16" spans="1:38">
      <c r="A16" s="292"/>
      <c r="B16" s="134"/>
      <c r="C16" s="291"/>
      <c r="D16" s="291"/>
      <c r="E16" s="291"/>
      <c r="F16" s="291"/>
      <c r="G16" s="291"/>
      <c r="H16" s="291"/>
      <c r="I16" s="291"/>
      <c r="J16" s="291"/>
      <c r="K16" s="291"/>
      <c r="L16" s="291"/>
      <c r="M16" s="291"/>
      <c r="N16" s="291"/>
      <c r="O16" s="291"/>
      <c r="P16" s="291"/>
      <c r="Q16" s="291"/>
      <c r="R16" s="291"/>
      <c r="S16" s="295"/>
      <c r="T16" s="241"/>
      <c r="U16" s="242"/>
      <c r="V16" s="242"/>
      <c r="W16" s="242"/>
      <c r="X16" s="242"/>
      <c r="Y16" s="242"/>
      <c r="Z16" s="242"/>
      <c r="AA16" s="242"/>
      <c r="AB16" s="242"/>
      <c r="AC16" s="242"/>
      <c r="AD16" s="242"/>
      <c r="AE16" s="242"/>
      <c r="AF16" s="242"/>
      <c r="AG16" s="242"/>
      <c r="AH16" s="242"/>
      <c r="AI16" s="242"/>
      <c r="AJ16" s="242"/>
      <c r="AK16" s="242"/>
      <c r="AL16" s="243"/>
    </row>
    <row r="17" spans="1:38">
      <c r="A17" s="292"/>
      <c r="B17" s="134"/>
      <c r="C17" s="291"/>
      <c r="D17" s="291"/>
      <c r="E17" s="291"/>
      <c r="F17" s="291"/>
      <c r="G17" s="291"/>
      <c r="H17" s="291"/>
      <c r="I17" s="291"/>
      <c r="J17" s="291"/>
      <c r="K17" s="291"/>
      <c r="L17" s="291"/>
      <c r="M17" s="291"/>
      <c r="N17" s="291"/>
      <c r="O17" s="291"/>
      <c r="P17" s="291"/>
      <c r="Q17" s="291"/>
      <c r="R17" s="291"/>
      <c r="S17" s="295"/>
      <c r="T17" s="241"/>
      <c r="U17" s="242"/>
      <c r="V17" s="242"/>
      <c r="W17" s="242"/>
      <c r="X17" s="242"/>
      <c r="Y17" s="242"/>
      <c r="Z17" s="242"/>
      <c r="AA17" s="242"/>
      <c r="AB17" s="242"/>
      <c r="AC17" s="242"/>
      <c r="AD17" s="242"/>
      <c r="AE17" s="242"/>
      <c r="AF17" s="242"/>
      <c r="AG17" s="242"/>
      <c r="AH17" s="242"/>
      <c r="AI17" s="242"/>
      <c r="AJ17" s="242"/>
      <c r="AK17" s="242"/>
      <c r="AL17" s="243"/>
    </row>
    <row r="18" spans="1:38">
      <c r="A18" s="292"/>
      <c r="B18" s="422"/>
      <c r="C18" s="291"/>
      <c r="D18" s="291"/>
      <c r="E18" s="291"/>
      <c r="F18" s="291"/>
      <c r="G18" s="291"/>
      <c r="H18" s="291"/>
      <c r="I18" s="291"/>
      <c r="J18" s="291"/>
      <c r="K18" s="291"/>
      <c r="L18" s="291"/>
      <c r="M18" s="291"/>
      <c r="N18" s="291"/>
      <c r="O18" s="291"/>
      <c r="P18" s="291"/>
      <c r="Q18" s="291"/>
      <c r="R18" s="291"/>
      <c r="S18" s="295"/>
      <c r="T18" s="241"/>
      <c r="U18" s="242"/>
      <c r="V18" s="242"/>
      <c r="W18" s="242"/>
      <c r="X18" s="242"/>
      <c r="Y18" s="242"/>
      <c r="Z18" s="242"/>
      <c r="AA18" s="242"/>
      <c r="AB18" s="242"/>
      <c r="AC18" s="242"/>
      <c r="AD18" s="242"/>
      <c r="AE18" s="242"/>
      <c r="AF18" s="242"/>
      <c r="AG18" s="242"/>
      <c r="AH18" s="242"/>
      <c r="AI18" s="242"/>
      <c r="AJ18" s="242"/>
      <c r="AK18" s="242"/>
      <c r="AL18" s="243"/>
    </row>
    <row r="19" spans="1:38">
      <c r="A19" s="292"/>
      <c r="B19" s="422"/>
      <c r="C19" s="422"/>
      <c r="D19" s="291"/>
      <c r="E19" s="291"/>
      <c r="F19" s="291"/>
      <c r="G19" s="291"/>
      <c r="H19" s="291"/>
      <c r="I19" s="291"/>
      <c r="J19" s="291"/>
      <c r="K19" s="291"/>
      <c r="L19" s="291"/>
      <c r="M19" s="291"/>
      <c r="N19" s="291"/>
      <c r="O19" s="291"/>
      <c r="P19" s="291"/>
      <c r="Q19" s="291"/>
      <c r="R19" s="291"/>
      <c r="S19" s="295"/>
      <c r="T19" s="241"/>
      <c r="U19" s="242"/>
      <c r="V19" s="242"/>
      <c r="W19" s="242"/>
      <c r="X19" s="242"/>
      <c r="Y19" s="242"/>
      <c r="Z19" s="242"/>
      <c r="AA19" s="242"/>
      <c r="AB19" s="242"/>
      <c r="AC19" s="242"/>
      <c r="AD19" s="242"/>
      <c r="AE19" s="242"/>
      <c r="AF19" s="242"/>
      <c r="AG19" s="242"/>
      <c r="AH19" s="242"/>
      <c r="AI19" s="242"/>
      <c r="AJ19" s="242"/>
      <c r="AK19" s="242"/>
      <c r="AL19" s="243"/>
    </row>
    <row r="20" spans="1:38">
      <c r="A20" s="292"/>
      <c r="B20" s="291"/>
      <c r="C20" s="291"/>
      <c r="D20" s="291"/>
      <c r="E20" s="291"/>
      <c r="F20" s="291"/>
      <c r="G20" s="291"/>
      <c r="H20" s="291"/>
      <c r="I20" s="291"/>
      <c r="J20" s="291"/>
      <c r="K20" s="291"/>
      <c r="L20" s="291"/>
      <c r="M20" s="291"/>
      <c r="N20" s="291"/>
      <c r="O20" s="291"/>
      <c r="P20" s="291"/>
      <c r="Q20" s="291"/>
      <c r="R20" s="291"/>
      <c r="S20" s="295"/>
      <c r="T20" s="241"/>
      <c r="U20" s="242"/>
      <c r="V20" s="242"/>
      <c r="W20" s="242"/>
      <c r="X20" s="242"/>
      <c r="Y20" s="242"/>
      <c r="Z20" s="242"/>
      <c r="AA20" s="242"/>
      <c r="AB20" s="242"/>
      <c r="AC20" s="242"/>
      <c r="AD20" s="242"/>
      <c r="AE20" s="242"/>
      <c r="AF20" s="242"/>
      <c r="AG20" s="242"/>
      <c r="AH20" s="242"/>
      <c r="AI20" s="242"/>
      <c r="AJ20" s="242"/>
      <c r="AK20" s="242"/>
      <c r="AL20" s="243"/>
    </row>
    <row r="21" spans="1:38">
      <c r="A21" s="292"/>
      <c r="B21" s="422"/>
      <c r="C21" s="291"/>
      <c r="D21" s="291"/>
      <c r="E21" s="291"/>
      <c r="F21" s="291"/>
      <c r="G21" s="291"/>
      <c r="H21" s="291"/>
      <c r="I21" s="291"/>
      <c r="J21" s="291"/>
      <c r="K21" s="291"/>
      <c r="L21" s="291"/>
      <c r="M21" s="291"/>
      <c r="N21" s="291"/>
      <c r="O21" s="291"/>
      <c r="P21" s="291"/>
      <c r="Q21" s="291"/>
      <c r="R21" s="291"/>
      <c r="S21" s="295"/>
      <c r="T21" s="241"/>
      <c r="U21" s="242"/>
      <c r="V21" s="242"/>
      <c r="W21" s="242"/>
      <c r="X21" s="242"/>
      <c r="Y21" s="242"/>
      <c r="Z21" s="242"/>
      <c r="AA21" s="242"/>
      <c r="AB21" s="242"/>
      <c r="AC21" s="242"/>
      <c r="AD21" s="242"/>
      <c r="AE21" s="242"/>
      <c r="AF21" s="242"/>
      <c r="AG21" s="242"/>
      <c r="AH21" s="242"/>
      <c r="AI21" s="242"/>
      <c r="AJ21" s="242"/>
      <c r="AK21" s="242"/>
      <c r="AL21" s="243"/>
    </row>
    <row r="22" spans="1:38">
      <c r="A22" s="292"/>
      <c r="B22" s="422"/>
      <c r="C22" s="291"/>
      <c r="D22" s="291"/>
      <c r="E22" s="291"/>
      <c r="F22" s="291"/>
      <c r="G22" s="291"/>
      <c r="H22" s="291"/>
      <c r="I22" s="291"/>
      <c r="J22" s="291"/>
      <c r="K22" s="291"/>
      <c r="L22" s="291"/>
      <c r="M22" s="291"/>
      <c r="N22" s="291"/>
      <c r="O22" s="291"/>
      <c r="P22" s="291"/>
      <c r="Q22" s="291"/>
      <c r="R22" s="291"/>
      <c r="S22" s="295"/>
      <c r="T22" s="241"/>
      <c r="U22" s="242"/>
      <c r="V22" s="242"/>
      <c r="W22" s="242"/>
      <c r="X22" s="242"/>
      <c r="Y22" s="242"/>
      <c r="Z22" s="242"/>
      <c r="AA22" s="242"/>
      <c r="AB22" s="242"/>
      <c r="AC22" s="242"/>
      <c r="AD22" s="242"/>
      <c r="AE22" s="242"/>
      <c r="AF22" s="242"/>
      <c r="AG22" s="242"/>
      <c r="AH22" s="242"/>
      <c r="AI22" s="242"/>
      <c r="AJ22" s="242"/>
      <c r="AK22" s="242"/>
      <c r="AL22" s="243"/>
    </row>
    <row r="23" spans="1:38">
      <c r="A23" s="292"/>
      <c r="B23" s="422"/>
      <c r="C23" s="291"/>
      <c r="D23" s="291"/>
      <c r="E23" s="291"/>
      <c r="F23" s="291"/>
      <c r="G23" s="291"/>
      <c r="H23" s="291"/>
      <c r="I23" s="291"/>
      <c r="J23" s="291"/>
      <c r="K23" s="291"/>
      <c r="L23" s="291"/>
      <c r="M23" s="291"/>
      <c r="N23" s="291"/>
      <c r="O23" s="291"/>
      <c r="P23" s="291"/>
      <c r="Q23" s="291"/>
      <c r="R23" s="291"/>
      <c r="S23" s="295"/>
      <c r="T23" s="241"/>
      <c r="U23" s="242"/>
      <c r="V23" s="242"/>
      <c r="W23" s="242"/>
      <c r="X23" s="242"/>
      <c r="Y23" s="242"/>
      <c r="Z23" s="242"/>
      <c r="AA23" s="242"/>
      <c r="AB23" s="242"/>
      <c r="AC23" s="242"/>
      <c r="AD23" s="242"/>
      <c r="AE23" s="242"/>
      <c r="AF23" s="242"/>
      <c r="AG23" s="242"/>
      <c r="AH23" s="242"/>
      <c r="AI23" s="242"/>
      <c r="AJ23" s="242"/>
      <c r="AK23" s="242"/>
      <c r="AL23" s="243"/>
    </row>
    <row r="24" spans="1:38">
      <c r="A24" s="292"/>
      <c r="B24" s="53"/>
      <c r="C24" s="291"/>
      <c r="D24" s="291"/>
      <c r="E24" s="291"/>
      <c r="F24" s="291"/>
      <c r="G24" s="291"/>
      <c r="H24" s="291"/>
      <c r="I24" s="291"/>
      <c r="J24" s="291"/>
      <c r="K24" s="291"/>
      <c r="L24" s="291"/>
      <c r="M24" s="291"/>
      <c r="N24" s="291"/>
      <c r="O24" s="291"/>
      <c r="P24" s="291"/>
      <c r="Q24" s="291"/>
      <c r="R24" s="291"/>
      <c r="S24" s="295"/>
      <c r="T24" s="241"/>
      <c r="U24" s="242"/>
      <c r="V24" s="242"/>
      <c r="W24" s="242"/>
      <c r="X24" s="242"/>
      <c r="Y24" s="242"/>
      <c r="Z24" s="242"/>
      <c r="AA24" s="242"/>
      <c r="AB24" s="242"/>
      <c r="AC24" s="242"/>
      <c r="AD24" s="242"/>
      <c r="AE24" s="242"/>
      <c r="AF24" s="242"/>
      <c r="AG24" s="242"/>
      <c r="AH24" s="242"/>
      <c r="AI24" s="242"/>
      <c r="AJ24" s="242"/>
      <c r="AK24" s="242"/>
      <c r="AL24" s="243"/>
    </row>
    <row r="25" spans="1:38">
      <c r="A25" s="292"/>
      <c r="B25" s="427"/>
      <c r="C25" s="291"/>
      <c r="D25" s="291"/>
      <c r="E25" s="291"/>
      <c r="F25" s="291"/>
      <c r="G25" s="291"/>
      <c r="H25" s="291"/>
      <c r="I25" s="291"/>
      <c r="J25" s="291"/>
      <c r="K25" s="291"/>
      <c r="L25" s="291"/>
      <c r="M25" s="291"/>
      <c r="N25" s="291"/>
      <c r="O25" s="291"/>
      <c r="P25" s="291"/>
      <c r="Q25" s="291"/>
      <c r="R25" s="291"/>
      <c r="S25" s="295"/>
      <c r="T25" s="241"/>
      <c r="U25" s="242"/>
      <c r="V25" s="242"/>
      <c r="W25" s="242"/>
      <c r="X25" s="242"/>
      <c r="Y25" s="242"/>
      <c r="Z25" s="242"/>
      <c r="AA25" s="242"/>
      <c r="AB25" s="242"/>
      <c r="AC25" s="242"/>
      <c r="AD25" s="242"/>
      <c r="AE25" s="242"/>
      <c r="AF25" s="242"/>
      <c r="AG25" s="242"/>
      <c r="AH25" s="242"/>
      <c r="AI25" s="242"/>
      <c r="AJ25" s="242"/>
      <c r="AK25" s="242"/>
      <c r="AL25" s="243"/>
    </row>
    <row r="26" spans="1:38">
      <c r="A26" s="292"/>
      <c r="B26" s="427"/>
      <c r="C26" s="291"/>
      <c r="D26" s="291"/>
      <c r="E26" s="291"/>
      <c r="F26" s="291"/>
      <c r="G26" s="291"/>
      <c r="H26" s="291"/>
      <c r="I26" s="291"/>
      <c r="J26" s="291"/>
      <c r="K26" s="291"/>
      <c r="L26" s="291"/>
      <c r="M26" s="291"/>
      <c r="N26" s="291"/>
      <c r="O26" s="291"/>
      <c r="P26" s="291"/>
      <c r="Q26" s="291"/>
      <c r="R26" s="291"/>
      <c r="S26" s="295"/>
      <c r="T26" s="241"/>
      <c r="U26" s="242"/>
      <c r="V26" s="242"/>
      <c r="W26" s="242"/>
      <c r="X26" s="242"/>
      <c r="Y26" s="242"/>
      <c r="Z26" s="242"/>
      <c r="AA26" s="242"/>
      <c r="AB26" s="242"/>
      <c r="AC26" s="242"/>
      <c r="AD26" s="242"/>
      <c r="AE26" s="242"/>
      <c r="AF26" s="242"/>
      <c r="AG26" s="242"/>
      <c r="AH26" s="242"/>
      <c r="AI26" s="242"/>
      <c r="AJ26" s="242"/>
      <c r="AK26" s="242"/>
      <c r="AL26" s="243"/>
    </row>
    <row r="27" spans="1:38">
      <c r="A27" s="292"/>
      <c r="B27" s="428"/>
      <c r="C27" s="291"/>
      <c r="D27" s="291"/>
      <c r="E27" s="291"/>
      <c r="F27" s="291"/>
      <c r="G27" s="291"/>
      <c r="H27" s="291"/>
      <c r="I27" s="291"/>
      <c r="J27" s="291"/>
      <c r="K27" s="291"/>
      <c r="L27" s="291"/>
      <c r="M27" s="291"/>
      <c r="N27" s="291"/>
      <c r="O27" s="291"/>
      <c r="P27" s="291"/>
      <c r="Q27" s="291"/>
      <c r="R27" s="291"/>
      <c r="S27" s="295"/>
      <c r="T27" s="241"/>
      <c r="U27" s="242"/>
      <c r="V27" s="242"/>
      <c r="W27" s="242"/>
      <c r="X27" s="242"/>
      <c r="Y27" s="242"/>
      <c r="Z27" s="242"/>
      <c r="AA27" s="242"/>
      <c r="AB27" s="242"/>
      <c r="AC27" s="242"/>
      <c r="AD27" s="242"/>
      <c r="AE27" s="242"/>
      <c r="AF27" s="242"/>
      <c r="AG27" s="242"/>
      <c r="AH27" s="242"/>
      <c r="AI27" s="242"/>
      <c r="AJ27" s="242"/>
      <c r="AK27" s="242"/>
      <c r="AL27" s="243"/>
    </row>
    <row r="28" spans="1:38">
      <c r="A28" s="292"/>
      <c r="B28" s="134"/>
      <c r="C28" s="291"/>
      <c r="D28" s="291"/>
      <c r="E28" s="291"/>
      <c r="F28" s="291"/>
      <c r="G28" s="291"/>
      <c r="H28" s="291"/>
      <c r="I28" s="291"/>
      <c r="J28" s="291"/>
      <c r="K28" s="291"/>
      <c r="L28" s="291"/>
      <c r="M28" s="291"/>
      <c r="N28" s="291"/>
      <c r="O28" s="291"/>
      <c r="P28" s="291"/>
      <c r="Q28" s="291"/>
      <c r="R28" s="291"/>
      <c r="S28" s="295"/>
      <c r="T28" s="241"/>
      <c r="U28" s="242"/>
      <c r="V28" s="242"/>
      <c r="W28" s="242"/>
      <c r="X28" s="242"/>
      <c r="Y28" s="242"/>
      <c r="Z28" s="242"/>
      <c r="AA28" s="242"/>
      <c r="AB28" s="242"/>
      <c r="AC28" s="242"/>
      <c r="AD28" s="242"/>
      <c r="AE28" s="242"/>
      <c r="AF28" s="242"/>
      <c r="AG28" s="242"/>
      <c r="AH28" s="242"/>
      <c r="AI28" s="242"/>
      <c r="AJ28" s="242"/>
      <c r="AK28" s="242"/>
      <c r="AL28" s="243"/>
    </row>
    <row r="29" spans="1:38">
      <c r="A29" s="292"/>
      <c r="B29" s="134"/>
      <c r="C29" s="291"/>
      <c r="D29" s="291"/>
      <c r="E29" s="291"/>
      <c r="F29" s="291"/>
      <c r="G29" s="291"/>
      <c r="H29" s="291"/>
      <c r="I29" s="291"/>
      <c r="J29" s="291"/>
      <c r="K29" s="291"/>
      <c r="L29" s="291"/>
      <c r="M29" s="291"/>
      <c r="N29" s="291"/>
      <c r="O29" s="291"/>
      <c r="P29" s="291"/>
      <c r="Q29" s="291"/>
      <c r="R29" s="291"/>
      <c r="S29" s="295"/>
      <c r="T29" s="241"/>
      <c r="U29" s="242"/>
      <c r="V29" s="242"/>
      <c r="W29" s="242"/>
      <c r="X29" s="242"/>
      <c r="Y29" s="242"/>
      <c r="Z29" s="242"/>
      <c r="AA29" s="242"/>
      <c r="AB29" s="242"/>
      <c r="AC29" s="242"/>
      <c r="AD29" s="242"/>
      <c r="AE29" s="242"/>
      <c r="AF29" s="242"/>
      <c r="AG29" s="242"/>
      <c r="AH29" s="242"/>
      <c r="AI29" s="242"/>
      <c r="AJ29" s="242"/>
      <c r="AK29" s="242"/>
      <c r="AL29" s="243"/>
    </row>
    <row r="30" spans="1:38">
      <c r="A30" s="292"/>
      <c r="B30" s="422"/>
      <c r="C30" s="291"/>
      <c r="D30" s="291"/>
      <c r="E30" s="291"/>
      <c r="F30" s="291"/>
      <c r="G30" s="291"/>
      <c r="H30" s="291"/>
      <c r="I30" s="291"/>
      <c r="J30" s="291"/>
      <c r="K30" s="291"/>
      <c r="L30" s="291"/>
      <c r="M30" s="291"/>
      <c r="N30" s="291"/>
      <c r="O30" s="291"/>
      <c r="P30" s="291"/>
      <c r="Q30" s="291"/>
      <c r="R30" s="291"/>
      <c r="S30" s="295"/>
      <c r="T30" s="241"/>
      <c r="U30" s="242"/>
      <c r="V30" s="242"/>
      <c r="W30" s="242"/>
      <c r="X30" s="242"/>
      <c r="Y30" s="242"/>
      <c r="Z30" s="242"/>
      <c r="AA30" s="242"/>
      <c r="AB30" s="242"/>
      <c r="AC30" s="242"/>
      <c r="AD30" s="242"/>
      <c r="AE30" s="242"/>
      <c r="AF30" s="242"/>
      <c r="AG30" s="242"/>
      <c r="AH30" s="242"/>
      <c r="AI30" s="242"/>
      <c r="AJ30" s="242"/>
      <c r="AK30" s="242"/>
      <c r="AL30" s="243"/>
    </row>
    <row r="31" spans="1:38">
      <c r="A31" s="292"/>
      <c r="B31" s="422"/>
      <c r="C31" s="422"/>
      <c r="D31" s="291"/>
      <c r="E31" s="291"/>
      <c r="F31" s="291"/>
      <c r="G31" s="291"/>
      <c r="H31" s="291"/>
      <c r="I31" s="291"/>
      <c r="J31" s="291"/>
      <c r="K31" s="291"/>
      <c r="L31" s="291"/>
      <c r="M31" s="291"/>
      <c r="N31" s="291"/>
      <c r="O31" s="291"/>
      <c r="P31" s="291"/>
      <c r="Q31" s="291"/>
      <c r="R31" s="291"/>
      <c r="S31" s="295"/>
      <c r="T31" s="241"/>
      <c r="U31" s="242"/>
      <c r="V31" s="242"/>
      <c r="W31" s="242"/>
      <c r="X31" s="242"/>
      <c r="Y31" s="242"/>
      <c r="Z31" s="242"/>
      <c r="AA31" s="242"/>
      <c r="AB31" s="242"/>
      <c r="AC31" s="242"/>
      <c r="AD31" s="242"/>
      <c r="AE31" s="242"/>
      <c r="AF31" s="242"/>
      <c r="AG31" s="242"/>
      <c r="AH31" s="242"/>
      <c r="AI31" s="242"/>
      <c r="AJ31" s="242"/>
      <c r="AK31" s="242"/>
      <c r="AL31" s="243"/>
    </row>
    <row r="32" spans="1:38">
      <c r="A32" s="292"/>
      <c r="B32" s="291"/>
      <c r="C32" s="291"/>
      <c r="D32" s="291"/>
      <c r="E32" s="291"/>
      <c r="F32" s="291"/>
      <c r="G32" s="291"/>
      <c r="H32" s="291"/>
      <c r="I32" s="291"/>
      <c r="J32" s="291"/>
      <c r="K32" s="291"/>
      <c r="L32" s="291"/>
      <c r="M32" s="291"/>
      <c r="N32" s="291"/>
      <c r="O32" s="291"/>
      <c r="P32" s="291"/>
      <c r="Q32" s="291"/>
      <c r="R32" s="291"/>
      <c r="S32" s="295"/>
      <c r="T32" s="241"/>
      <c r="U32" s="242"/>
      <c r="V32" s="242"/>
      <c r="W32" s="242"/>
      <c r="X32" s="242"/>
      <c r="Y32" s="242"/>
      <c r="Z32" s="242"/>
      <c r="AA32" s="242"/>
      <c r="AB32" s="242"/>
      <c r="AC32" s="242"/>
      <c r="AD32" s="242"/>
      <c r="AE32" s="242"/>
      <c r="AF32" s="242"/>
      <c r="AG32" s="242"/>
      <c r="AH32" s="242"/>
      <c r="AI32" s="242"/>
      <c r="AJ32" s="242"/>
      <c r="AK32" s="242"/>
      <c r="AL32" s="243"/>
    </row>
    <row r="33" spans="1:38">
      <c r="A33" s="292"/>
      <c r="B33" s="291"/>
      <c r="C33" s="291"/>
      <c r="D33" s="291"/>
      <c r="E33" s="291"/>
      <c r="F33" s="291"/>
      <c r="G33" s="291"/>
      <c r="H33" s="291"/>
      <c r="I33" s="291"/>
      <c r="J33" s="291"/>
      <c r="K33" s="291"/>
      <c r="L33" s="291"/>
      <c r="M33" s="291"/>
      <c r="N33" s="291"/>
      <c r="O33" s="291"/>
      <c r="P33" s="291"/>
      <c r="Q33" s="291"/>
      <c r="R33" s="291"/>
      <c r="S33" s="295"/>
      <c r="T33" s="241"/>
      <c r="U33" s="242"/>
      <c r="V33" s="242"/>
      <c r="W33" s="242"/>
      <c r="X33" s="242"/>
      <c r="Y33" s="242"/>
      <c r="Z33" s="242"/>
      <c r="AA33" s="242"/>
      <c r="AB33" s="242"/>
      <c r="AC33" s="242"/>
      <c r="AD33" s="242"/>
      <c r="AE33" s="242"/>
      <c r="AF33" s="242"/>
      <c r="AG33" s="242"/>
      <c r="AH33" s="242"/>
      <c r="AI33" s="242"/>
      <c r="AJ33" s="242"/>
      <c r="AK33" s="242"/>
      <c r="AL33" s="243"/>
    </row>
    <row r="34" spans="1:38">
      <c r="A34" s="292"/>
      <c r="B34" s="291"/>
      <c r="C34" s="291"/>
      <c r="D34" s="291"/>
      <c r="E34" s="291"/>
      <c r="F34" s="291"/>
      <c r="G34" s="291"/>
      <c r="H34" s="291"/>
      <c r="I34" s="291"/>
      <c r="J34" s="291"/>
      <c r="K34" s="291"/>
      <c r="L34" s="291"/>
      <c r="M34" s="291"/>
      <c r="N34" s="291"/>
      <c r="O34" s="291"/>
      <c r="P34" s="291"/>
      <c r="Q34" s="291"/>
      <c r="R34" s="291"/>
      <c r="S34" s="295"/>
      <c r="T34" s="241"/>
      <c r="U34" s="242"/>
      <c r="V34" s="242"/>
      <c r="W34" s="242"/>
      <c r="X34" s="242"/>
      <c r="Y34" s="242"/>
      <c r="Z34" s="242"/>
      <c r="AA34" s="242"/>
      <c r="AB34" s="242"/>
      <c r="AC34" s="242"/>
      <c r="AD34" s="242"/>
      <c r="AE34" s="242"/>
      <c r="AF34" s="242"/>
      <c r="AG34" s="242"/>
      <c r="AH34" s="242"/>
      <c r="AI34" s="242"/>
      <c r="AJ34" s="242"/>
      <c r="AK34" s="242"/>
      <c r="AL34" s="243"/>
    </row>
    <row r="35" spans="1:38">
      <c r="A35" s="292"/>
      <c r="B35" s="291"/>
      <c r="C35" s="291"/>
      <c r="D35" s="291"/>
      <c r="E35" s="291"/>
      <c r="F35" s="291"/>
      <c r="G35" s="291"/>
      <c r="H35" s="291"/>
      <c r="I35" s="291"/>
      <c r="J35" s="291"/>
      <c r="K35" s="291"/>
      <c r="L35" s="291"/>
      <c r="M35" s="291"/>
      <c r="N35" s="291"/>
      <c r="O35" s="291"/>
      <c r="P35" s="291"/>
      <c r="Q35" s="291"/>
      <c r="R35" s="291"/>
      <c r="S35" s="295"/>
      <c r="T35" s="241"/>
      <c r="U35" s="242"/>
      <c r="V35" s="242"/>
      <c r="W35" s="242"/>
      <c r="X35" s="242"/>
      <c r="Y35" s="242"/>
      <c r="Z35" s="242"/>
      <c r="AA35" s="242"/>
      <c r="AB35" s="242"/>
      <c r="AC35" s="242"/>
      <c r="AD35" s="242"/>
      <c r="AE35" s="242"/>
      <c r="AF35" s="242"/>
      <c r="AG35" s="242"/>
      <c r="AH35" s="242"/>
      <c r="AI35" s="242"/>
      <c r="AJ35" s="242"/>
      <c r="AK35" s="242"/>
      <c r="AL35" s="243"/>
    </row>
    <row r="36" spans="1:38">
      <c r="A36" s="292"/>
      <c r="B36" s="291"/>
      <c r="C36" s="291"/>
      <c r="D36" s="291"/>
      <c r="E36" s="291"/>
      <c r="F36" s="291"/>
      <c r="G36" s="291"/>
      <c r="H36" s="291"/>
      <c r="I36" s="291"/>
      <c r="J36" s="291"/>
      <c r="K36" s="291"/>
      <c r="L36" s="291"/>
      <c r="M36" s="291"/>
      <c r="N36" s="291"/>
      <c r="O36" s="291"/>
      <c r="P36" s="291"/>
      <c r="Q36" s="291"/>
      <c r="R36" s="291"/>
      <c r="S36" s="295"/>
      <c r="T36" s="241"/>
      <c r="U36" s="242"/>
      <c r="V36" s="242"/>
      <c r="W36" s="242"/>
      <c r="X36" s="242"/>
      <c r="Y36" s="242"/>
      <c r="Z36" s="242"/>
      <c r="AA36" s="242"/>
      <c r="AB36" s="242"/>
      <c r="AC36" s="242"/>
      <c r="AD36" s="242"/>
      <c r="AE36" s="242"/>
      <c r="AF36" s="242"/>
      <c r="AG36" s="242"/>
      <c r="AH36" s="242"/>
      <c r="AI36" s="242"/>
      <c r="AJ36" s="242"/>
      <c r="AK36" s="242"/>
      <c r="AL36" s="243"/>
    </row>
    <row r="37" spans="1:38">
      <c r="A37" s="292"/>
      <c r="B37" s="291"/>
      <c r="C37" s="291"/>
      <c r="D37" s="291"/>
      <c r="E37" s="291"/>
      <c r="F37" s="291"/>
      <c r="G37" s="291"/>
      <c r="H37" s="291"/>
      <c r="I37" s="291"/>
      <c r="J37" s="291"/>
      <c r="K37" s="291"/>
      <c r="L37" s="291"/>
      <c r="M37" s="291"/>
      <c r="N37" s="291"/>
      <c r="O37" s="291"/>
      <c r="P37" s="291"/>
      <c r="Q37" s="291"/>
      <c r="R37" s="291"/>
      <c r="S37" s="295"/>
      <c r="T37" s="241"/>
      <c r="U37" s="242"/>
      <c r="V37" s="242"/>
      <c r="W37" s="242"/>
      <c r="X37" s="242"/>
      <c r="Y37" s="242"/>
      <c r="Z37" s="242"/>
      <c r="AA37" s="242"/>
      <c r="AB37" s="242"/>
      <c r="AC37" s="242"/>
      <c r="AD37" s="242"/>
      <c r="AE37" s="242"/>
      <c r="AF37" s="242"/>
      <c r="AG37" s="242"/>
      <c r="AH37" s="242"/>
      <c r="AI37" s="242"/>
      <c r="AJ37" s="242"/>
      <c r="AK37" s="242"/>
      <c r="AL37" s="243"/>
    </row>
    <row r="38" spans="1:38">
      <c r="A38" s="292"/>
      <c r="B38" s="291"/>
      <c r="D38" s="291"/>
      <c r="E38" s="291"/>
      <c r="F38" s="291"/>
      <c r="G38" s="291"/>
      <c r="H38" s="291"/>
      <c r="I38" s="291"/>
      <c r="J38" s="291"/>
      <c r="K38" s="291"/>
      <c r="L38" s="291"/>
      <c r="M38" s="291"/>
      <c r="N38" s="291"/>
      <c r="O38" s="291"/>
      <c r="P38" s="291"/>
      <c r="Q38" s="291"/>
      <c r="R38" s="291"/>
      <c r="S38" s="295"/>
      <c r="T38" s="241"/>
      <c r="U38" s="242"/>
      <c r="V38" s="242"/>
      <c r="W38" s="242"/>
      <c r="X38" s="242"/>
      <c r="Y38" s="242"/>
      <c r="Z38" s="242"/>
      <c r="AA38" s="242"/>
      <c r="AB38" s="242"/>
      <c r="AC38" s="242"/>
      <c r="AD38" s="242"/>
      <c r="AE38" s="242"/>
      <c r="AF38" s="242"/>
      <c r="AG38" s="242"/>
      <c r="AH38" s="242"/>
      <c r="AI38" s="242"/>
      <c r="AJ38" s="242"/>
      <c r="AK38" s="242"/>
      <c r="AL38" s="243"/>
    </row>
    <row r="39" spans="1:38">
      <c r="A39" s="292"/>
      <c r="B39" s="291"/>
      <c r="C39" s="291"/>
      <c r="D39" s="291"/>
      <c r="E39" s="291"/>
      <c r="F39" s="291"/>
      <c r="G39" s="291"/>
      <c r="H39" s="291"/>
      <c r="I39" s="291"/>
      <c r="J39" s="291"/>
      <c r="K39" s="291"/>
      <c r="L39" s="291"/>
      <c r="M39" s="291"/>
      <c r="N39" s="291"/>
      <c r="O39" s="291"/>
      <c r="P39" s="291"/>
      <c r="Q39" s="291"/>
      <c r="R39" s="291"/>
      <c r="S39" s="295"/>
      <c r="T39" s="241"/>
      <c r="U39" s="242"/>
      <c r="V39" s="242"/>
      <c r="W39" s="242"/>
      <c r="X39" s="242"/>
      <c r="Y39" s="242"/>
      <c r="Z39" s="242"/>
      <c r="AA39" s="242"/>
      <c r="AB39" s="242"/>
      <c r="AC39" s="242"/>
      <c r="AD39" s="242"/>
      <c r="AE39" s="242"/>
      <c r="AF39" s="242"/>
      <c r="AG39" s="242"/>
      <c r="AH39" s="242"/>
      <c r="AI39" s="242"/>
      <c r="AJ39" s="242"/>
      <c r="AK39" s="242"/>
      <c r="AL39" s="243"/>
    </row>
    <row r="40" spans="1:38">
      <c r="A40" s="292"/>
      <c r="B40" s="291"/>
      <c r="C40" s="413" t="s">
        <v>473</v>
      </c>
      <c r="D40" s="291"/>
      <c r="E40" s="291"/>
      <c r="F40" s="291"/>
      <c r="G40" s="291"/>
      <c r="H40" s="291"/>
      <c r="I40" s="291"/>
      <c r="J40" s="291"/>
      <c r="K40" s="291"/>
      <c r="L40" s="291"/>
      <c r="M40" s="291"/>
      <c r="N40" s="291"/>
      <c r="O40" s="291"/>
      <c r="P40" s="291"/>
      <c r="Q40" s="291"/>
      <c r="R40" s="291"/>
      <c r="S40" s="295"/>
      <c r="T40" s="241"/>
      <c r="U40" s="242"/>
      <c r="V40" s="242"/>
      <c r="W40" s="242"/>
      <c r="X40" s="242"/>
      <c r="Y40" s="242"/>
      <c r="Z40" s="242"/>
      <c r="AA40" s="242"/>
      <c r="AB40" s="242"/>
      <c r="AC40" s="242"/>
      <c r="AD40" s="242"/>
      <c r="AE40" s="242"/>
      <c r="AF40" s="242"/>
      <c r="AG40" s="242"/>
      <c r="AH40" s="242"/>
      <c r="AI40" s="242"/>
      <c r="AJ40" s="242"/>
      <c r="AK40" s="242"/>
      <c r="AL40" s="243"/>
    </row>
    <row r="41" spans="1:38">
      <c r="A41" s="292"/>
      <c r="B41" s="291"/>
      <c r="C41" s="291"/>
      <c r="D41" s="291"/>
      <c r="E41" s="291"/>
      <c r="F41" s="291"/>
      <c r="G41" s="291"/>
      <c r="H41" s="291"/>
      <c r="I41" s="291"/>
      <c r="J41" s="291"/>
      <c r="K41" s="291"/>
      <c r="L41" s="291"/>
      <c r="M41" s="291"/>
      <c r="N41" s="291"/>
      <c r="O41" s="291"/>
      <c r="P41" s="291"/>
      <c r="Q41" s="291"/>
      <c r="R41" s="291"/>
      <c r="S41" s="295"/>
      <c r="T41" s="241"/>
      <c r="U41" s="242"/>
      <c r="V41" s="242"/>
      <c r="W41" s="242"/>
      <c r="X41" s="242"/>
      <c r="Y41" s="242"/>
      <c r="Z41" s="242"/>
      <c r="AA41" s="242"/>
      <c r="AB41" s="242"/>
      <c r="AC41" s="242"/>
      <c r="AD41" s="242"/>
      <c r="AE41" s="242"/>
      <c r="AF41" s="242"/>
      <c r="AG41" s="242"/>
      <c r="AH41" s="242"/>
      <c r="AI41" s="242"/>
      <c r="AJ41" s="242"/>
      <c r="AK41" s="242"/>
      <c r="AL41" s="243"/>
    </row>
    <row r="42" spans="1:38">
      <c r="A42" s="292"/>
      <c r="B42" s="291"/>
      <c r="C42" s="291"/>
      <c r="D42" s="291"/>
      <c r="E42" s="291"/>
      <c r="F42" s="291"/>
      <c r="G42" s="291"/>
      <c r="H42" s="291"/>
      <c r="I42" s="291"/>
      <c r="J42" s="291"/>
      <c r="K42" s="291"/>
      <c r="L42" s="291"/>
      <c r="M42" s="291"/>
      <c r="N42" s="291"/>
      <c r="O42" s="291"/>
      <c r="P42" s="291"/>
      <c r="Q42" s="291"/>
      <c r="R42" s="291"/>
      <c r="S42" s="295"/>
      <c r="T42" s="241"/>
      <c r="U42" s="242"/>
      <c r="V42" s="242"/>
      <c r="W42" s="242"/>
      <c r="X42" s="242"/>
      <c r="Y42" s="242"/>
      <c r="Z42" s="242"/>
      <c r="AA42" s="242"/>
      <c r="AB42" s="242"/>
      <c r="AC42" s="242"/>
      <c r="AD42" s="242"/>
      <c r="AE42" s="242"/>
      <c r="AF42" s="242"/>
      <c r="AG42" s="242"/>
      <c r="AH42" s="242"/>
      <c r="AI42" s="242"/>
      <c r="AJ42" s="242"/>
      <c r="AK42" s="242"/>
      <c r="AL42" s="243"/>
    </row>
    <row r="43" spans="1:38">
      <c r="A43" s="292"/>
      <c r="B43" s="291"/>
      <c r="C43" s="291"/>
      <c r="D43" s="291"/>
      <c r="E43" s="291"/>
      <c r="F43" s="291"/>
      <c r="G43" s="291"/>
      <c r="H43" s="291"/>
      <c r="I43" s="291"/>
      <c r="J43" s="291"/>
      <c r="K43" s="291"/>
      <c r="L43" s="291"/>
      <c r="M43" s="291"/>
      <c r="N43" s="291"/>
      <c r="O43" s="291"/>
      <c r="P43" s="291"/>
      <c r="Q43" s="291"/>
      <c r="R43" s="291"/>
      <c r="S43" s="295"/>
      <c r="T43" s="241"/>
      <c r="U43" s="242"/>
      <c r="V43" s="242"/>
      <c r="W43" s="242"/>
      <c r="X43" s="242"/>
      <c r="Y43" s="242"/>
      <c r="Z43" s="242"/>
      <c r="AA43" s="242"/>
      <c r="AB43" s="242"/>
      <c r="AC43" s="242"/>
      <c r="AD43" s="242"/>
      <c r="AE43" s="242"/>
      <c r="AF43" s="242"/>
      <c r="AG43" s="242"/>
      <c r="AH43" s="242"/>
      <c r="AI43" s="242"/>
      <c r="AJ43" s="242"/>
      <c r="AK43" s="242"/>
      <c r="AL43" s="243"/>
    </row>
    <row r="44" spans="1:38">
      <c r="A44" s="292"/>
      <c r="B44" s="291"/>
      <c r="C44" s="291"/>
      <c r="D44" s="291"/>
      <c r="E44" s="291"/>
      <c r="F44" s="291"/>
      <c r="G44" s="291"/>
      <c r="H44" s="291"/>
      <c r="I44" s="291"/>
      <c r="J44" s="291"/>
      <c r="K44" s="291"/>
      <c r="L44" s="291"/>
      <c r="M44" s="291"/>
      <c r="N44" s="291"/>
      <c r="O44" s="291"/>
      <c r="P44" s="291"/>
      <c r="Q44" s="291"/>
      <c r="R44" s="291"/>
      <c r="S44" s="295"/>
      <c r="T44" s="241"/>
      <c r="U44" s="242"/>
      <c r="V44" s="242"/>
      <c r="W44" s="242"/>
      <c r="X44" s="242"/>
      <c r="Y44" s="242"/>
      <c r="Z44" s="242"/>
      <c r="AA44" s="242"/>
      <c r="AB44" s="242"/>
      <c r="AC44" s="242"/>
      <c r="AD44" s="242"/>
      <c r="AE44" s="242"/>
      <c r="AF44" s="242"/>
      <c r="AG44" s="242"/>
      <c r="AH44" s="242"/>
      <c r="AI44" s="242"/>
      <c r="AJ44" s="242"/>
      <c r="AK44" s="242"/>
      <c r="AL44" s="243"/>
    </row>
    <row r="45" spans="1:38">
      <c r="A45" s="292"/>
      <c r="B45" s="291"/>
      <c r="C45" s="291"/>
      <c r="D45" s="291"/>
      <c r="E45" s="291"/>
      <c r="F45" s="291"/>
      <c r="G45" s="291"/>
      <c r="H45" s="291"/>
      <c r="I45" s="291"/>
      <c r="J45" s="291"/>
      <c r="K45" s="291"/>
      <c r="L45" s="291"/>
      <c r="M45" s="291"/>
      <c r="N45" s="291"/>
      <c r="O45" s="291"/>
      <c r="P45" s="291"/>
      <c r="Q45" s="291"/>
      <c r="R45" s="291"/>
      <c r="S45" s="295"/>
      <c r="T45" s="241"/>
      <c r="U45" s="242"/>
      <c r="V45" s="242"/>
      <c r="W45" s="242"/>
      <c r="X45" s="242"/>
      <c r="Y45" s="242"/>
      <c r="Z45" s="242"/>
      <c r="AA45" s="242"/>
      <c r="AB45" s="242"/>
      <c r="AC45" s="242"/>
      <c r="AD45" s="242"/>
      <c r="AE45" s="242"/>
      <c r="AF45" s="242"/>
      <c r="AG45" s="242"/>
      <c r="AH45" s="242"/>
      <c r="AI45" s="242"/>
      <c r="AJ45" s="242"/>
      <c r="AK45" s="242"/>
      <c r="AL45" s="243"/>
    </row>
    <row r="46" spans="1:38">
      <c r="A46" s="292"/>
      <c r="B46" s="291"/>
      <c r="C46" s="291"/>
      <c r="D46" s="291"/>
      <c r="E46" s="291"/>
      <c r="F46" s="291"/>
      <c r="G46" s="291"/>
      <c r="H46" s="291"/>
      <c r="I46" s="291"/>
      <c r="J46" s="291"/>
      <c r="K46" s="291"/>
      <c r="L46" s="291"/>
      <c r="M46" s="291"/>
      <c r="N46" s="291"/>
      <c r="O46" s="291"/>
      <c r="P46" s="291"/>
      <c r="Q46" s="291"/>
      <c r="R46" s="291"/>
      <c r="S46" s="295"/>
      <c r="T46" s="241"/>
      <c r="U46" s="242"/>
      <c r="V46" s="242"/>
      <c r="W46" s="242"/>
      <c r="X46" s="242"/>
      <c r="Y46" s="242"/>
      <c r="Z46" s="242"/>
      <c r="AA46" s="242"/>
      <c r="AB46" s="242"/>
      <c r="AC46" s="242"/>
      <c r="AD46" s="242"/>
      <c r="AE46" s="242"/>
      <c r="AF46" s="242"/>
      <c r="AG46" s="242"/>
      <c r="AH46" s="242"/>
      <c r="AI46" s="242"/>
      <c r="AJ46" s="242"/>
      <c r="AK46" s="242"/>
      <c r="AL46" s="243"/>
    </row>
    <row r="47" spans="1:38">
      <c r="A47" s="292"/>
      <c r="B47" s="291"/>
      <c r="C47" s="291"/>
      <c r="D47" s="291"/>
      <c r="E47" s="291"/>
      <c r="F47" s="291"/>
      <c r="G47" s="291"/>
      <c r="H47" s="291"/>
      <c r="I47" s="291"/>
      <c r="J47" s="291"/>
      <c r="K47" s="291"/>
      <c r="L47" s="291"/>
      <c r="M47" s="291"/>
      <c r="N47" s="291"/>
      <c r="O47" s="291"/>
      <c r="P47" s="291"/>
      <c r="Q47" s="291"/>
      <c r="R47" s="291"/>
      <c r="S47" s="295"/>
      <c r="T47" s="241"/>
      <c r="U47" s="242"/>
      <c r="V47" s="242"/>
      <c r="W47" s="242"/>
      <c r="X47" s="242"/>
      <c r="Y47" s="242"/>
      <c r="Z47" s="242"/>
      <c r="AA47" s="242"/>
      <c r="AB47" s="242"/>
      <c r="AC47" s="242"/>
      <c r="AD47" s="242"/>
      <c r="AE47" s="242"/>
      <c r="AF47" s="242"/>
      <c r="AG47" s="242"/>
      <c r="AH47" s="242"/>
      <c r="AI47" s="242"/>
      <c r="AJ47" s="242"/>
      <c r="AK47" s="242"/>
      <c r="AL47" s="243"/>
    </row>
    <row r="48" spans="1:38">
      <c r="A48" s="292"/>
      <c r="B48" s="291"/>
      <c r="C48" s="291"/>
      <c r="D48" s="291"/>
      <c r="E48" s="291"/>
      <c r="F48" s="291"/>
      <c r="G48" s="291"/>
      <c r="H48" s="291"/>
      <c r="I48" s="291"/>
      <c r="J48" s="291"/>
      <c r="K48" s="291"/>
      <c r="L48" s="291"/>
      <c r="M48" s="291"/>
      <c r="N48" s="291"/>
      <c r="O48" s="291"/>
      <c r="P48" s="291"/>
      <c r="Q48" s="291"/>
      <c r="R48" s="291"/>
      <c r="S48" s="295"/>
      <c r="T48" s="241"/>
      <c r="U48" s="242"/>
      <c r="V48" s="242"/>
      <c r="W48" s="242"/>
      <c r="X48" s="242"/>
      <c r="Y48" s="242"/>
      <c r="Z48" s="242"/>
      <c r="AA48" s="242"/>
      <c r="AB48" s="242"/>
      <c r="AC48" s="242"/>
      <c r="AD48" s="242"/>
      <c r="AE48" s="242"/>
      <c r="AF48" s="242"/>
      <c r="AG48" s="242"/>
      <c r="AH48" s="242"/>
      <c r="AI48" s="242"/>
      <c r="AJ48" s="242"/>
      <c r="AK48" s="242"/>
      <c r="AL48" s="243"/>
    </row>
    <row r="49" spans="1:38">
      <c r="A49" s="292"/>
      <c r="B49" s="291"/>
      <c r="C49" s="291"/>
      <c r="D49" s="291"/>
      <c r="E49" s="291"/>
      <c r="F49" s="291"/>
      <c r="G49" s="291"/>
      <c r="H49" s="291"/>
      <c r="I49" s="291"/>
      <c r="J49" s="291"/>
      <c r="K49" s="291"/>
      <c r="L49" s="291"/>
      <c r="M49" s="291"/>
      <c r="N49" s="291"/>
      <c r="O49" s="291"/>
      <c r="P49" s="291"/>
      <c r="Q49" s="291"/>
      <c r="R49" s="291"/>
      <c r="S49" s="295"/>
      <c r="T49" s="241"/>
      <c r="U49" s="242"/>
      <c r="V49" s="242"/>
      <c r="W49" s="242"/>
      <c r="X49" s="242"/>
      <c r="Y49" s="242"/>
      <c r="Z49" s="242"/>
      <c r="AA49" s="242"/>
      <c r="AB49" s="242"/>
      <c r="AC49" s="242"/>
      <c r="AD49" s="242"/>
      <c r="AE49" s="242"/>
      <c r="AF49" s="242"/>
      <c r="AG49" s="242"/>
      <c r="AH49" s="242"/>
      <c r="AI49" s="242"/>
      <c r="AJ49" s="242"/>
      <c r="AK49" s="242"/>
      <c r="AL49" s="243"/>
    </row>
    <row r="50" spans="1:38">
      <c r="A50" s="292"/>
      <c r="B50" s="291"/>
      <c r="C50" s="291"/>
      <c r="D50" s="291"/>
      <c r="E50" s="291"/>
      <c r="F50" s="291"/>
      <c r="G50" s="291"/>
      <c r="H50" s="291"/>
      <c r="I50" s="291"/>
      <c r="J50" s="291"/>
      <c r="K50" s="291"/>
      <c r="L50" s="291"/>
      <c r="M50" s="291"/>
      <c r="N50" s="291"/>
      <c r="O50" s="291"/>
      <c r="P50" s="291"/>
      <c r="Q50" s="291"/>
      <c r="R50" s="291"/>
      <c r="S50" s="295"/>
      <c r="T50" s="241"/>
      <c r="U50" s="242"/>
      <c r="V50" s="242"/>
      <c r="W50" s="242"/>
      <c r="X50" s="242"/>
      <c r="Y50" s="242"/>
      <c r="Z50" s="242"/>
      <c r="AA50" s="242"/>
      <c r="AB50" s="242"/>
      <c r="AC50" s="242"/>
      <c r="AD50" s="242"/>
      <c r="AE50" s="242"/>
      <c r="AF50" s="242"/>
      <c r="AG50" s="242"/>
      <c r="AH50" s="242"/>
      <c r="AI50" s="242"/>
      <c r="AJ50" s="242"/>
      <c r="AK50" s="242"/>
      <c r="AL50" s="243"/>
    </row>
    <row r="51" spans="1:38">
      <c r="A51" s="292"/>
      <c r="B51" s="291"/>
      <c r="C51" s="291"/>
      <c r="D51" s="291"/>
      <c r="E51" s="291"/>
      <c r="F51" s="291"/>
      <c r="G51" s="291"/>
      <c r="H51" s="291"/>
      <c r="I51" s="291"/>
      <c r="J51" s="291"/>
      <c r="K51" s="291"/>
      <c r="L51" s="291"/>
      <c r="M51" s="291"/>
      <c r="N51" s="291"/>
      <c r="O51" s="291"/>
      <c r="P51" s="291"/>
      <c r="Q51" s="291"/>
      <c r="R51" s="291"/>
      <c r="S51" s="295"/>
      <c r="T51" s="241"/>
      <c r="U51" s="242"/>
      <c r="V51" s="242"/>
      <c r="W51" s="242"/>
      <c r="X51" s="242"/>
      <c r="Y51" s="242"/>
      <c r="Z51" s="242"/>
      <c r="AA51" s="242"/>
      <c r="AB51" s="242"/>
      <c r="AC51" s="242"/>
      <c r="AD51" s="242"/>
      <c r="AE51" s="242"/>
      <c r="AF51" s="242"/>
      <c r="AG51" s="242"/>
      <c r="AH51" s="242"/>
      <c r="AI51" s="242"/>
      <c r="AJ51" s="242"/>
      <c r="AK51" s="242"/>
      <c r="AL51" s="243"/>
    </row>
    <row r="52" spans="1:38">
      <c r="A52" s="292"/>
      <c r="B52" s="291"/>
      <c r="C52" s="291"/>
      <c r="D52" s="291"/>
      <c r="E52" s="291"/>
      <c r="F52" s="291"/>
      <c r="G52" s="291"/>
      <c r="H52" s="291"/>
      <c r="I52" s="291"/>
      <c r="J52" s="291"/>
      <c r="K52" s="291"/>
      <c r="L52" s="291"/>
      <c r="M52" s="291"/>
      <c r="N52" s="291"/>
      <c r="O52" s="291"/>
      <c r="P52" s="291"/>
      <c r="Q52" s="291"/>
      <c r="R52" s="291"/>
      <c r="S52" s="295"/>
      <c r="T52" s="241"/>
      <c r="U52" s="242"/>
      <c r="V52" s="242"/>
      <c r="W52" s="242"/>
      <c r="X52" s="242"/>
      <c r="Y52" s="242"/>
      <c r="Z52" s="242"/>
      <c r="AA52" s="242"/>
      <c r="AB52" s="242"/>
      <c r="AC52" s="242"/>
      <c r="AD52" s="242"/>
      <c r="AE52" s="242"/>
      <c r="AF52" s="242"/>
      <c r="AG52" s="242"/>
      <c r="AH52" s="242"/>
      <c r="AI52" s="242"/>
      <c r="AJ52" s="242"/>
      <c r="AK52" s="242"/>
      <c r="AL52" s="243"/>
    </row>
    <row r="53" spans="1:38">
      <c r="A53" s="292"/>
      <c r="B53" s="291"/>
      <c r="C53" s="291"/>
      <c r="D53" s="291"/>
      <c r="E53" s="291"/>
      <c r="F53" s="291"/>
      <c r="G53" s="291"/>
      <c r="H53" s="291"/>
      <c r="I53" s="291"/>
      <c r="J53" s="291"/>
      <c r="K53" s="291"/>
      <c r="L53" s="291"/>
      <c r="M53" s="291"/>
      <c r="N53" s="291"/>
      <c r="O53" s="291"/>
      <c r="P53" s="291"/>
      <c r="Q53" s="291"/>
      <c r="R53" s="291"/>
      <c r="S53" s="295"/>
      <c r="T53" s="241"/>
      <c r="U53" s="242"/>
      <c r="V53" s="242"/>
      <c r="W53" s="242"/>
      <c r="X53" s="242"/>
      <c r="Y53" s="242"/>
      <c r="Z53" s="242"/>
      <c r="AA53" s="242"/>
      <c r="AB53" s="242"/>
      <c r="AC53" s="242"/>
      <c r="AD53" s="242"/>
      <c r="AE53" s="242"/>
      <c r="AF53" s="242"/>
      <c r="AG53" s="242"/>
      <c r="AH53" s="242"/>
      <c r="AI53" s="242"/>
      <c r="AJ53" s="242"/>
      <c r="AK53" s="242"/>
      <c r="AL53" s="243"/>
    </row>
    <row r="54" spans="1:38">
      <c r="A54" s="292"/>
      <c r="B54" s="422"/>
      <c r="C54" s="291"/>
      <c r="D54" s="291"/>
      <c r="E54" s="291"/>
      <c r="F54" s="291"/>
      <c r="G54" s="291"/>
      <c r="H54" s="291"/>
      <c r="I54" s="291"/>
      <c r="J54" s="291"/>
      <c r="K54" s="291"/>
      <c r="L54" s="291"/>
      <c r="M54" s="291"/>
      <c r="N54" s="291"/>
      <c r="O54" s="291"/>
      <c r="P54" s="291"/>
      <c r="Q54" s="291"/>
      <c r="R54" s="291"/>
      <c r="S54" s="295"/>
      <c r="T54" s="241"/>
      <c r="U54" s="242"/>
      <c r="V54" s="242"/>
      <c r="W54" s="242"/>
      <c r="X54" s="242"/>
      <c r="Y54" s="242"/>
      <c r="Z54" s="242"/>
      <c r="AA54" s="242"/>
      <c r="AB54" s="242"/>
      <c r="AC54" s="242"/>
      <c r="AD54" s="242"/>
      <c r="AE54" s="242"/>
      <c r="AF54" s="242"/>
      <c r="AG54" s="242"/>
      <c r="AH54" s="242"/>
      <c r="AI54" s="242"/>
      <c r="AJ54" s="242"/>
      <c r="AK54" s="242"/>
      <c r="AL54" s="243"/>
    </row>
    <row r="55" spans="1:38">
      <c r="A55" s="292"/>
      <c r="B55" s="422"/>
      <c r="C55" s="291"/>
      <c r="D55" s="291"/>
      <c r="E55" s="291"/>
      <c r="F55" s="291"/>
      <c r="G55" s="291"/>
      <c r="H55" s="291"/>
      <c r="I55" s="291"/>
      <c r="J55" s="291"/>
      <c r="K55" s="291"/>
      <c r="L55" s="291"/>
      <c r="M55" s="291"/>
      <c r="N55" s="291"/>
      <c r="O55" s="291"/>
      <c r="P55" s="291"/>
      <c r="Q55" s="291"/>
      <c r="R55" s="291"/>
      <c r="S55" s="295"/>
      <c r="T55" s="241"/>
      <c r="U55" s="242"/>
      <c r="V55" s="242"/>
      <c r="W55" s="242"/>
      <c r="X55" s="242"/>
      <c r="Y55" s="242"/>
      <c r="Z55" s="242"/>
      <c r="AA55" s="242"/>
      <c r="AB55" s="242"/>
      <c r="AC55" s="242"/>
      <c r="AD55" s="242"/>
      <c r="AE55" s="242"/>
      <c r="AF55" s="242"/>
      <c r="AG55" s="242"/>
      <c r="AH55" s="242"/>
      <c r="AI55" s="242"/>
      <c r="AJ55" s="242"/>
      <c r="AK55" s="242"/>
      <c r="AL55" s="243"/>
    </row>
    <row r="56" spans="1:38">
      <c r="A56" s="423"/>
      <c r="B56" s="297"/>
      <c r="C56" s="297"/>
      <c r="D56" s="297"/>
      <c r="E56" s="297"/>
      <c r="F56" s="297"/>
      <c r="G56" s="297"/>
      <c r="H56" s="297"/>
      <c r="I56" s="297"/>
      <c r="J56" s="297"/>
      <c r="K56" s="297"/>
      <c r="L56" s="297"/>
      <c r="M56" s="297"/>
      <c r="N56" s="297"/>
      <c r="O56" s="297"/>
      <c r="P56" s="297"/>
      <c r="Q56" s="297"/>
      <c r="R56" s="297"/>
      <c r="S56" s="298"/>
      <c r="T56" s="244"/>
      <c r="U56" s="245"/>
      <c r="V56" s="245"/>
      <c r="W56" s="245"/>
      <c r="X56" s="245"/>
      <c r="Y56" s="245"/>
      <c r="Z56" s="245"/>
      <c r="AA56" s="245"/>
      <c r="AB56" s="245"/>
      <c r="AC56" s="245"/>
      <c r="AD56" s="245"/>
      <c r="AE56" s="245"/>
      <c r="AF56" s="245"/>
      <c r="AG56" s="245"/>
      <c r="AH56" s="245"/>
      <c r="AI56" s="245"/>
      <c r="AJ56" s="245"/>
      <c r="AK56" s="245"/>
      <c r="AL56" s="246"/>
    </row>
  </sheetData>
  <sheetProtection algorithmName="SHA-512" hashValue="ovCECsEd591QHaixnGvWRW9ckcyRJZVYK6f3yFnANJc9hg4ZyPo8hTwjwEPyicTs4+UojGBCA5ZM50GHJbE0ng==" saltValue="Bn/rlFdibCRBL6WTbs0/1Q==" spinCount="100000" sheet="1" scenarios="1"/>
  <mergeCells count="1">
    <mergeCell ref="A1:S1"/>
  </mergeCells>
  <phoneticPr fontId="0" type="noConversion"/>
  <hyperlinks>
    <hyperlink ref="C40" location="'T3.5.9 Shear Tests'!A1" display="BACK" xr:uid="{00000000-0004-0000-30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FF7-9FBE-4999-A822-2A7A400F67D7}">
  <sheetPr codeName="Sheet39">
    <pageSetUpPr fitToPage="1"/>
  </sheetPr>
  <dimension ref="A1:AL57"/>
  <sheetViews>
    <sheetView showGridLines="0" view="pageBreakPreview" zoomScaleNormal="100" zoomScaleSheetLayoutView="100" workbookViewId="0">
      <selection sqref="A1:S1"/>
    </sheetView>
  </sheetViews>
  <sheetFormatPr defaultColWidth="11.42578125" defaultRowHeight="12.75"/>
  <cols>
    <col min="1" max="21" width="5" customWidth="1"/>
    <col min="22" max="22" width="6.42578125" customWidth="1"/>
    <col min="23" max="38" width="5" customWidth="1"/>
  </cols>
  <sheetData>
    <row r="1" spans="1:38">
      <c r="A1" s="1409" t="s">
        <v>801</v>
      </c>
      <c r="B1" s="1409"/>
      <c r="C1" s="1409"/>
      <c r="D1" s="1409"/>
      <c r="E1" s="1409"/>
      <c r="F1" s="1409"/>
      <c r="G1" s="1409"/>
      <c r="H1" s="1409"/>
      <c r="I1" s="1409"/>
      <c r="J1" s="1409"/>
      <c r="K1" s="1409"/>
      <c r="L1" s="1409"/>
      <c r="M1" s="1409"/>
      <c r="N1" s="1409"/>
      <c r="O1" s="1409"/>
      <c r="P1" s="1409"/>
      <c r="Q1" s="1409"/>
      <c r="R1" s="1409"/>
      <c r="S1" s="1410"/>
      <c r="T1" s="416"/>
      <c r="U1" s="416"/>
      <c r="V1" s="416"/>
      <c r="W1" s="416"/>
      <c r="X1" s="416"/>
      <c r="Y1" s="416"/>
      <c r="Z1" s="416"/>
      <c r="AA1" s="416"/>
      <c r="AB1" s="416"/>
      <c r="AC1" s="416"/>
      <c r="AD1" s="416"/>
      <c r="AE1" s="416"/>
      <c r="AF1" s="416"/>
      <c r="AG1" s="416"/>
      <c r="AH1" s="416"/>
      <c r="AI1" s="416"/>
      <c r="AJ1" s="416"/>
      <c r="AK1" s="416"/>
      <c r="AL1" s="417"/>
    </row>
    <row r="2" spans="1:38">
      <c r="A2" s="1"/>
      <c r="B2" s="926" t="s">
        <v>802</v>
      </c>
      <c r="C2" s="926"/>
      <c r="D2" s="926"/>
      <c r="E2" s="926"/>
      <c r="F2" s="926"/>
      <c r="G2" s="926"/>
      <c r="H2" s="926"/>
      <c r="I2" s="926"/>
      <c r="J2" s="926"/>
      <c r="K2" s="926"/>
      <c r="L2" s="926"/>
      <c r="M2" s="926"/>
      <c r="N2" s="926"/>
      <c r="O2" s="926"/>
      <c r="P2" s="926"/>
      <c r="Q2" s="926"/>
      <c r="R2" s="926"/>
      <c r="S2" s="927"/>
      <c r="T2" s="252"/>
      <c r="U2" s="252" t="s">
        <v>817</v>
      </c>
      <c r="V2" s="252"/>
      <c r="W2" s="252"/>
      <c r="X2" s="252"/>
      <c r="Y2" s="252"/>
      <c r="Z2" s="252"/>
      <c r="AA2" s="252"/>
      <c r="AB2" s="252"/>
      <c r="AC2" s="252"/>
      <c r="AD2" s="252"/>
      <c r="AE2" s="252"/>
      <c r="AF2" s="252"/>
      <c r="AG2" s="252"/>
      <c r="AH2" s="252"/>
      <c r="AI2" s="252"/>
      <c r="AJ2" s="53"/>
      <c r="AK2" s="53"/>
      <c r="AL2" s="211"/>
    </row>
    <row r="3" spans="1:38">
      <c r="A3" s="1"/>
      <c r="B3" s="926"/>
      <c r="C3" s="926"/>
      <c r="D3" s="926"/>
      <c r="E3" s="926"/>
      <c r="F3" s="926"/>
      <c r="G3" s="926"/>
      <c r="H3" s="926"/>
      <c r="I3" s="926"/>
      <c r="J3" s="926"/>
      <c r="K3" s="926"/>
      <c r="L3" s="926"/>
      <c r="M3" s="926"/>
      <c r="N3" s="926"/>
      <c r="O3" s="926"/>
      <c r="P3" s="926"/>
      <c r="Q3" s="926"/>
      <c r="R3" s="926"/>
      <c r="S3" s="927"/>
      <c r="T3" s="252"/>
      <c r="U3" s="252"/>
      <c r="V3" s="252"/>
      <c r="W3" s="252"/>
      <c r="X3" s="252"/>
      <c r="Y3" s="252"/>
      <c r="Z3" s="252"/>
      <c r="AA3" s="252"/>
      <c r="AB3" s="252"/>
      <c r="AC3" s="252"/>
      <c r="AD3" s="252"/>
      <c r="AE3" s="252"/>
      <c r="AF3" s="252"/>
      <c r="AG3" s="252"/>
      <c r="AH3" s="252"/>
      <c r="AI3" s="252"/>
      <c r="AJ3" s="53"/>
      <c r="AK3" s="53"/>
      <c r="AL3" s="211"/>
    </row>
    <row r="4" spans="1:38">
      <c r="A4" s="1"/>
      <c r="B4" s="926" t="s">
        <v>803</v>
      </c>
      <c r="C4" s="926"/>
      <c r="D4" s="926"/>
      <c r="E4" s="926"/>
      <c r="F4" s="926"/>
      <c r="G4" s="926"/>
      <c r="H4" s="926"/>
      <c r="I4" s="926"/>
      <c r="J4" s="926"/>
      <c r="K4" s="926"/>
      <c r="L4" s="926"/>
      <c r="M4" s="926"/>
      <c r="N4" s="926"/>
      <c r="O4" s="926"/>
      <c r="P4" s="926"/>
      <c r="Q4" s="926"/>
      <c r="R4" s="926"/>
      <c r="S4" s="927"/>
      <c r="T4" s="928"/>
      <c r="U4" s="928" t="s">
        <v>804</v>
      </c>
      <c r="V4" s="252"/>
      <c r="W4" s="252"/>
      <c r="X4" s="252"/>
      <c r="Y4" s="252"/>
      <c r="Z4" s="252"/>
      <c r="AA4" s="252"/>
      <c r="AB4" s="252"/>
      <c r="AC4" s="252"/>
      <c r="AD4" s="252"/>
      <c r="AE4" s="252"/>
      <c r="AF4" s="252"/>
      <c r="AG4" s="252"/>
      <c r="AH4" s="252"/>
      <c r="AI4" s="252"/>
      <c r="AJ4" s="53"/>
      <c r="AK4" s="53"/>
      <c r="AL4" s="211"/>
    </row>
    <row r="5" spans="1:38">
      <c r="A5" s="1"/>
      <c r="B5" s="926"/>
      <c r="C5" s="926"/>
      <c r="D5" s="926"/>
      <c r="E5" s="926"/>
      <c r="F5" s="926"/>
      <c r="G5" s="926"/>
      <c r="H5" s="926"/>
      <c r="I5" s="926"/>
      <c r="J5" s="926"/>
      <c r="K5" s="926"/>
      <c r="L5" s="926"/>
      <c r="M5" s="926"/>
      <c r="N5" s="926"/>
      <c r="O5" s="926"/>
      <c r="P5" s="926"/>
      <c r="Q5" s="926"/>
      <c r="R5" s="926"/>
      <c r="S5" s="927"/>
      <c r="T5" s="252"/>
      <c r="U5" s="252" t="s">
        <v>805</v>
      </c>
      <c r="V5" s="252"/>
      <c r="W5" s="252"/>
      <c r="X5" s="252"/>
      <c r="Y5" s="252"/>
      <c r="Z5" s="252"/>
      <c r="AA5" s="252"/>
      <c r="AB5" s="252"/>
      <c r="AC5" s="252"/>
      <c r="AD5" s="252"/>
      <c r="AE5" s="252"/>
      <c r="AF5" s="252"/>
      <c r="AG5" s="252"/>
      <c r="AH5" s="252"/>
      <c r="AI5" s="252"/>
      <c r="AJ5" s="53"/>
      <c r="AK5" s="53"/>
      <c r="AL5" s="211"/>
    </row>
    <row r="6" spans="1:38">
      <c r="A6" s="1"/>
      <c r="B6" s="929" t="s">
        <v>804</v>
      </c>
      <c r="C6" s="926"/>
      <c r="D6" s="926"/>
      <c r="E6" s="926"/>
      <c r="F6" s="926"/>
      <c r="G6" s="926"/>
      <c r="H6" s="926"/>
      <c r="I6" s="926"/>
      <c r="J6" s="926"/>
      <c r="K6" s="926"/>
      <c r="L6" s="926"/>
      <c r="M6" s="926"/>
      <c r="N6" s="926"/>
      <c r="O6" s="926"/>
      <c r="P6" s="926"/>
      <c r="Q6" s="926"/>
      <c r="R6" s="926"/>
      <c r="S6" s="927"/>
      <c r="T6" s="252"/>
      <c r="U6" s="252"/>
      <c r="V6" s="252"/>
      <c r="W6" s="252"/>
      <c r="X6" s="252"/>
      <c r="Y6" s="252"/>
      <c r="Z6" s="252"/>
      <c r="AA6" s="252"/>
      <c r="AB6" s="252"/>
      <c r="AC6" s="252"/>
      <c r="AD6" s="252"/>
      <c r="AE6" s="252"/>
      <c r="AF6" s="252"/>
      <c r="AG6" s="252"/>
      <c r="AH6" s="252"/>
      <c r="AI6" s="252"/>
      <c r="AJ6" s="53"/>
      <c r="AK6" s="53"/>
      <c r="AL6" s="211"/>
    </row>
    <row r="7" spans="1:38">
      <c r="A7" s="1"/>
      <c r="B7" s="926" t="s">
        <v>805</v>
      </c>
      <c r="C7" s="926"/>
      <c r="D7" s="926"/>
      <c r="E7" s="926"/>
      <c r="F7" s="926"/>
      <c r="G7" s="926"/>
      <c r="H7" s="926"/>
      <c r="I7" s="926"/>
      <c r="J7" s="926"/>
      <c r="K7" s="926"/>
      <c r="L7" s="926"/>
      <c r="M7" s="926"/>
      <c r="N7" s="926"/>
      <c r="O7" s="926"/>
      <c r="P7" s="926"/>
      <c r="Q7" s="926"/>
      <c r="R7" s="926"/>
      <c r="S7" s="927"/>
      <c r="T7" s="928"/>
      <c r="U7" s="928" t="s">
        <v>806</v>
      </c>
      <c r="V7" s="252"/>
      <c r="W7" s="252"/>
      <c r="X7" s="252"/>
      <c r="Y7" s="252"/>
      <c r="Z7" s="252"/>
      <c r="AA7" s="252"/>
      <c r="AB7" s="252"/>
      <c r="AC7" s="252"/>
      <c r="AD7" s="252"/>
      <c r="AE7" s="252"/>
      <c r="AF7" s="252"/>
      <c r="AG7" s="252"/>
      <c r="AH7" s="252"/>
      <c r="AI7" s="252"/>
      <c r="AJ7" s="53"/>
      <c r="AK7" s="53"/>
      <c r="AL7" s="211"/>
    </row>
    <row r="8" spans="1:38">
      <c r="A8" s="1"/>
      <c r="B8" s="926"/>
      <c r="C8" s="926"/>
      <c r="D8" s="926"/>
      <c r="E8" s="926"/>
      <c r="F8" s="926"/>
      <c r="G8" s="926"/>
      <c r="H8" s="926"/>
      <c r="I8" s="926"/>
      <c r="J8" s="926"/>
      <c r="K8" s="926"/>
      <c r="L8" s="926"/>
      <c r="M8" s="926"/>
      <c r="N8" s="926"/>
      <c r="O8" s="926"/>
      <c r="P8" s="926"/>
      <c r="Q8" s="926"/>
      <c r="R8" s="926"/>
      <c r="S8" s="927"/>
      <c r="T8" s="252"/>
      <c r="U8" s="252"/>
      <c r="V8" s="252"/>
      <c r="W8" s="252"/>
      <c r="X8" s="252"/>
      <c r="Y8" s="252"/>
      <c r="Z8" s="252"/>
      <c r="AA8" s="252"/>
      <c r="AB8" s="252"/>
      <c r="AC8" s="252"/>
      <c r="AD8" s="252"/>
      <c r="AE8" s="252"/>
      <c r="AF8" s="252"/>
      <c r="AG8" s="252"/>
      <c r="AH8" s="252"/>
      <c r="AI8" s="252"/>
      <c r="AJ8" s="53"/>
      <c r="AK8" s="53"/>
      <c r="AL8" s="211"/>
    </row>
    <row r="9" spans="1:38">
      <c r="A9" s="1"/>
      <c r="B9" s="929" t="s">
        <v>806</v>
      </c>
      <c r="C9" s="926"/>
      <c r="D9" s="926"/>
      <c r="E9" s="926"/>
      <c r="F9" s="926"/>
      <c r="G9" s="926"/>
      <c r="H9" s="926"/>
      <c r="I9" s="926"/>
      <c r="J9" s="926"/>
      <c r="K9" s="926"/>
      <c r="L9" s="926"/>
      <c r="M9" s="926"/>
      <c r="N9" s="926"/>
      <c r="O9" s="926"/>
      <c r="P9" s="926"/>
      <c r="Q9" s="926"/>
      <c r="R9" s="926"/>
      <c r="S9" s="927"/>
      <c r="T9" s="928"/>
      <c r="U9" s="928" t="s">
        <v>818</v>
      </c>
      <c r="V9" s="252"/>
      <c r="W9" s="252"/>
      <c r="X9" s="252"/>
      <c r="Y9" s="252"/>
      <c r="Z9" s="252"/>
      <c r="AA9" s="252"/>
      <c r="AB9" s="252"/>
      <c r="AC9" s="252"/>
      <c r="AD9" s="252"/>
      <c r="AE9" s="252"/>
      <c r="AF9" s="252"/>
      <c r="AG9" s="252"/>
      <c r="AH9" s="252"/>
      <c r="AI9" s="252"/>
      <c r="AJ9" s="53"/>
      <c r="AK9" s="53"/>
      <c r="AL9" s="211"/>
    </row>
    <row r="10" spans="1:38">
      <c r="A10" s="1"/>
      <c r="B10" s="926"/>
      <c r="C10" s="926"/>
      <c r="D10" s="926"/>
      <c r="E10" s="926"/>
      <c r="F10" s="926"/>
      <c r="G10" s="926"/>
      <c r="H10" s="926"/>
      <c r="I10" s="926"/>
      <c r="J10" s="926"/>
      <c r="K10" s="926"/>
      <c r="L10" s="926"/>
      <c r="M10" s="926"/>
      <c r="N10" s="926"/>
      <c r="O10" s="926"/>
      <c r="P10" s="926"/>
      <c r="Q10" s="926"/>
      <c r="R10" s="926"/>
      <c r="S10" s="927"/>
      <c r="T10" s="252"/>
      <c r="U10" s="252" t="s">
        <v>819</v>
      </c>
      <c r="V10" s="252"/>
      <c r="W10" s="252"/>
      <c r="X10" s="252"/>
      <c r="Y10" s="252"/>
      <c r="Z10" s="252"/>
      <c r="AA10" s="252"/>
      <c r="AB10" s="252"/>
      <c r="AC10" s="252"/>
      <c r="AD10" s="252"/>
      <c r="AE10" s="252"/>
      <c r="AF10" s="252"/>
      <c r="AG10" s="252"/>
      <c r="AH10" s="252"/>
      <c r="AI10" s="252"/>
      <c r="AJ10" s="53"/>
      <c r="AK10" s="53"/>
      <c r="AL10" s="211"/>
    </row>
    <row r="11" spans="1:38">
      <c r="A11" s="1"/>
      <c r="B11" s="926"/>
      <c r="C11" s="926"/>
      <c r="D11" s="926"/>
      <c r="E11" s="926"/>
      <c r="F11" s="926"/>
      <c r="G11" s="926"/>
      <c r="H11" s="926"/>
      <c r="I11" s="926"/>
      <c r="J11" s="926"/>
      <c r="K11" s="926"/>
      <c r="L11" s="926"/>
      <c r="M11" s="926"/>
      <c r="N11" s="926"/>
      <c r="O11" s="926"/>
      <c r="P11" s="926"/>
      <c r="Q11" s="926"/>
      <c r="R11" s="926"/>
      <c r="S11" s="927"/>
      <c r="T11" s="252"/>
      <c r="U11" s="252"/>
      <c r="V11" s="252"/>
      <c r="W11" s="252"/>
      <c r="X11" s="252"/>
      <c r="Y11" s="252"/>
      <c r="Z11" s="252"/>
      <c r="AA11" s="252"/>
      <c r="AB11" s="252"/>
      <c r="AC11" s="252"/>
      <c r="AD11" s="252"/>
      <c r="AE11" s="252"/>
      <c r="AF11" s="252"/>
      <c r="AG11" s="252"/>
      <c r="AH11" s="252"/>
      <c r="AI11" s="252"/>
      <c r="AJ11" s="53"/>
      <c r="AK11" s="53"/>
      <c r="AL11" s="211"/>
    </row>
    <row r="12" spans="1:38">
      <c r="A12" s="1"/>
      <c r="B12" s="926"/>
      <c r="C12" s="926"/>
      <c r="D12" s="926"/>
      <c r="E12" s="926"/>
      <c r="F12" s="926"/>
      <c r="G12" s="926"/>
      <c r="H12" s="926"/>
      <c r="I12" s="926"/>
      <c r="J12" s="926"/>
      <c r="K12" s="926"/>
      <c r="L12" s="926"/>
      <c r="M12" s="926"/>
      <c r="N12" s="926"/>
      <c r="O12" s="926"/>
      <c r="P12" s="926"/>
      <c r="Q12" s="926"/>
      <c r="R12" s="926"/>
      <c r="S12" s="927"/>
      <c r="T12" s="252"/>
      <c r="U12" s="252"/>
      <c r="V12" s="252"/>
      <c r="W12" s="252"/>
      <c r="X12" s="252"/>
      <c r="Y12" s="252"/>
      <c r="Z12" s="252"/>
      <c r="AA12" s="252"/>
      <c r="AB12" s="252"/>
      <c r="AC12" s="252"/>
      <c r="AD12" s="252"/>
      <c r="AE12" s="252"/>
      <c r="AF12" s="252"/>
      <c r="AG12" s="252"/>
      <c r="AH12" s="252"/>
      <c r="AI12" s="252"/>
      <c r="AJ12" s="53"/>
      <c r="AK12" s="53"/>
      <c r="AL12" s="211"/>
    </row>
    <row r="13" spans="1:38">
      <c r="A13" s="1"/>
      <c r="B13" s="926"/>
      <c r="C13" s="926"/>
      <c r="D13" s="926"/>
      <c r="E13" s="926"/>
      <c r="F13" s="926"/>
      <c r="G13" s="926"/>
      <c r="H13" s="926"/>
      <c r="I13" s="926"/>
      <c r="J13" s="926"/>
      <c r="K13" s="926"/>
      <c r="L13" s="926"/>
      <c r="M13" s="926"/>
      <c r="N13" s="926"/>
      <c r="O13" s="926"/>
      <c r="P13" s="926"/>
      <c r="Q13" s="926"/>
      <c r="R13" s="926"/>
      <c r="S13" s="927"/>
      <c r="T13" s="252"/>
      <c r="U13" s="252"/>
      <c r="V13" s="252"/>
      <c r="W13" s="252"/>
      <c r="X13" s="252"/>
      <c r="Y13" s="252"/>
      <c r="Z13" s="252"/>
      <c r="AA13" s="252"/>
      <c r="AB13" s="252"/>
      <c r="AC13" s="252"/>
      <c r="AD13" s="252"/>
      <c r="AE13" s="252"/>
      <c r="AF13" s="252"/>
      <c r="AG13" s="252"/>
      <c r="AH13" s="252"/>
      <c r="AI13" s="252"/>
      <c r="AJ13" s="53"/>
      <c r="AK13" s="53"/>
      <c r="AL13" s="211"/>
    </row>
    <row r="14" spans="1:38">
      <c r="A14" s="1"/>
      <c r="B14" s="926"/>
      <c r="C14" s="926"/>
      <c r="D14" s="926"/>
      <c r="E14" s="926"/>
      <c r="F14" s="926"/>
      <c r="G14" s="926"/>
      <c r="H14" s="926"/>
      <c r="I14" s="926"/>
      <c r="J14" s="926"/>
      <c r="K14" s="926"/>
      <c r="L14" s="926"/>
      <c r="M14" s="926"/>
      <c r="N14" s="926"/>
      <c r="O14" s="926"/>
      <c r="P14" s="926"/>
      <c r="Q14" s="926"/>
      <c r="R14" s="926"/>
      <c r="S14" s="927"/>
      <c r="T14" s="252"/>
      <c r="U14" s="252"/>
      <c r="V14" s="252"/>
      <c r="W14" s="252"/>
      <c r="X14" s="252"/>
      <c r="Y14" s="252"/>
      <c r="Z14" s="252"/>
      <c r="AA14" s="252"/>
      <c r="AB14" s="252"/>
      <c r="AC14" s="252"/>
      <c r="AD14" s="252"/>
      <c r="AE14" s="252"/>
      <c r="AF14" s="252"/>
      <c r="AG14" s="252"/>
      <c r="AH14" s="252"/>
      <c r="AI14" s="252"/>
      <c r="AJ14" s="53"/>
      <c r="AK14" s="53"/>
      <c r="AL14" s="211"/>
    </row>
    <row r="15" spans="1:38">
      <c r="A15" s="1"/>
      <c r="B15" s="926"/>
      <c r="C15" s="926"/>
      <c r="D15" s="926"/>
      <c r="E15" s="926"/>
      <c r="F15" s="926"/>
      <c r="G15" s="926"/>
      <c r="H15" s="926"/>
      <c r="I15" s="926"/>
      <c r="J15" s="926"/>
      <c r="K15" s="926"/>
      <c r="L15" s="926"/>
      <c r="M15" s="926"/>
      <c r="N15" s="926"/>
      <c r="O15" s="926"/>
      <c r="P15" s="926"/>
      <c r="Q15" s="926"/>
      <c r="R15" s="926"/>
      <c r="S15" s="927"/>
      <c r="T15" s="252"/>
      <c r="U15" s="252"/>
      <c r="V15" s="252"/>
      <c r="W15" s="252"/>
      <c r="X15" s="252"/>
      <c r="Y15" s="252"/>
      <c r="Z15" s="252"/>
      <c r="AA15" s="252"/>
      <c r="AB15" s="252"/>
      <c r="AC15" s="252"/>
      <c r="AD15" s="252"/>
      <c r="AE15" s="252"/>
      <c r="AF15" s="252"/>
      <c r="AG15" s="252"/>
      <c r="AH15" s="252"/>
      <c r="AI15" s="252"/>
      <c r="AJ15" s="53"/>
      <c r="AK15" s="53"/>
      <c r="AL15" s="211"/>
    </row>
    <row r="16" spans="1:38">
      <c r="A16" s="1"/>
      <c r="B16" s="926"/>
      <c r="C16" s="926"/>
      <c r="D16" s="926"/>
      <c r="E16" s="926"/>
      <c r="F16" s="926"/>
      <c r="G16" s="926"/>
      <c r="H16" s="926"/>
      <c r="I16" s="926"/>
      <c r="J16" s="926"/>
      <c r="K16" s="926"/>
      <c r="L16" s="926"/>
      <c r="M16" s="926"/>
      <c r="N16" s="926"/>
      <c r="O16" s="926"/>
      <c r="P16" s="926"/>
      <c r="Q16" s="926"/>
      <c r="R16" s="926"/>
      <c r="S16" s="927"/>
      <c r="T16" s="252"/>
      <c r="U16" s="252"/>
      <c r="V16" s="252"/>
      <c r="W16" s="252"/>
      <c r="X16" s="252"/>
      <c r="Y16" s="252"/>
      <c r="Z16" s="252"/>
      <c r="AA16" s="252"/>
      <c r="AB16" s="252"/>
      <c r="AC16" s="252"/>
      <c r="AD16" s="252"/>
      <c r="AE16" s="252"/>
      <c r="AF16" s="252"/>
      <c r="AG16" s="252"/>
      <c r="AH16" s="252"/>
      <c r="AI16" s="252"/>
      <c r="AJ16" s="53"/>
      <c r="AK16" s="53"/>
      <c r="AL16" s="211"/>
    </row>
    <row r="17" spans="1:38">
      <c r="A17" s="1"/>
      <c r="B17" s="926"/>
      <c r="C17" s="926"/>
      <c r="D17" s="926"/>
      <c r="E17" s="926"/>
      <c r="F17" s="926"/>
      <c r="G17" s="926"/>
      <c r="H17" s="926"/>
      <c r="I17" s="926"/>
      <c r="J17" s="926"/>
      <c r="K17" s="926"/>
      <c r="L17" s="926"/>
      <c r="M17" s="926"/>
      <c r="N17" s="926"/>
      <c r="O17" s="926"/>
      <c r="P17" s="926"/>
      <c r="Q17" s="926"/>
      <c r="R17" s="926"/>
      <c r="S17" s="927"/>
      <c r="T17" s="252"/>
      <c r="U17" s="252"/>
      <c r="V17" s="252"/>
      <c r="W17" s="252"/>
      <c r="X17" s="252"/>
      <c r="Y17" s="252"/>
      <c r="Z17" s="252"/>
      <c r="AA17" s="252"/>
      <c r="AB17" s="252"/>
      <c r="AC17" s="252"/>
      <c r="AD17" s="252"/>
      <c r="AE17" s="252"/>
      <c r="AF17" s="252"/>
      <c r="AG17" s="252"/>
      <c r="AH17" s="252"/>
      <c r="AI17" s="252"/>
      <c r="AJ17" s="53"/>
      <c r="AK17" s="53"/>
      <c r="AL17" s="211"/>
    </row>
    <row r="18" spans="1:38">
      <c r="A18" s="1"/>
      <c r="B18" s="926"/>
      <c r="C18" s="926"/>
      <c r="D18" s="926"/>
      <c r="E18" s="926"/>
      <c r="F18" s="926"/>
      <c r="G18" s="926"/>
      <c r="H18" s="926"/>
      <c r="I18" s="926"/>
      <c r="J18" s="926"/>
      <c r="K18" s="926"/>
      <c r="L18" s="926"/>
      <c r="M18" s="926"/>
      <c r="N18" s="926"/>
      <c r="O18" s="926"/>
      <c r="P18" s="926"/>
      <c r="Q18" s="926"/>
      <c r="R18" s="926"/>
      <c r="S18" s="927"/>
      <c r="T18" s="252"/>
      <c r="U18" s="252"/>
      <c r="V18" s="252"/>
      <c r="W18" s="252"/>
      <c r="X18" s="252"/>
      <c r="Y18" s="252"/>
      <c r="Z18" s="252"/>
      <c r="AA18" s="252"/>
      <c r="AB18" s="252"/>
      <c r="AC18" s="252"/>
      <c r="AD18" s="252"/>
      <c r="AE18" s="252"/>
      <c r="AF18" s="252"/>
      <c r="AG18" s="252"/>
      <c r="AH18" s="252"/>
      <c r="AI18" s="252"/>
      <c r="AJ18" s="53"/>
      <c r="AK18" s="53"/>
      <c r="AL18" s="211"/>
    </row>
    <row r="19" spans="1:38">
      <c r="A19" s="1"/>
      <c r="B19" s="926"/>
      <c r="C19" s="926"/>
      <c r="D19" s="926"/>
      <c r="E19" s="926"/>
      <c r="F19" s="926"/>
      <c r="G19" s="926"/>
      <c r="H19" s="926"/>
      <c r="I19" s="926"/>
      <c r="J19" s="926"/>
      <c r="K19" s="926"/>
      <c r="L19" s="926"/>
      <c r="M19" s="926"/>
      <c r="N19" s="926"/>
      <c r="O19" s="926"/>
      <c r="P19" s="926"/>
      <c r="Q19" s="926"/>
      <c r="R19" s="926"/>
      <c r="S19" s="927"/>
      <c r="T19" s="252"/>
      <c r="U19" s="252"/>
      <c r="V19" s="252"/>
      <c r="W19" s="252"/>
      <c r="X19" s="252"/>
      <c r="Y19" s="252"/>
      <c r="Z19" s="252"/>
      <c r="AA19" s="252"/>
      <c r="AB19" s="252"/>
      <c r="AC19" s="252"/>
      <c r="AD19" s="252"/>
      <c r="AE19" s="252"/>
      <c r="AF19" s="252"/>
      <c r="AG19" s="252"/>
      <c r="AH19" s="252"/>
      <c r="AI19" s="252"/>
      <c r="AJ19" s="53"/>
      <c r="AK19" s="53"/>
      <c r="AL19" s="211"/>
    </row>
    <row r="20" spans="1:38">
      <c r="A20" s="1"/>
      <c r="B20" s="926"/>
      <c r="C20" s="926"/>
      <c r="D20" s="926"/>
      <c r="E20" s="926"/>
      <c r="F20" s="926"/>
      <c r="G20" s="926"/>
      <c r="H20" s="926"/>
      <c r="I20" s="926"/>
      <c r="J20" s="926"/>
      <c r="K20" s="926"/>
      <c r="L20" s="926"/>
      <c r="M20" s="926"/>
      <c r="N20" s="926"/>
      <c r="O20" s="926"/>
      <c r="P20" s="926"/>
      <c r="Q20" s="926"/>
      <c r="R20" s="926"/>
      <c r="S20" s="927"/>
      <c r="T20" s="252"/>
      <c r="U20" s="252"/>
      <c r="V20" s="252"/>
      <c r="W20" s="252"/>
      <c r="X20" s="252"/>
      <c r="Y20" s="252"/>
      <c r="Z20" s="252"/>
      <c r="AA20" s="252"/>
      <c r="AB20" s="252"/>
      <c r="AC20" s="252"/>
      <c r="AD20" s="252"/>
      <c r="AE20" s="252"/>
      <c r="AF20" s="252"/>
      <c r="AG20" s="252"/>
      <c r="AH20" s="252"/>
      <c r="AI20" s="252"/>
      <c r="AJ20" s="53"/>
      <c r="AK20" s="53"/>
      <c r="AL20" s="211"/>
    </row>
    <row r="21" spans="1:38">
      <c r="S21" s="927"/>
      <c r="T21" s="252"/>
      <c r="U21" s="252"/>
      <c r="V21" s="252"/>
      <c r="W21" s="252"/>
      <c r="X21" s="252"/>
      <c r="Y21" s="252"/>
      <c r="Z21" s="252"/>
      <c r="AA21" s="252"/>
      <c r="AB21" s="252"/>
      <c r="AC21" s="252"/>
      <c r="AD21" s="252"/>
      <c r="AE21" s="252"/>
      <c r="AF21" s="252"/>
      <c r="AG21" s="252"/>
      <c r="AH21" s="252"/>
      <c r="AI21" s="252"/>
      <c r="AJ21" s="53"/>
      <c r="AK21" s="53"/>
      <c r="AL21" s="211"/>
    </row>
    <row r="22" spans="1:38">
      <c r="S22" s="927"/>
      <c r="T22" s="252"/>
      <c r="U22" s="252"/>
      <c r="V22" s="252"/>
      <c r="W22" s="252"/>
      <c r="X22" s="252"/>
      <c r="Y22" s="252"/>
      <c r="Z22" s="252"/>
      <c r="AA22" s="252"/>
      <c r="AB22" s="252"/>
      <c r="AC22" s="252"/>
      <c r="AD22" s="252"/>
      <c r="AE22" s="252"/>
      <c r="AF22" s="252"/>
      <c r="AG22" s="252"/>
      <c r="AH22" s="252"/>
      <c r="AI22" s="252"/>
      <c r="AJ22" s="53"/>
      <c r="AK22" s="53"/>
      <c r="AL22" s="211"/>
    </row>
    <row r="23" spans="1:38">
      <c r="A23" s="1"/>
      <c r="B23" s="926"/>
      <c r="C23" s="926"/>
      <c r="D23" s="926"/>
      <c r="E23" s="926"/>
      <c r="F23" s="926"/>
      <c r="G23" s="926"/>
      <c r="H23" s="926"/>
      <c r="I23" s="926"/>
      <c r="J23" s="926"/>
      <c r="K23" s="926"/>
      <c r="L23" s="926"/>
      <c r="M23" s="926"/>
      <c r="N23" s="926"/>
      <c r="O23" s="926"/>
      <c r="P23" s="926"/>
      <c r="Q23" s="926"/>
      <c r="R23" s="926"/>
      <c r="S23" s="927"/>
      <c r="T23" s="252"/>
      <c r="U23" s="252"/>
      <c r="V23" s="252"/>
      <c r="W23" s="252"/>
      <c r="X23" s="252"/>
      <c r="Y23" s="252"/>
      <c r="Z23" s="252"/>
      <c r="AA23" s="252"/>
      <c r="AB23" s="252"/>
      <c r="AC23" s="252"/>
      <c r="AD23" s="252"/>
      <c r="AE23" s="252"/>
      <c r="AF23" s="252"/>
      <c r="AG23" s="252"/>
      <c r="AH23" s="252"/>
      <c r="AI23" s="252"/>
      <c r="AJ23" s="210"/>
      <c r="AK23" s="210"/>
      <c r="AL23" s="211"/>
    </row>
    <row r="24" spans="1:38">
      <c r="A24" s="1"/>
      <c r="B24" s="926"/>
      <c r="C24" s="926"/>
      <c r="D24" s="926"/>
      <c r="E24" s="926"/>
      <c r="F24" s="926"/>
      <c r="G24" s="926"/>
      <c r="H24" s="926"/>
      <c r="I24" s="926"/>
      <c r="J24" s="926"/>
      <c r="K24" s="926"/>
      <c r="L24" s="926"/>
      <c r="M24" s="926"/>
      <c r="N24" s="926"/>
      <c r="O24" s="926"/>
      <c r="P24" s="926"/>
      <c r="Q24" s="926"/>
      <c r="R24" s="926"/>
      <c r="S24" s="927"/>
      <c r="T24" s="252"/>
      <c r="U24" s="252"/>
      <c r="V24" s="252"/>
      <c r="W24" s="252"/>
      <c r="X24" s="252"/>
      <c r="Y24" s="252"/>
      <c r="Z24" s="252"/>
      <c r="AA24" s="252"/>
      <c r="AB24" s="252"/>
      <c r="AC24" s="252"/>
      <c r="AD24" s="252"/>
      <c r="AE24" s="252"/>
      <c r="AF24" s="252"/>
      <c r="AG24" s="252"/>
      <c r="AH24" s="252"/>
      <c r="AI24" s="252"/>
      <c r="AJ24" s="210"/>
      <c r="AK24" s="210"/>
      <c r="AL24" s="211"/>
    </row>
    <row r="25" spans="1:38">
      <c r="A25" s="1"/>
      <c r="S25" s="20"/>
      <c r="T25" s="252"/>
      <c r="U25" s="252"/>
      <c r="V25" s="252"/>
      <c r="W25" s="252"/>
      <c r="X25" s="252"/>
      <c r="Y25" s="252"/>
      <c r="Z25" s="252"/>
      <c r="AA25" s="252"/>
      <c r="AB25" s="252"/>
      <c r="AC25" s="252"/>
      <c r="AD25" s="252"/>
      <c r="AE25" s="252"/>
      <c r="AF25" s="252"/>
      <c r="AG25" s="252"/>
      <c r="AH25" s="252"/>
      <c r="AI25" s="252"/>
      <c r="AJ25" s="210"/>
      <c r="AK25" s="210"/>
      <c r="AL25" s="211"/>
    </row>
    <row r="26" spans="1:38">
      <c r="A26" s="1"/>
      <c r="S26" s="20"/>
      <c r="T26" s="252"/>
      <c r="AK26" s="210"/>
      <c r="AL26" s="211"/>
    </row>
    <row r="27" spans="1:38">
      <c r="A27" s="1"/>
      <c r="B27" s="926" t="s">
        <v>807</v>
      </c>
      <c r="C27" s="926"/>
      <c r="D27" s="926"/>
      <c r="E27" s="926"/>
      <c r="F27" s="926"/>
      <c r="G27" s="926"/>
      <c r="H27" s="926"/>
      <c r="I27" s="926"/>
      <c r="J27" s="926"/>
      <c r="K27" s="926"/>
      <c r="L27" s="926"/>
      <c r="M27" s="926"/>
      <c r="N27" s="926"/>
      <c r="O27" s="926"/>
      <c r="P27" s="926"/>
      <c r="Q27" s="926"/>
      <c r="R27" s="926"/>
      <c r="S27" s="927"/>
      <c r="T27" s="252"/>
      <c r="AK27" s="210"/>
      <c r="AL27" s="211"/>
    </row>
    <row r="28" spans="1:38">
      <c r="A28" s="1"/>
      <c r="B28" s="926" t="s">
        <v>823</v>
      </c>
      <c r="C28" s="926"/>
      <c r="D28" s="926"/>
      <c r="E28" s="926"/>
      <c r="F28" s="926"/>
      <c r="G28" s="926"/>
      <c r="H28" s="926"/>
      <c r="I28" s="926"/>
      <c r="J28" s="926"/>
      <c r="K28" s="926"/>
      <c r="L28" s="926"/>
      <c r="M28" s="926"/>
      <c r="N28" s="926"/>
      <c r="O28" s="926"/>
      <c r="P28" s="926"/>
      <c r="Q28" s="926"/>
      <c r="R28" s="926"/>
      <c r="S28" s="927"/>
      <c r="T28" s="252"/>
      <c r="AK28" s="210"/>
      <c r="AL28" s="211"/>
    </row>
    <row r="29" spans="1:38">
      <c r="A29" s="1"/>
      <c r="B29" s="926"/>
      <c r="C29" s="926"/>
      <c r="D29" s="926"/>
      <c r="E29" s="926"/>
      <c r="F29" s="926"/>
      <c r="G29" s="926"/>
      <c r="H29" s="926"/>
      <c r="I29" s="926"/>
      <c r="J29" s="926"/>
      <c r="K29" s="926"/>
      <c r="L29" s="926"/>
      <c r="M29" s="926"/>
      <c r="N29" s="926"/>
      <c r="O29" s="926"/>
      <c r="P29" s="926"/>
      <c r="Q29" s="926"/>
      <c r="R29" s="926"/>
      <c r="S29" s="927"/>
      <c r="T29" s="252"/>
      <c r="U29" s="252"/>
      <c r="V29" s="252"/>
      <c r="W29" s="252"/>
      <c r="X29" s="252"/>
      <c r="Y29" s="252"/>
      <c r="Z29" s="252"/>
      <c r="AA29" s="252"/>
      <c r="AB29" s="252"/>
      <c r="AC29" s="252"/>
      <c r="AD29" s="252"/>
      <c r="AE29" s="252"/>
      <c r="AF29" s="252"/>
      <c r="AG29" s="252"/>
      <c r="AH29" s="252"/>
      <c r="AI29" s="252"/>
      <c r="AJ29" s="210"/>
      <c r="AK29" s="210"/>
      <c r="AL29" s="211"/>
    </row>
    <row r="30" spans="1:38">
      <c r="A30" s="1"/>
      <c r="B30" s="929" t="s">
        <v>808</v>
      </c>
      <c r="C30" s="926"/>
      <c r="D30" s="926"/>
      <c r="E30" s="926"/>
      <c r="F30" s="926"/>
      <c r="G30" s="926"/>
      <c r="H30" s="926"/>
      <c r="I30" s="926"/>
      <c r="J30" s="926"/>
      <c r="K30" s="926"/>
      <c r="L30" s="926"/>
      <c r="M30" s="926"/>
      <c r="N30" s="926"/>
      <c r="O30" s="926"/>
      <c r="P30" s="926"/>
      <c r="Q30" s="926"/>
      <c r="R30" s="926"/>
      <c r="S30" s="927"/>
      <c r="T30" s="426"/>
      <c r="U30" s="252" t="s">
        <v>820</v>
      </c>
      <c r="V30" s="252"/>
      <c r="W30" s="252"/>
      <c r="X30" s="252"/>
      <c r="Y30" s="252"/>
      <c r="Z30" s="252"/>
      <c r="AA30" s="252"/>
      <c r="AB30" s="252"/>
      <c r="AC30" s="252"/>
      <c r="AD30" s="252"/>
      <c r="AE30" s="252"/>
      <c r="AF30" s="252"/>
      <c r="AG30" s="252"/>
      <c r="AH30" s="252"/>
      <c r="AI30" s="252"/>
      <c r="AJ30" s="210"/>
      <c r="AK30" s="210"/>
      <c r="AL30" s="211"/>
    </row>
    <row r="31" spans="1:38">
      <c r="A31" s="1"/>
      <c r="B31" s="926"/>
      <c r="C31" s="926"/>
      <c r="D31" s="926"/>
      <c r="E31" s="926"/>
      <c r="F31" s="926"/>
      <c r="G31" s="926"/>
      <c r="H31" s="926"/>
      <c r="I31" s="926"/>
      <c r="J31" s="926"/>
      <c r="K31" s="926"/>
      <c r="L31" s="926"/>
      <c r="M31" s="926"/>
      <c r="N31" s="926"/>
      <c r="O31" s="926"/>
      <c r="P31" s="926"/>
      <c r="Q31" s="926"/>
      <c r="R31" s="926"/>
      <c r="S31" s="927"/>
      <c r="T31" s="426"/>
      <c r="U31" s="252" t="s">
        <v>821</v>
      </c>
      <c r="V31" s="252"/>
      <c r="W31" s="252"/>
      <c r="X31" s="252"/>
      <c r="Y31" s="252"/>
      <c r="Z31" s="252"/>
      <c r="AA31" s="252"/>
      <c r="AB31" s="252"/>
      <c r="AC31" s="252"/>
      <c r="AD31" s="252"/>
      <c r="AE31" s="252"/>
      <c r="AF31" s="252"/>
      <c r="AG31" s="252"/>
      <c r="AH31" s="252"/>
      <c r="AI31" s="252"/>
      <c r="AJ31" s="210"/>
      <c r="AK31" s="210"/>
      <c r="AL31" s="211"/>
    </row>
    <row r="32" spans="1:38">
      <c r="A32" s="1"/>
      <c r="B32" s="929" t="s">
        <v>809</v>
      </c>
      <c r="C32" s="926"/>
      <c r="D32" s="926"/>
      <c r="E32" s="926"/>
      <c r="F32" s="926"/>
      <c r="G32" s="926"/>
      <c r="H32" s="926"/>
      <c r="I32" s="926"/>
      <c r="J32" s="926"/>
      <c r="K32" s="926"/>
      <c r="L32" s="926"/>
      <c r="M32" s="926"/>
      <c r="N32" s="926"/>
      <c r="O32" s="926"/>
      <c r="P32" s="926"/>
      <c r="Q32" s="926"/>
      <c r="R32" s="926"/>
      <c r="S32" s="927"/>
      <c r="T32" s="426"/>
      <c r="U32" s="252" t="s">
        <v>822</v>
      </c>
      <c r="V32" s="252"/>
      <c r="W32" s="252"/>
      <c r="X32" s="252"/>
      <c r="Y32" s="252"/>
      <c r="Z32" s="252"/>
      <c r="AA32" s="252"/>
      <c r="AB32" s="252"/>
      <c r="AC32" s="252"/>
      <c r="AD32" s="252"/>
      <c r="AE32" s="252"/>
      <c r="AF32" s="252"/>
      <c r="AG32" s="252"/>
      <c r="AH32" s="252"/>
      <c r="AI32" s="252"/>
      <c r="AJ32" s="210"/>
      <c r="AK32" s="210"/>
      <c r="AL32" s="211"/>
    </row>
    <row r="33" spans="1:38">
      <c r="A33" s="1"/>
      <c r="B33" s="929" t="s">
        <v>810</v>
      </c>
      <c r="C33" s="926"/>
      <c r="D33" s="926"/>
      <c r="E33" s="926"/>
      <c r="F33" s="926"/>
      <c r="G33" s="926"/>
      <c r="H33" s="926"/>
      <c r="I33" s="926"/>
      <c r="J33" s="926"/>
      <c r="K33" s="926"/>
      <c r="L33" s="926"/>
      <c r="M33" s="926"/>
      <c r="N33" s="926"/>
      <c r="O33" s="926"/>
      <c r="P33" s="926"/>
      <c r="Q33" s="926"/>
      <c r="R33" s="926"/>
      <c r="S33" s="927"/>
      <c r="T33" s="426"/>
      <c r="U33" s="426"/>
      <c r="V33" s="426"/>
      <c r="W33" s="426"/>
      <c r="X33" s="426"/>
      <c r="Y33" s="426"/>
      <c r="Z33" s="426"/>
      <c r="AA33" s="426"/>
      <c r="AB33" s="426"/>
      <c r="AC33" s="426"/>
      <c r="AD33" s="426"/>
      <c r="AE33" s="426"/>
      <c r="AF33" s="426"/>
      <c r="AG33" s="426"/>
      <c r="AH33" s="426"/>
      <c r="AI33" s="426"/>
      <c r="AJ33" s="210"/>
      <c r="AK33" s="210"/>
      <c r="AL33" s="211"/>
    </row>
    <row r="34" spans="1:38">
      <c r="A34" s="1"/>
      <c r="B34" s="926"/>
      <c r="C34" s="926"/>
      <c r="D34" s="926"/>
      <c r="E34" s="926"/>
      <c r="F34" s="926"/>
      <c r="G34" s="926"/>
      <c r="H34" s="926"/>
      <c r="I34" s="926"/>
      <c r="J34" s="926"/>
      <c r="K34" s="926"/>
      <c r="L34" s="926"/>
      <c r="M34" s="926"/>
      <c r="N34" s="926"/>
      <c r="O34" s="926"/>
      <c r="P34" s="926"/>
      <c r="Q34" s="926"/>
      <c r="R34" s="926"/>
      <c r="S34" s="927"/>
      <c r="T34" s="426"/>
      <c r="U34" s="252"/>
      <c r="V34" s="252"/>
      <c r="W34" s="426"/>
      <c r="X34" s="426"/>
      <c r="Y34" s="426"/>
      <c r="Z34" s="426"/>
      <c r="AA34" s="426"/>
      <c r="AB34" s="426"/>
      <c r="AC34" s="426"/>
      <c r="AD34" s="426"/>
      <c r="AE34" s="426"/>
      <c r="AF34" s="426"/>
      <c r="AG34" s="426"/>
      <c r="AH34" s="426"/>
      <c r="AI34" s="426"/>
      <c r="AJ34" s="210"/>
      <c r="AK34" s="210"/>
      <c r="AL34" s="211"/>
    </row>
    <row r="35" spans="1:38">
      <c r="A35" s="1"/>
      <c r="B35" s="926" t="s">
        <v>811</v>
      </c>
      <c r="C35" s="926"/>
      <c r="D35" s="926"/>
      <c r="E35" s="926"/>
      <c r="F35" s="926"/>
      <c r="G35" s="926"/>
      <c r="H35" s="926"/>
      <c r="I35" s="926"/>
      <c r="J35" s="926"/>
      <c r="K35" s="926"/>
      <c r="L35" s="926"/>
      <c r="M35" s="926"/>
      <c r="N35" s="926"/>
      <c r="O35" s="926"/>
      <c r="P35" s="926"/>
      <c r="Q35" s="926"/>
      <c r="R35" s="926"/>
      <c r="S35" s="927"/>
      <c r="T35" s="426"/>
      <c r="U35" s="426"/>
      <c r="V35" s="426"/>
      <c r="W35" s="426"/>
      <c r="X35" s="426"/>
      <c r="Y35" s="426"/>
      <c r="Z35" s="426"/>
      <c r="AA35" s="426"/>
      <c r="AB35" s="426"/>
      <c r="AC35" s="426"/>
      <c r="AD35" s="426"/>
      <c r="AE35" s="426"/>
      <c r="AF35" s="426"/>
      <c r="AG35" s="426"/>
      <c r="AH35" s="426"/>
      <c r="AI35" s="426"/>
      <c r="AJ35" s="210"/>
      <c r="AK35" s="210"/>
      <c r="AL35" s="211"/>
    </row>
    <row r="36" spans="1:38">
      <c r="A36" s="1"/>
      <c r="B36" s="926" t="s">
        <v>812</v>
      </c>
      <c r="C36" s="926"/>
      <c r="D36" s="926"/>
      <c r="E36" s="926"/>
      <c r="F36" s="926"/>
      <c r="G36" s="926"/>
      <c r="H36" s="926"/>
      <c r="I36" s="926"/>
      <c r="J36" s="926"/>
      <c r="K36" s="926"/>
      <c r="L36" s="926"/>
      <c r="M36" s="926"/>
      <c r="N36" s="926"/>
      <c r="O36" s="926"/>
      <c r="P36" s="926"/>
      <c r="Q36" s="926"/>
      <c r="R36" s="926"/>
      <c r="S36" s="927"/>
      <c r="T36" s="930"/>
      <c r="U36" s="426"/>
      <c r="V36" s="426"/>
      <c r="W36" s="426"/>
      <c r="X36" s="426"/>
      <c r="Y36" s="426"/>
      <c r="Z36" s="426"/>
      <c r="AA36" s="426"/>
      <c r="AB36" s="426"/>
      <c r="AC36" s="426"/>
      <c r="AD36" s="426"/>
      <c r="AE36" s="426"/>
      <c r="AF36" s="426"/>
      <c r="AG36" s="426"/>
      <c r="AH36" s="426"/>
      <c r="AI36" s="426"/>
      <c r="AJ36" s="210"/>
      <c r="AK36" s="210"/>
      <c r="AL36" s="211"/>
    </row>
    <row r="37" spans="1:38">
      <c r="A37" s="1"/>
      <c r="B37" s="926" t="s">
        <v>813</v>
      </c>
      <c r="C37" s="926"/>
      <c r="D37" s="926"/>
      <c r="E37" s="926"/>
      <c r="F37" s="926"/>
      <c r="G37" s="926"/>
      <c r="H37" s="926"/>
      <c r="I37" s="926"/>
      <c r="J37" s="926"/>
      <c r="K37" s="926"/>
      <c r="L37" s="926"/>
      <c r="M37" s="926"/>
      <c r="N37" s="926"/>
      <c r="O37" s="926"/>
      <c r="P37" s="926"/>
      <c r="Q37" s="926"/>
      <c r="R37" s="926"/>
      <c r="S37" s="927"/>
      <c r="T37" s="930"/>
      <c r="U37" s="426"/>
      <c r="V37" s="426"/>
      <c r="W37" s="426"/>
      <c r="X37" s="426"/>
      <c r="Y37" s="426"/>
      <c r="Z37" s="426"/>
      <c r="AA37" s="426"/>
      <c r="AB37" s="426"/>
      <c r="AC37" s="426"/>
      <c r="AD37" s="426"/>
      <c r="AE37" s="426"/>
      <c r="AF37" s="426"/>
      <c r="AG37" s="426"/>
      <c r="AH37" s="426"/>
      <c r="AI37" s="426"/>
      <c r="AJ37" s="210"/>
      <c r="AK37" s="210"/>
      <c r="AL37" s="211"/>
    </row>
    <row r="38" spans="1:38">
      <c r="B38" s="926"/>
      <c r="C38" s="926"/>
      <c r="D38" s="926"/>
      <c r="E38" s="926"/>
      <c r="F38" s="926"/>
      <c r="G38" s="926"/>
      <c r="H38" s="926"/>
      <c r="I38" s="926"/>
      <c r="J38" s="926"/>
      <c r="K38" s="926"/>
      <c r="L38" s="926"/>
      <c r="M38" s="926"/>
      <c r="N38" s="926"/>
      <c r="O38" s="926"/>
      <c r="P38" s="926"/>
      <c r="Q38" s="926"/>
      <c r="R38" s="926"/>
      <c r="S38" s="252"/>
      <c r="T38" s="930"/>
      <c r="U38" s="426"/>
      <c r="V38" s="240" t="s">
        <v>473</v>
      </c>
      <c r="W38" s="426"/>
      <c r="X38" s="426"/>
      <c r="Y38" s="426"/>
      <c r="Z38" s="426"/>
      <c r="AA38" s="426"/>
      <c r="AB38" s="426"/>
      <c r="AC38" s="426"/>
      <c r="AD38" s="426"/>
      <c r="AE38" s="426"/>
      <c r="AF38" s="426"/>
      <c r="AG38" s="426"/>
      <c r="AH38" s="426"/>
      <c r="AI38" s="426"/>
      <c r="AJ38" s="210"/>
      <c r="AK38" s="210"/>
      <c r="AL38" s="211"/>
    </row>
    <row r="39" spans="1:38">
      <c r="B39" s="926"/>
      <c r="C39" s="926"/>
      <c r="D39" s="926"/>
      <c r="E39" s="926"/>
      <c r="F39" s="926"/>
      <c r="G39" s="926"/>
      <c r="H39" s="926"/>
      <c r="I39" s="926"/>
      <c r="J39" s="926"/>
      <c r="K39" s="926"/>
      <c r="L39" s="926"/>
      <c r="M39" s="926"/>
      <c r="N39" s="926"/>
      <c r="O39" s="926"/>
      <c r="P39" s="926"/>
      <c r="Q39" s="926"/>
      <c r="R39" s="926"/>
      <c r="S39" s="252"/>
      <c r="T39" s="930"/>
      <c r="U39" s="426"/>
      <c r="V39" s="426"/>
      <c r="W39" s="426"/>
      <c r="X39" s="426"/>
      <c r="Y39" s="426"/>
      <c r="Z39" s="426"/>
      <c r="AA39" s="426"/>
      <c r="AB39" s="426"/>
      <c r="AC39" s="426"/>
      <c r="AD39" s="426"/>
      <c r="AE39" s="426"/>
      <c r="AF39" s="426"/>
      <c r="AG39" s="426"/>
      <c r="AH39" s="426"/>
      <c r="AI39" s="426"/>
      <c r="AJ39" s="210"/>
      <c r="AK39" s="210"/>
      <c r="AL39" s="211"/>
    </row>
    <row r="40" spans="1:38">
      <c r="B40" s="252"/>
      <c r="C40" s="252"/>
      <c r="D40" s="252"/>
      <c r="E40" s="252"/>
      <c r="F40" s="252"/>
      <c r="G40" s="252"/>
      <c r="H40" s="252"/>
      <c r="I40" s="252"/>
      <c r="J40" s="252"/>
      <c r="K40" s="252"/>
      <c r="L40" s="252"/>
      <c r="M40" s="252"/>
      <c r="N40" s="252"/>
      <c r="O40" s="252"/>
      <c r="P40" s="252"/>
      <c r="Q40" s="252"/>
      <c r="R40" s="252"/>
      <c r="S40" s="252"/>
      <c r="T40" s="930"/>
      <c r="U40" s="426"/>
      <c r="V40" s="426"/>
      <c r="W40" s="426"/>
      <c r="X40" s="426"/>
      <c r="Y40" s="426"/>
      <c r="Z40" s="426"/>
      <c r="AA40" s="426"/>
      <c r="AB40" s="426"/>
      <c r="AC40" s="426"/>
      <c r="AD40" s="426"/>
      <c r="AE40" s="426"/>
      <c r="AF40" s="426"/>
      <c r="AG40" s="426"/>
      <c r="AH40" s="426"/>
      <c r="AI40" s="426"/>
      <c r="AJ40" s="210"/>
      <c r="AK40" s="210"/>
      <c r="AL40" s="211"/>
    </row>
    <row r="41" spans="1:38">
      <c r="B41" s="252"/>
      <c r="C41" s="252"/>
      <c r="D41" s="252"/>
      <c r="E41" s="252"/>
      <c r="F41" s="252"/>
      <c r="G41" s="252"/>
      <c r="H41" s="252"/>
      <c r="I41" s="252"/>
      <c r="J41" s="252"/>
      <c r="K41" s="252"/>
      <c r="L41" s="252"/>
      <c r="M41" s="252"/>
      <c r="N41" s="252"/>
      <c r="O41" s="252"/>
      <c r="P41" s="252"/>
      <c r="Q41" s="252"/>
      <c r="R41" s="252"/>
      <c r="S41" s="252"/>
      <c r="T41" s="930"/>
      <c r="U41" s="426"/>
      <c r="V41" s="426"/>
      <c r="W41" s="426"/>
      <c r="X41" s="426"/>
      <c r="Y41" s="426"/>
      <c r="Z41" s="426"/>
      <c r="AA41" s="426"/>
      <c r="AB41" s="426"/>
      <c r="AC41" s="426"/>
      <c r="AD41" s="426"/>
      <c r="AE41" s="426"/>
      <c r="AF41" s="426"/>
      <c r="AG41" s="426"/>
      <c r="AH41" s="426"/>
      <c r="AI41" s="426"/>
      <c r="AJ41" s="210"/>
      <c r="AK41" s="210"/>
      <c r="AL41" s="211"/>
    </row>
    <row r="42" spans="1:38">
      <c r="B42" s="252"/>
      <c r="C42" s="252"/>
      <c r="D42" s="252"/>
      <c r="E42" s="252"/>
      <c r="F42" s="252"/>
      <c r="G42" s="252"/>
      <c r="H42" s="252"/>
      <c r="I42" s="252"/>
      <c r="J42" s="252"/>
      <c r="K42" s="252"/>
      <c r="L42" s="252"/>
      <c r="M42" s="252"/>
      <c r="N42" s="252"/>
      <c r="O42" s="252"/>
      <c r="P42" s="252"/>
      <c r="Q42" s="252"/>
      <c r="R42" s="252"/>
      <c r="S42" s="252"/>
      <c r="T42" s="930"/>
      <c r="U42" s="426"/>
      <c r="V42" s="426"/>
      <c r="W42" s="426"/>
      <c r="X42" s="426"/>
      <c r="Y42" s="426"/>
      <c r="Z42" s="426"/>
      <c r="AA42" s="426"/>
      <c r="AB42" s="426"/>
      <c r="AC42" s="426"/>
      <c r="AD42" s="426"/>
      <c r="AE42" s="426"/>
      <c r="AF42" s="426"/>
      <c r="AG42" s="426"/>
      <c r="AH42" s="426"/>
      <c r="AI42" s="426"/>
      <c r="AJ42" s="210"/>
      <c r="AK42" s="210"/>
      <c r="AL42" s="211"/>
    </row>
    <row r="43" spans="1:38">
      <c r="B43" s="252"/>
      <c r="C43" s="252"/>
      <c r="D43" s="252"/>
      <c r="E43" s="252"/>
      <c r="F43" s="252"/>
      <c r="G43" s="252"/>
      <c r="H43" s="252"/>
      <c r="I43" s="252"/>
      <c r="J43" s="252"/>
      <c r="K43" s="252"/>
      <c r="L43" s="252"/>
      <c r="M43" s="252"/>
      <c r="N43" s="252"/>
      <c r="O43" s="252"/>
      <c r="P43" s="252"/>
      <c r="Q43" s="252"/>
      <c r="R43" s="252"/>
      <c r="S43" s="252"/>
      <c r="T43" s="930"/>
      <c r="U43" s="426"/>
      <c r="V43" s="426"/>
      <c r="W43" s="426"/>
      <c r="X43" s="426"/>
      <c r="Y43" s="426"/>
      <c r="Z43" s="426"/>
      <c r="AA43" s="426"/>
      <c r="AB43" s="426"/>
      <c r="AC43" s="426"/>
      <c r="AD43" s="426"/>
      <c r="AE43" s="426"/>
      <c r="AF43" s="426"/>
      <c r="AG43" s="426"/>
      <c r="AH43" s="426"/>
      <c r="AI43" s="426"/>
      <c r="AJ43" s="210"/>
      <c r="AK43" s="210"/>
      <c r="AL43" s="211"/>
    </row>
    <row r="44" spans="1:38">
      <c r="B44" s="252"/>
      <c r="C44" s="252"/>
      <c r="D44" s="252"/>
      <c r="E44" s="252"/>
      <c r="F44" s="252"/>
      <c r="G44" s="252"/>
      <c r="H44" s="252"/>
      <c r="I44" s="252"/>
      <c r="J44" s="252"/>
      <c r="K44" s="252"/>
      <c r="L44" s="252"/>
      <c r="M44" s="252"/>
      <c r="N44" s="252"/>
      <c r="O44" s="252"/>
      <c r="P44" s="252"/>
      <c r="Q44" s="252"/>
      <c r="R44" s="252"/>
      <c r="S44" s="252"/>
      <c r="T44" s="930"/>
      <c r="U44" s="426"/>
      <c r="V44" s="426"/>
      <c r="W44" s="426"/>
      <c r="X44" s="426"/>
      <c r="Y44" s="426"/>
      <c r="Z44" s="426"/>
      <c r="AA44" s="426"/>
      <c r="AB44" s="426"/>
      <c r="AC44" s="426"/>
      <c r="AD44" s="426"/>
      <c r="AE44" s="426"/>
      <c r="AF44" s="426"/>
      <c r="AG44" s="426"/>
      <c r="AH44" s="426"/>
      <c r="AI44" s="426"/>
      <c r="AJ44" s="210"/>
      <c r="AK44" s="210"/>
      <c r="AL44" s="211"/>
    </row>
    <row r="45" spans="1:38">
      <c r="B45" s="252"/>
      <c r="C45" s="252"/>
      <c r="D45" s="252"/>
      <c r="E45" s="252"/>
      <c r="F45" s="252"/>
      <c r="G45" s="252"/>
      <c r="H45" s="252"/>
      <c r="I45" s="252"/>
      <c r="J45" s="252"/>
      <c r="K45" s="252"/>
      <c r="L45" s="252"/>
      <c r="M45" s="252"/>
      <c r="N45" s="252"/>
      <c r="O45" s="252"/>
      <c r="P45" s="252"/>
      <c r="Q45" s="252"/>
      <c r="R45" s="252"/>
      <c r="S45" s="252"/>
      <c r="T45" s="930"/>
      <c r="U45" s="426"/>
      <c r="V45" s="426"/>
      <c r="W45" s="426"/>
      <c r="X45" s="426"/>
      <c r="Y45" s="426"/>
      <c r="Z45" s="426"/>
      <c r="AA45" s="426"/>
      <c r="AB45" s="426"/>
      <c r="AC45" s="426"/>
      <c r="AD45" s="426"/>
      <c r="AE45" s="426"/>
      <c r="AF45" s="426"/>
      <c r="AG45" s="426"/>
      <c r="AH45" s="426"/>
      <c r="AI45" s="426"/>
      <c r="AJ45" s="210"/>
      <c r="AK45" s="210"/>
      <c r="AL45" s="211"/>
    </row>
    <row r="46" spans="1:38">
      <c r="B46" s="252"/>
      <c r="C46" s="252"/>
      <c r="D46" s="252"/>
      <c r="E46" s="252"/>
      <c r="F46" s="252"/>
      <c r="G46" s="252"/>
      <c r="H46" s="252"/>
      <c r="I46" s="252"/>
      <c r="J46" s="252"/>
      <c r="K46" s="252"/>
      <c r="L46" s="252"/>
      <c r="M46" s="252"/>
      <c r="N46" s="252"/>
      <c r="O46" s="252"/>
      <c r="P46" s="252"/>
      <c r="Q46" s="252"/>
      <c r="R46" s="252"/>
      <c r="S46" s="252"/>
      <c r="T46" s="930"/>
      <c r="U46" s="426"/>
      <c r="V46" s="426"/>
      <c r="W46" s="426"/>
      <c r="X46" s="426"/>
      <c r="Y46" s="426"/>
      <c r="Z46" s="426"/>
      <c r="AA46" s="426"/>
      <c r="AB46" s="426"/>
      <c r="AC46" s="426"/>
      <c r="AD46" s="426"/>
      <c r="AE46" s="426"/>
      <c r="AF46" s="426"/>
      <c r="AG46" s="426"/>
      <c r="AH46" s="426"/>
      <c r="AI46" s="426"/>
      <c r="AJ46" s="210"/>
      <c r="AK46" s="210"/>
      <c r="AL46" s="211"/>
    </row>
    <row r="47" spans="1:38">
      <c r="B47" s="252"/>
      <c r="C47" s="252"/>
      <c r="D47" s="252"/>
      <c r="E47" s="252"/>
      <c r="F47" s="252"/>
      <c r="G47" s="252"/>
      <c r="H47" s="252"/>
      <c r="I47" s="252"/>
      <c r="J47" s="252"/>
      <c r="K47" s="252"/>
      <c r="L47" s="252"/>
      <c r="M47" s="252"/>
      <c r="N47" s="252"/>
      <c r="O47" s="252"/>
      <c r="P47" s="252"/>
      <c r="Q47" s="252"/>
      <c r="R47" s="252"/>
      <c r="S47" s="252"/>
      <c r="T47" s="930"/>
      <c r="U47" s="426"/>
      <c r="V47" s="426"/>
      <c r="W47" s="426"/>
      <c r="X47" s="426"/>
      <c r="Y47" s="426"/>
      <c r="Z47" s="426"/>
      <c r="AA47" s="426"/>
      <c r="AB47" s="426"/>
      <c r="AC47" s="426"/>
      <c r="AD47" s="426"/>
      <c r="AE47" s="426"/>
      <c r="AF47" s="426"/>
      <c r="AG47" s="426"/>
      <c r="AH47" s="426"/>
      <c r="AI47" s="426"/>
      <c r="AJ47" s="210"/>
      <c r="AK47" s="210"/>
      <c r="AL47" s="211"/>
    </row>
    <row r="48" spans="1:38">
      <c r="B48" s="252"/>
      <c r="C48" s="252"/>
      <c r="D48" s="252"/>
      <c r="E48" s="252"/>
      <c r="F48" s="252"/>
      <c r="G48" s="252"/>
      <c r="H48" s="252"/>
      <c r="I48" s="252"/>
      <c r="J48" s="252"/>
      <c r="K48" s="252"/>
      <c r="L48" s="252"/>
      <c r="M48" s="252"/>
      <c r="N48" s="252"/>
      <c r="O48" s="252"/>
      <c r="P48" s="252"/>
      <c r="Q48" s="252"/>
      <c r="R48" s="252"/>
      <c r="S48" s="252"/>
      <c r="T48" s="930"/>
      <c r="U48" s="426"/>
      <c r="V48" s="426"/>
      <c r="W48" s="426"/>
      <c r="X48" s="426"/>
      <c r="Y48" s="426"/>
      <c r="Z48" s="426"/>
      <c r="AA48" s="426"/>
      <c r="AB48" s="426"/>
      <c r="AC48" s="426"/>
      <c r="AD48" s="426"/>
      <c r="AE48" s="426"/>
      <c r="AF48" s="426"/>
      <c r="AG48" s="426"/>
      <c r="AH48" s="426"/>
      <c r="AI48" s="426"/>
      <c r="AJ48" s="210"/>
      <c r="AK48" s="210"/>
      <c r="AL48" s="211"/>
    </row>
    <row r="49" spans="1:38">
      <c r="B49" s="252"/>
      <c r="C49" s="252"/>
      <c r="D49" s="252"/>
      <c r="E49" s="252"/>
      <c r="F49" s="252"/>
      <c r="G49" s="252"/>
      <c r="H49" s="252"/>
      <c r="I49" s="252"/>
      <c r="J49" s="252"/>
      <c r="K49" s="252"/>
      <c r="L49" s="252"/>
      <c r="M49" s="252"/>
      <c r="N49" s="252"/>
      <c r="O49" s="252"/>
      <c r="P49" s="252"/>
      <c r="Q49" s="252"/>
      <c r="R49" s="252"/>
      <c r="S49" s="252"/>
      <c r="T49" s="930"/>
      <c r="U49" s="426"/>
      <c r="V49" s="426"/>
      <c r="W49" s="426"/>
      <c r="X49" s="426"/>
      <c r="Y49" s="426"/>
      <c r="Z49" s="426"/>
      <c r="AA49" s="426"/>
      <c r="AB49" s="426"/>
      <c r="AC49" s="426"/>
      <c r="AD49" s="426"/>
      <c r="AE49" s="426"/>
      <c r="AF49" s="426"/>
      <c r="AG49" s="426"/>
      <c r="AH49" s="426"/>
      <c r="AI49" s="426"/>
      <c r="AJ49" s="210"/>
      <c r="AK49" s="210"/>
      <c r="AL49" s="211"/>
    </row>
    <row r="50" spans="1:38">
      <c r="S50" s="252"/>
      <c r="T50" s="930"/>
      <c r="U50" s="426"/>
      <c r="V50" s="426"/>
      <c r="W50" s="426"/>
      <c r="X50" s="426"/>
      <c r="Y50" s="426"/>
      <c r="Z50" s="426"/>
      <c r="AA50" s="426"/>
      <c r="AB50" s="426"/>
      <c r="AC50" s="426"/>
      <c r="AD50" s="426"/>
      <c r="AE50" s="426"/>
      <c r="AF50" s="426"/>
      <c r="AG50" s="426"/>
      <c r="AH50" s="426"/>
      <c r="AI50" s="426"/>
      <c r="AJ50" s="210"/>
      <c r="AK50" s="210"/>
      <c r="AL50" s="211"/>
    </row>
    <row r="51" spans="1:38">
      <c r="S51" s="434"/>
      <c r="T51" s="930"/>
      <c r="U51" s="426"/>
      <c r="V51" s="426"/>
      <c r="W51" s="426"/>
      <c r="X51" s="426"/>
      <c r="Y51" s="426"/>
      <c r="Z51" s="426"/>
      <c r="AA51" s="426"/>
      <c r="AB51" s="426"/>
      <c r="AC51" s="426"/>
      <c r="AD51" s="426"/>
      <c r="AE51" s="426"/>
      <c r="AF51" s="426"/>
      <c r="AG51" s="426"/>
      <c r="AH51" s="426"/>
      <c r="AI51" s="426"/>
      <c r="AJ51" s="210"/>
      <c r="AK51" s="210"/>
      <c r="AL51" s="211"/>
    </row>
    <row r="52" spans="1:38">
      <c r="B52" s="252" t="s">
        <v>814</v>
      </c>
      <c r="C52" s="252"/>
      <c r="D52" s="252"/>
      <c r="E52" s="252"/>
      <c r="F52" s="252"/>
      <c r="G52" s="252"/>
      <c r="H52" s="252"/>
      <c r="I52" s="252"/>
      <c r="J52" s="252"/>
      <c r="K52" s="252"/>
      <c r="L52" s="252"/>
      <c r="M52" s="252"/>
      <c r="N52" s="252"/>
      <c r="O52" s="252"/>
      <c r="P52" s="252"/>
      <c r="Q52" s="252"/>
      <c r="R52" s="252"/>
      <c r="S52" s="434"/>
      <c r="T52" s="421"/>
      <c r="U52" s="210"/>
      <c r="V52" s="210"/>
      <c r="W52" s="210"/>
      <c r="X52" s="210"/>
      <c r="Y52" s="210"/>
      <c r="Z52" s="210"/>
      <c r="AA52" s="210"/>
      <c r="AB52" s="210"/>
      <c r="AC52" s="210"/>
      <c r="AD52" s="210"/>
      <c r="AE52" s="210"/>
      <c r="AF52" s="210"/>
      <c r="AG52" s="210"/>
      <c r="AH52" s="210"/>
      <c r="AI52" s="210"/>
      <c r="AJ52" s="210"/>
      <c r="AK52" s="210"/>
      <c r="AL52" s="211"/>
    </row>
    <row r="53" spans="1:38">
      <c r="B53" s="252"/>
      <c r="C53" s="252"/>
      <c r="D53" s="252"/>
      <c r="E53" s="252"/>
      <c r="F53" s="252"/>
      <c r="G53" s="252"/>
      <c r="H53" s="252"/>
      <c r="I53" s="252"/>
      <c r="J53" s="252"/>
      <c r="K53" s="252"/>
      <c r="L53" s="252"/>
      <c r="M53" s="252"/>
      <c r="N53" s="252"/>
      <c r="O53" s="252"/>
      <c r="P53" s="252"/>
      <c r="Q53" s="252"/>
      <c r="R53" s="252"/>
      <c r="S53" s="434"/>
      <c r="T53" s="421"/>
      <c r="U53" s="210"/>
      <c r="V53" s="210"/>
      <c r="W53" s="210"/>
      <c r="X53" s="210"/>
      <c r="Y53" s="210"/>
      <c r="Z53" s="210"/>
      <c r="AA53" s="210"/>
      <c r="AB53" s="210"/>
      <c r="AC53" s="210"/>
      <c r="AD53" s="210"/>
      <c r="AE53" s="210"/>
      <c r="AF53" s="210"/>
      <c r="AG53" s="210"/>
      <c r="AH53" s="210"/>
      <c r="AI53" s="210"/>
      <c r="AJ53" s="210"/>
      <c r="AK53" s="210"/>
      <c r="AL53" s="211"/>
    </row>
    <row r="54" spans="1:38">
      <c r="A54" s="292"/>
      <c r="B54" s="252" t="s">
        <v>815</v>
      </c>
      <c r="C54" s="252"/>
      <c r="D54" s="252"/>
      <c r="E54" s="252"/>
      <c r="F54" s="252"/>
      <c r="G54" s="252"/>
      <c r="H54" s="252"/>
      <c r="I54" s="252"/>
      <c r="J54" s="252"/>
      <c r="K54" s="252"/>
      <c r="L54" s="252"/>
      <c r="M54" s="252"/>
      <c r="N54" s="252"/>
      <c r="O54" s="252"/>
      <c r="P54" s="252"/>
      <c r="Q54" s="252"/>
      <c r="R54" s="252"/>
      <c r="S54" s="295"/>
      <c r="T54" s="421"/>
      <c r="U54" s="210"/>
      <c r="V54" s="210"/>
      <c r="W54" s="210"/>
      <c r="X54" s="210"/>
      <c r="Y54" s="210"/>
      <c r="Z54" s="210"/>
      <c r="AA54" s="210"/>
      <c r="AB54" s="210"/>
      <c r="AC54" s="210"/>
      <c r="AD54" s="210"/>
      <c r="AE54" s="210"/>
      <c r="AF54" s="210"/>
      <c r="AG54" s="210"/>
      <c r="AH54" s="210"/>
      <c r="AI54" s="210"/>
      <c r="AJ54" s="210"/>
      <c r="AK54" s="210"/>
      <c r="AL54" s="211"/>
    </row>
    <row r="55" spans="1:38">
      <c r="A55" s="292"/>
      <c r="B55" s="252" t="s">
        <v>816</v>
      </c>
      <c r="C55" s="252"/>
      <c r="D55" s="252"/>
      <c r="E55" s="252"/>
      <c r="F55" s="252"/>
      <c r="G55" s="252"/>
      <c r="H55" s="252"/>
      <c r="I55" s="252"/>
      <c r="J55" s="252"/>
      <c r="K55" s="252"/>
      <c r="L55" s="252"/>
      <c r="M55" s="252"/>
      <c r="N55" s="252"/>
      <c r="O55" s="252"/>
      <c r="P55" s="252"/>
      <c r="Q55" s="252"/>
      <c r="R55" s="252"/>
      <c r="S55" s="295"/>
      <c r="T55" s="421"/>
      <c r="U55" s="210"/>
      <c r="V55" s="210"/>
      <c r="W55" s="210"/>
      <c r="X55" s="210"/>
      <c r="Y55" s="210"/>
      <c r="Z55" s="210"/>
      <c r="AA55" s="210"/>
      <c r="AB55" s="210"/>
      <c r="AC55" s="210"/>
      <c r="AD55" s="210"/>
      <c r="AE55" s="210"/>
      <c r="AF55" s="210"/>
      <c r="AG55" s="210"/>
      <c r="AH55" s="210"/>
      <c r="AI55" s="210"/>
      <c r="AJ55" s="210"/>
      <c r="AK55" s="210"/>
      <c r="AL55" s="211"/>
    </row>
    <row r="56" spans="1:38">
      <c r="A56" s="292"/>
      <c r="B56" s="422"/>
      <c r="C56" s="291"/>
      <c r="D56" s="291"/>
      <c r="E56" s="291"/>
      <c r="F56" s="291"/>
      <c r="G56" s="291"/>
      <c r="H56" s="291"/>
      <c r="I56" s="291"/>
      <c r="J56" s="291"/>
      <c r="K56" s="291"/>
      <c r="L56" s="291"/>
      <c r="M56" s="291"/>
      <c r="N56" s="291"/>
      <c r="O56" s="291"/>
      <c r="P56" s="291"/>
      <c r="Q56" s="291"/>
      <c r="R56" s="291"/>
      <c r="S56" s="295"/>
      <c r="T56" s="421"/>
      <c r="U56" s="210"/>
      <c r="V56" s="210"/>
      <c r="W56" s="210"/>
      <c r="X56" s="210"/>
      <c r="Y56" s="210"/>
      <c r="Z56" s="210"/>
      <c r="AA56" s="210"/>
      <c r="AB56" s="210"/>
      <c r="AC56" s="210"/>
      <c r="AD56" s="210"/>
      <c r="AE56" s="210"/>
      <c r="AF56" s="210"/>
      <c r="AG56" s="210"/>
      <c r="AH56" s="210"/>
      <c r="AI56" s="210"/>
      <c r="AJ56" s="210"/>
      <c r="AK56" s="210"/>
      <c r="AL56" s="211"/>
    </row>
    <row r="57" spans="1:38">
      <c r="A57" s="423"/>
      <c r="B57" s="297"/>
      <c r="C57" s="297"/>
      <c r="D57" s="297"/>
      <c r="E57" s="297"/>
      <c r="F57" s="297"/>
      <c r="G57" s="297"/>
      <c r="H57" s="297"/>
      <c r="I57" s="297"/>
      <c r="J57" s="297"/>
      <c r="K57" s="297"/>
      <c r="L57" s="297"/>
      <c r="M57" s="297"/>
      <c r="N57" s="297"/>
      <c r="O57" s="297"/>
      <c r="P57" s="297"/>
      <c r="Q57" s="297"/>
      <c r="R57" s="297"/>
      <c r="S57" s="298"/>
      <c r="T57" s="424"/>
      <c r="U57" s="213"/>
      <c r="V57" s="213"/>
      <c r="W57" s="213"/>
      <c r="X57" s="213"/>
      <c r="Y57" s="213"/>
      <c r="Z57" s="213"/>
      <c r="AA57" s="213"/>
      <c r="AB57" s="213"/>
      <c r="AC57" s="213"/>
      <c r="AD57" s="213"/>
      <c r="AE57" s="213"/>
      <c r="AF57" s="213"/>
      <c r="AG57" s="213"/>
      <c r="AH57" s="213"/>
      <c r="AI57" s="213"/>
      <c r="AJ57" s="213"/>
      <c r="AK57" s="213"/>
      <c r="AL57" s="214"/>
    </row>
  </sheetData>
  <sheetProtection algorithmName="SHA-512" hashValue="+SjNVHDBRvgmnwDHbpM7cDZMAYog0ML13QFI5x+186cl0ibTWPCJmlJslM5xxTU2c/rHauZJ07ntj/U2pLFsSg==" saltValue="PLzwtwDGqi5W1478QejrvA==" spinCount="100000" sheet="1" scenarios="1"/>
  <mergeCells count="1">
    <mergeCell ref="A1:S1"/>
  </mergeCells>
  <hyperlinks>
    <hyperlink ref="V38" location="'EV4.4 Tract. System Prot''n'!A1" display="BACK" xr:uid="{F1020C84-75A6-4D06-A743-119E2AEC5009}"/>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M66"/>
  <sheetViews>
    <sheetView showGridLines="0" view="pageBreakPreview" zoomScaleNormal="100" zoomScaleSheetLayoutView="100" workbookViewId="0">
      <selection sqref="A1:S1"/>
    </sheetView>
  </sheetViews>
  <sheetFormatPr defaultColWidth="11.42578125" defaultRowHeight="12.75"/>
  <cols>
    <col min="1" max="21" width="5" customWidth="1"/>
    <col min="22" max="22" width="15.7109375" customWidth="1"/>
    <col min="23" max="23" width="11.42578125" style="68" customWidth="1"/>
    <col min="24" max="25" width="15.7109375" customWidth="1"/>
    <col min="26" max="26" width="11.42578125" customWidth="1"/>
    <col min="27" max="27" width="15.7109375" customWidth="1"/>
    <col min="28" max="28" width="11.42578125" customWidth="1"/>
    <col min="29" max="29" width="15.7109375" customWidth="1"/>
    <col min="30" max="39" width="5" customWidth="1"/>
  </cols>
  <sheetData>
    <row r="1" spans="1:39">
      <c r="A1" s="1065" t="s">
        <v>846</v>
      </c>
      <c r="B1" s="1065"/>
      <c r="C1" s="1065"/>
      <c r="D1" s="1065"/>
      <c r="E1" s="1065"/>
      <c r="F1" s="1065"/>
      <c r="G1" s="1065"/>
      <c r="H1" s="1065"/>
      <c r="I1" s="1065"/>
      <c r="J1" s="1065"/>
      <c r="K1" s="1065"/>
      <c r="L1" s="1065"/>
      <c r="M1" s="1065"/>
      <c r="N1" s="1065"/>
      <c r="O1" s="1065"/>
      <c r="P1" s="1065"/>
      <c r="Q1" s="1065"/>
      <c r="R1" s="1065"/>
      <c r="S1" s="1065"/>
      <c r="T1" s="626"/>
      <c r="U1" s="626"/>
      <c r="V1" s="551"/>
      <c r="W1" s="694"/>
      <c r="X1" s="551"/>
      <c r="Y1" s="551"/>
      <c r="Z1" s="551"/>
      <c r="AA1" s="551"/>
      <c r="AB1" s="551"/>
      <c r="AC1" s="551"/>
      <c r="AD1" s="554"/>
      <c r="AE1" s="554"/>
      <c r="AF1" s="31"/>
      <c r="AG1" s="31"/>
      <c r="AH1" s="31"/>
      <c r="AI1" s="31"/>
      <c r="AJ1" s="31"/>
      <c r="AK1" s="31"/>
      <c r="AL1" s="31"/>
      <c r="AM1" s="31"/>
    </row>
    <row r="2" spans="1:39" ht="44.25" customHeight="1" thickBot="1">
      <c r="T2" s="626"/>
      <c r="U2" s="554"/>
      <c r="V2" s="696" t="s">
        <v>641</v>
      </c>
      <c r="W2" s="695"/>
      <c r="X2" s="589"/>
      <c r="Y2" s="589"/>
      <c r="Z2" s="589"/>
      <c r="AA2" s="589"/>
      <c r="AB2" s="589"/>
      <c r="AC2" s="589"/>
      <c r="AD2" s="554"/>
      <c r="AE2" s="554"/>
      <c r="AF2" s="31"/>
      <c r="AG2" s="31"/>
      <c r="AH2" s="31"/>
      <c r="AI2" s="31"/>
      <c r="AJ2" s="31"/>
      <c r="AK2" s="31"/>
      <c r="AL2" s="31"/>
      <c r="AM2" s="31"/>
    </row>
    <row r="3" spans="1:39" ht="13.9" customHeight="1">
      <c r="A3" t="s">
        <v>57</v>
      </c>
      <c r="D3" s="1106" t="str">
        <f>IF('Cover Sheet'!D14:J14&gt;0,'Cover Sheet'!D14:J14,"")</f>
        <v/>
      </c>
      <c r="E3" s="1106"/>
      <c r="F3" s="1106"/>
      <c r="G3" s="1106"/>
      <c r="H3" s="1106"/>
      <c r="I3" s="1106"/>
      <c r="J3" s="1106"/>
      <c r="K3" t="s">
        <v>58</v>
      </c>
      <c r="O3" s="1106" t="str">
        <f>IF('Cover Sheet'!O14:S14&gt;0,'Cover Sheet'!O14:S14,"")</f>
        <v/>
      </c>
      <c r="P3" s="1106"/>
      <c r="Q3" s="1106"/>
      <c r="R3" s="1106"/>
      <c r="S3" s="1106"/>
      <c r="T3" s="626"/>
      <c r="U3" s="626"/>
      <c r="V3" s="1103" t="s">
        <v>591</v>
      </c>
      <c r="W3" s="1100" t="s">
        <v>774</v>
      </c>
      <c r="X3" s="1097" t="s">
        <v>772</v>
      </c>
      <c r="Y3" s="1111" t="s">
        <v>773</v>
      </c>
      <c r="Z3" s="1111" t="s">
        <v>776</v>
      </c>
      <c r="AA3" s="1110" t="s">
        <v>579</v>
      </c>
      <c r="AB3" s="1100" t="s">
        <v>775</v>
      </c>
      <c r="AC3" s="1107" t="s">
        <v>3</v>
      </c>
      <c r="AD3" s="626"/>
      <c r="AE3" s="551"/>
      <c r="AF3" s="31"/>
      <c r="AG3" s="31"/>
      <c r="AH3" s="31"/>
      <c r="AI3" s="31"/>
      <c r="AJ3" s="31"/>
      <c r="AK3" s="31"/>
      <c r="AL3" s="31"/>
      <c r="AM3" s="31"/>
    </row>
    <row r="4" spans="1:39" ht="13.9" customHeight="1">
      <c r="T4" s="626"/>
      <c r="U4" s="626"/>
      <c r="V4" s="1104"/>
      <c r="W4" s="1101"/>
      <c r="X4" s="1098"/>
      <c r="Y4" s="1112"/>
      <c r="Z4" s="1112"/>
      <c r="AA4" s="1039"/>
      <c r="AB4" s="1101"/>
      <c r="AC4" s="1108"/>
      <c r="AD4" s="626"/>
      <c r="AE4" s="551"/>
      <c r="AF4" s="31"/>
      <c r="AG4" s="31"/>
      <c r="AH4" s="31"/>
      <c r="AI4" s="31"/>
      <c r="AJ4" s="31"/>
      <c r="AK4" s="31"/>
      <c r="AL4" s="31"/>
      <c r="AM4" s="31"/>
    </row>
    <row r="5" spans="1:39" ht="13.9" customHeight="1">
      <c r="A5" s="1088" t="s">
        <v>628</v>
      </c>
      <c r="B5" s="1089"/>
      <c r="C5" s="1089"/>
      <c r="D5" s="1089"/>
      <c r="E5" s="1089"/>
      <c r="F5" s="1089"/>
      <c r="G5" s="1089"/>
      <c r="H5" s="1089"/>
      <c r="I5" s="1089"/>
      <c r="J5" s="1089"/>
      <c r="K5" s="1089"/>
      <c r="L5" s="1089"/>
      <c r="M5" s="1089"/>
      <c r="N5" s="1089"/>
      <c r="O5" s="1089"/>
      <c r="P5" s="1089"/>
      <c r="Q5" s="1089"/>
      <c r="R5" s="1089"/>
      <c r="S5" s="1090"/>
      <c r="T5" s="626"/>
      <c r="U5" s="626"/>
      <c r="V5" s="1104"/>
      <c r="W5" s="1101"/>
      <c r="X5" s="1098"/>
      <c r="Y5" s="1112"/>
      <c r="Z5" s="1112"/>
      <c r="AA5" s="1039"/>
      <c r="AB5" s="1101"/>
      <c r="AC5" s="1108"/>
      <c r="AD5" s="626"/>
      <c r="AE5" s="551"/>
      <c r="AF5" s="31"/>
      <c r="AG5" s="31"/>
      <c r="AH5" s="31"/>
      <c r="AI5" s="31"/>
      <c r="AJ5" s="31"/>
      <c r="AK5" s="31"/>
      <c r="AL5" s="31"/>
      <c r="AM5" s="31"/>
    </row>
    <row r="6" spans="1:39" ht="13.9" customHeight="1">
      <c r="A6" s="1091"/>
      <c r="B6" s="1092"/>
      <c r="C6" s="1092"/>
      <c r="D6" s="1092"/>
      <c r="E6" s="1092"/>
      <c r="F6" s="1092"/>
      <c r="G6" s="1092"/>
      <c r="H6" s="1092"/>
      <c r="I6" s="1092"/>
      <c r="J6" s="1092"/>
      <c r="K6" s="1092"/>
      <c r="L6" s="1092"/>
      <c r="M6" s="1092"/>
      <c r="N6" s="1092"/>
      <c r="O6" s="1092"/>
      <c r="P6" s="1092"/>
      <c r="Q6" s="1092"/>
      <c r="R6" s="1092"/>
      <c r="S6" s="1093"/>
      <c r="T6" s="626"/>
      <c r="U6" s="31"/>
      <c r="V6" s="1104"/>
      <c r="W6" s="1101"/>
      <c r="X6" s="1098"/>
      <c r="Y6" s="1112"/>
      <c r="Z6" s="1112"/>
      <c r="AA6" s="1039"/>
      <c r="AB6" s="1101"/>
      <c r="AC6" s="1108"/>
      <c r="AD6" s="626"/>
      <c r="AE6" s="551"/>
      <c r="AF6" s="31"/>
      <c r="AG6" s="31"/>
      <c r="AH6" s="31"/>
      <c r="AI6" s="31"/>
      <c r="AJ6" s="31"/>
      <c r="AK6" s="31"/>
      <c r="AL6" s="31"/>
      <c r="AM6" s="31"/>
    </row>
    <row r="7" spans="1:39" ht="13.9" customHeight="1" thickBot="1">
      <c r="A7" s="1091"/>
      <c r="B7" s="1092"/>
      <c r="C7" s="1092"/>
      <c r="D7" s="1092"/>
      <c r="E7" s="1092"/>
      <c r="F7" s="1092"/>
      <c r="G7" s="1092"/>
      <c r="H7" s="1092"/>
      <c r="I7" s="1092"/>
      <c r="J7" s="1092"/>
      <c r="K7" s="1092"/>
      <c r="L7" s="1092"/>
      <c r="M7" s="1092"/>
      <c r="N7" s="1092"/>
      <c r="O7" s="1092"/>
      <c r="P7" s="1092"/>
      <c r="Q7" s="1092"/>
      <c r="R7" s="1092"/>
      <c r="S7" s="1093"/>
      <c r="T7" s="626"/>
      <c r="U7" s="40"/>
      <c r="V7" s="1105"/>
      <c r="W7" s="1102"/>
      <c r="X7" s="1099"/>
      <c r="Y7" s="1113"/>
      <c r="Z7" s="1113"/>
      <c r="AA7" s="1040"/>
      <c r="AB7" s="1102"/>
      <c r="AC7" s="1109"/>
      <c r="AD7" s="626"/>
      <c r="AE7" s="551"/>
      <c r="AF7" s="31"/>
      <c r="AG7" s="31"/>
      <c r="AH7" s="31"/>
      <c r="AI7" s="31"/>
      <c r="AJ7" s="31"/>
      <c r="AK7" s="31"/>
      <c r="AL7" s="31"/>
      <c r="AM7" s="31"/>
    </row>
    <row r="8" spans="1:39" ht="13.9" customHeight="1">
      <c r="A8" s="1091"/>
      <c r="B8" s="1092"/>
      <c r="C8" s="1092"/>
      <c r="D8" s="1092"/>
      <c r="E8" s="1092"/>
      <c r="F8" s="1092"/>
      <c r="G8" s="1092"/>
      <c r="H8" s="1092"/>
      <c r="I8" s="1092"/>
      <c r="J8" s="1092"/>
      <c r="K8" s="1092"/>
      <c r="L8" s="1092"/>
      <c r="M8" s="1092"/>
      <c r="N8" s="1092"/>
      <c r="O8" s="1092"/>
      <c r="P8" s="1092"/>
      <c r="Q8" s="1092"/>
      <c r="R8" s="1092"/>
      <c r="S8" s="1093"/>
      <c r="T8" s="626"/>
      <c r="U8" s="951"/>
      <c r="V8" s="935" t="s">
        <v>582</v>
      </c>
      <c r="W8" s="939">
        <f>'T3.10.5 T3.5 MHoop Brace Spt'!$F$21</f>
        <v>2</v>
      </c>
      <c r="X8" s="940"/>
      <c r="Y8" s="941"/>
      <c r="Z8" s="942">
        <f>'T3.10.5 T3.5 MHoop Brace Spt'!$F$19</f>
        <v>15</v>
      </c>
      <c r="AA8" s="941"/>
      <c r="AB8" s="939">
        <f>'T3.10.5 T3.5 MHoop Brace Spt'!$F$20</f>
        <v>2</v>
      </c>
      <c r="AC8" s="943"/>
      <c r="AD8" s="626"/>
      <c r="AE8" s="551"/>
      <c r="AF8" s="31"/>
      <c r="AG8" s="31"/>
      <c r="AH8" s="31"/>
      <c r="AI8" s="31"/>
      <c r="AJ8" s="31"/>
      <c r="AK8" s="31"/>
      <c r="AL8" s="31"/>
      <c r="AM8" s="31"/>
    </row>
    <row r="9" spans="1:39" ht="13.9" customHeight="1">
      <c r="A9" s="1094"/>
      <c r="B9" s="1095"/>
      <c r="C9" s="1095"/>
      <c r="D9" s="1095"/>
      <c r="E9" s="1095"/>
      <c r="F9" s="1095"/>
      <c r="G9" s="1095"/>
      <c r="H9" s="1095"/>
      <c r="I9" s="1095"/>
      <c r="J9" s="1095"/>
      <c r="K9" s="1095"/>
      <c r="L9" s="1095"/>
      <c r="M9" s="1095"/>
      <c r="N9" s="1095"/>
      <c r="O9" s="1095"/>
      <c r="P9" s="1095"/>
      <c r="Q9" s="1095"/>
      <c r="R9" s="1095"/>
      <c r="S9" s="1096"/>
      <c r="T9" s="626"/>
      <c r="U9" s="952"/>
      <c r="V9" s="935" t="s">
        <v>580</v>
      </c>
      <c r="W9" s="939">
        <f>'T3.11 T3.5 FHoop Bracing'!$F$21</f>
        <v>2</v>
      </c>
      <c r="X9" s="940"/>
      <c r="Y9" s="941"/>
      <c r="Z9" s="942">
        <f>'T3.11 T3.5 FHoop Bracing'!$F$19</f>
        <v>18</v>
      </c>
      <c r="AA9" s="941"/>
      <c r="AB9" s="939">
        <f>'T3.11 T3.5 FHoop Bracing'!$F$20</f>
        <v>2</v>
      </c>
      <c r="AC9" s="943"/>
      <c r="AD9" s="626"/>
      <c r="AE9" s="551"/>
      <c r="AF9" s="31"/>
      <c r="AG9" s="31"/>
      <c r="AH9" s="31"/>
      <c r="AI9" s="31"/>
      <c r="AJ9" s="31"/>
      <c r="AK9" s="31"/>
      <c r="AL9" s="31"/>
      <c r="AM9" s="31"/>
    </row>
    <row r="10" spans="1:39" ht="13.9" customHeight="1">
      <c r="A10" s="206" t="s">
        <v>234</v>
      </c>
      <c r="B10" s="207"/>
      <c r="C10" s="207"/>
      <c r="D10" s="207"/>
      <c r="E10" s="207"/>
      <c r="F10" s="207"/>
      <c r="G10" s="207"/>
      <c r="H10" s="207"/>
      <c r="I10" s="207"/>
      <c r="J10" s="207"/>
      <c r="K10" s="207"/>
      <c r="L10" s="207"/>
      <c r="M10" s="207"/>
      <c r="N10" s="207"/>
      <c r="O10" s="207"/>
      <c r="P10" s="207"/>
      <c r="Q10" s="207"/>
      <c r="R10" s="207"/>
      <c r="S10" s="208"/>
      <c r="T10" s="626"/>
      <c r="U10" s="953"/>
      <c r="V10" s="935" t="s">
        <v>581</v>
      </c>
      <c r="W10" s="939">
        <f>'T3.13 T3.5 Ft Bulkhead'!$F$24</f>
        <v>2</v>
      </c>
      <c r="X10" s="940"/>
      <c r="Y10" s="941"/>
      <c r="Z10" s="942">
        <f>'T3.13 T3.5 Ft Bulkhead'!$F$22</f>
        <v>25</v>
      </c>
      <c r="AA10" s="941"/>
      <c r="AB10" s="939">
        <f>'T3.13 T3.5 Ft Bulkhead'!$F$23</f>
        <v>2</v>
      </c>
      <c r="AC10" s="943"/>
      <c r="AD10" s="626"/>
      <c r="AE10" s="551"/>
      <c r="AF10" s="31"/>
      <c r="AG10" s="31"/>
      <c r="AH10" s="31"/>
      <c r="AI10" s="31"/>
      <c r="AJ10" s="31"/>
      <c r="AK10" s="31"/>
      <c r="AL10" s="31"/>
      <c r="AM10" s="31"/>
    </row>
    <row r="11" spans="1:39" ht="13.9" customHeight="1">
      <c r="A11" s="209" t="s">
        <v>459</v>
      </c>
      <c r="B11" s="210"/>
      <c r="C11" s="210"/>
      <c r="D11" s="210"/>
      <c r="E11" s="210"/>
      <c r="F11" s="210"/>
      <c r="G11" s="210"/>
      <c r="H11" s="210"/>
      <c r="I11" s="210"/>
      <c r="J11" s="210"/>
      <c r="K11" s="210"/>
      <c r="L11" s="210"/>
      <c r="M11" s="210"/>
      <c r="N11" s="210"/>
      <c r="O11" s="210"/>
      <c r="P11" s="210"/>
      <c r="Q11" s="210"/>
      <c r="R11" s="210"/>
      <c r="S11" s="211"/>
      <c r="T11" s="626"/>
      <c r="U11" s="954"/>
      <c r="V11" s="935" t="s">
        <v>265</v>
      </c>
      <c r="W11" s="939">
        <f>'T3.14 T3.5 FBH Spt Structure'!$I$21</f>
        <v>2</v>
      </c>
      <c r="X11" s="940"/>
      <c r="Y11" s="941"/>
      <c r="Z11" s="942">
        <f>'T3.14 T3.5 FBH Spt Structure'!$I$19</f>
        <v>20</v>
      </c>
      <c r="AA11" s="941"/>
      <c r="AB11" s="939">
        <f>'T3.14 T3.5 FBH Spt Structure'!$I$20</f>
        <v>2</v>
      </c>
      <c r="AC11" s="943"/>
      <c r="AD11" s="626"/>
      <c r="AE11" s="551"/>
      <c r="AF11" s="31"/>
      <c r="AG11" s="31"/>
      <c r="AH11" s="31"/>
      <c r="AI11" s="31"/>
      <c r="AJ11" s="31"/>
      <c r="AK11" s="31"/>
      <c r="AL11" s="31"/>
      <c r="AM11" s="31"/>
    </row>
    <row r="12" spans="1:39" ht="13.9" customHeight="1">
      <c r="A12" s="209" t="s">
        <v>274</v>
      </c>
      <c r="B12" s="210"/>
      <c r="C12" s="210"/>
      <c r="D12" s="210"/>
      <c r="E12" s="210"/>
      <c r="F12" s="210"/>
      <c r="G12" s="210"/>
      <c r="H12" s="210"/>
      <c r="I12" s="210"/>
      <c r="J12" s="210"/>
      <c r="K12" s="210"/>
      <c r="L12" s="210"/>
      <c r="M12" s="210"/>
      <c r="N12" s="210"/>
      <c r="O12" s="210"/>
      <c r="P12" s="210"/>
      <c r="Q12" s="210"/>
      <c r="R12" s="210"/>
      <c r="S12" s="211"/>
      <c r="T12" s="626"/>
      <c r="U12" s="955"/>
      <c r="V12" s="935" t="s">
        <v>578</v>
      </c>
      <c r="W12" s="939">
        <f>'T3.15 T3.5 SIS'!$I$21</f>
        <v>1</v>
      </c>
      <c r="X12" s="940"/>
      <c r="Y12" s="941"/>
      <c r="Z12" s="942">
        <f>'T3.15 T3.5 SIS'!$I$19</f>
        <v>18</v>
      </c>
      <c r="AA12" s="941"/>
      <c r="AB12" s="939">
        <f>'T3.15 T3.5 SIS'!$I$20</f>
        <v>1</v>
      </c>
      <c r="AC12" s="943"/>
      <c r="AD12" s="626"/>
      <c r="AE12" s="551"/>
      <c r="AF12" s="31"/>
      <c r="AG12" s="31"/>
      <c r="AH12" s="31"/>
      <c r="AI12" s="31"/>
      <c r="AJ12" s="31"/>
      <c r="AK12" s="31"/>
      <c r="AL12" s="31"/>
      <c r="AM12" s="31"/>
    </row>
    <row r="13" spans="1:39" ht="13.9" customHeight="1">
      <c r="A13" s="209" t="s">
        <v>233</v>
      </c>
      <c r="B13" s="210"/>
      <c r="C13" s="210"/>
      <c r="D13" s="210"/>
      <c r="E13" s="210"/>
      <c r="F13" s="210"/>
      <c r="G13" s="210"/>
      <c r="H13" s="210"/>
      <c r="I13" s="210"/>
      <c r="J13" s="210"/>
      <c r="K13" s="210"/>
      <c r="L13" s="210"/>
      <c r="M13" s="210"/>
      <c r="N13" s="210"/>
      <c r="O13" s="210"/>
      <c r="P13" s="210"/>
      <c r="Q13" s="210"/>
      <c r="R13" s="210"/>
      <c r="S13" s="211"/>
      <c r="T13" s="626"/>
      <c r="U13" s="956"/>
      <c r="V13" s="935" t="s">
        <v>592</v>
      </c>
      <c r="W13" s="939">
        <f>'T3.15 T3.5 SIS'!$J$21</f>
        <v>1</v>
      </c>
      <c r="X13" s="940"/>
      <c r="Y13" s="941"/>
      <c r="Z13" s="942">
        <f>'T3.15 T3.5 SIS'!$J$19</f>
        <v>10</v>
      </c>
      <c r="AA13" s="941"/>
      <c r="AB13" s="939">
        <f>'T3.15 T3.5 SIS'!$J$20</f>
        <v>1</v>
      </c>
      <c r="AC13" s="943"/>
      <c r="AD13" s="626"/>
      <c r="AE13" s="551"/>
      <c r="AF13" s="31"/>
      <c r="AG13" s="31"/>
      <c r="AH13" s="31"/>
      <c r="AI13" s="31"/>
      <c r="AJ13" s="31"/>
      <c r="AK13" s="31"/>
      <c r="AL13" s="31"/>
      <c r="AM13" s="31"/>
    </row>
    <row r="14" spans="1:39" ht="13.9" customHeight="1">
      <c r="A14" s="209" t="s">
        <v>232</v>
      </c>
      <c r="B14" s="210"/>
      <c r="C14" s="210"/>
      <c r="D14" s="210"/>
      <c r="E14" s="210"/>
      <c r="F14" s="210"/>
      <c r="G14" s="210"/>
      <c r="H14" s="210"/>
      <c r="I14" s="210"/>
      <c r="J14" s="210"/>
      <c r="K14" s="210"/>
      <c r="L14" s="210"/>
      <c r="M14" s="210"/>
      <c r="N14" s="210"/>
      <c r="O14" s="210"/>
      <c r="P14" s="210"/>
      <c r="Q14" s="210"/>
      <c r="R14" s="210"/>
      <c r="S14" s="211"/>
      <c r="T14" s="626"/>
      <c r="U14" s="957"/>
      <c r="V14" s="935" t="s">
        <v>583</v>
      </c>
      <c r="W14" s="939">
        <f>'T4.5 Shoulder Harness Bar'!$F$21</f>
        <v>2</v>
      </c>
      <c r="X14" s="940"/>
      <c r="Y14" s="941"/>
      <c r="Z14" s="942">
        <f>'T4.5 Shoulder Harness Bar'!$F$19</f>
        <v>18</v>
      </c>
      <c r="AA14" s="941"/>
      <c r="AB14" s="939">
        <f>'T4.5 Shoulder Harness Bar'!$F$20</f>
        <v>2</v>
      </c>
      <c r="AC14" s="943"/>
      <c r="AD14" s="626"/>
      <c r="AE14" s="551"/>
      <c r="AF14" s="31"/>
      <c r="AG14" s="31"/>
      <c r="AH14" s="31"/>
      <c r="AI14" s="31"/>
      <c r="AJ14" s="31"/>
      <c r="AK14" s="31"/>
      <c r="AL14" s="31"/>
      <c r="AM14" s="31"/>
    </row>
    <row r="15" spans="1:39" ht="13.9" customHeight="1">
      <c r="A15" s="212" t="s">
        <v>276</v>
      </c>
      <c r="B15" s="213"/>
      <c r="C15" s="213"/>
      <c r="D15" s="213"/>
      <c r="E15" s="213"/>
      <c r="F15" s="213"/>
      <c r="G15" s="213"/>
      <c r="H15" s="213"/>
      <c r="I15" s="213"/>
      <c r="J15" s="213"/>
      <c r="K15" s="213"/>
      <c r="L15" s="213"/>
      <c r="M15" s="213"/>
      <c r="N15" s="213"/>
      <c r="O15" s="213"/>
      <c r="P15" s="213"/>
      <c r="Q15" s="213"/>
      <c r="R15" s="213"/>
      <c r="S15" s="214"/>
      <c r="T15" s="626"/>
      <c r="U15" s="697"/>
      <c r="V15" s="936" t="s">
        <v>649</v>
      </c>
      <c r="W15" s="944"/>
      <c r="X15" s="940"/>
      <c r="Y15" s="941"/>
      <c r="Z15" s="944"/>
      <c r="AA15" s="941"/>
      <c r="AB15" s="944"/>
      <c r="AC15" s="943"/>
      <c r="AD15" s="626"/>
      <c r="AE15" s="551"/>
      <c r="AF15" s="31"/>
      <c r="AG15" s="31"/>
      <c r="AH15" s="31"/>
      <c r="AI15" s="31"/>
      <c r="AJ15" s="31"/>
      <c r="AK15" s="31"/>
      <c r="AL15" s="31"/>
      <c r="AM15" s="31"/>
    </row>
    <row r="16" spans="1:39" ht="27.75" customHeight="1">
      <c r="A16" s="1085" t="s">
        <v>657</v>
      </c>
      <c r="B16" s="1086"/>
      <c r="C16" s="1086"/>
      <c r="D16" s="1086"/>
      <c r="E16" s="1086"/>
      <c r="F16" s="1086"/>
      <c r="G16" s="1086"/>
      <c r="H16" s="1086"/>
      <c r="I16" s="1086"/>
      <c r="J16" s="1086"/>
      <c r="K16" s="1086"/>
      <c r="L16" s="1086"/>
      <c r="M16" s="1086"/>
      <c r="N16" s="1086"/>
      <c r="O16" s="1086"/>
      <c r="P16" s="1086"/>
      <c r="Q16" s="1086"/>
      <c r="R16" s="1086"/>
      <c r="S16" s="1087"/>
      <c r="T16" s="626"/>
      <c r="U16" s="697"/>
      <c r="V16" s="936" t="s">
        <v>650</v>
      </c>
      <c r="W16" s="944"/>
      <c r="X16" s="940"/>
      <c r="Y16" s="941"/>
      <c r="Z16" s="944"/>
      <c r="AA16" s="941"/>
      <c r="AB16" s="944"/>
      <c r="AC16" s="943"/>
      <c r="AD16" s="626"/>
      <c r="AE16" s="551"/>
      <c r="AF16" s="31"/>
      <c r="AG16" s="31"/>
      <c r="AH16" s="31"/>
      <c r="AI16" s="31"/>
      <c r="AJ16" s="31"/>
      <c r="AK16" s="31"/>
      <c r="AL16" s="31"/>
      <c r="AM16" s="31"/>
    </row>
    <row r="17" spans="1:39" ht="27.75" customHeight="1">
      <c r="A17" s="1085" t="s">
        <v>275</v>
      </c>
      <c r="B17" s="1086"/>
      <c r="C17" s="1086"/>
      <c r="D17" s="1086"/>
      <c r="E17" s="1086"/>
      <c r="F17" s="1086"/>
      <c r="G17" s="1086"/>
      <c r="H17" s="1086"/>
      <c r="I17" s="1086"/>
      <c r="J17" s="1086"/>
      <c r="K17" s="1086"/>
      <c r="L17" s="1086"/>
      <c r="M17" s="1086"/>
      <c r="N17" s="1086"/>
      <c r="O17" s="1086"/>
      <c r="P17" s="1086"/>
      <c r="Q17" s="1086"/>
      <c r="R17" s="1086"/>
      <c r="S17" s="1087"/>
      <c r="T17" s="592"/>
      <c r="U17" s="697"/>
      <c r="V17" s="937" t="s">
        <v>768</v>
      </c>
      <c r="W17" s="944"/>
      <c r="X17" s="940"/>
      <c r="Y17" s="941"/>
      <c r="Z17" s="944"/>
      <c r="AA17" s="941"/>
      <c r="AB17" s="944"/>
      <c r="AC17" s="943"/>
      <c r="AD17" s="554"/>
      <c r="AE17" s="554"/>
      <c r="AF17" s="31"/>
      <c r="AG17" s="31"/>
      <c r="AH17" s="31"/>
      <c r="AI17" s="31"/>
      <c r="AJ17" s="31"/>
      <c r="AK17" s="31"/>
      <c r="AL17" s="31"/>
      <c r="AM17" s="31"/>
    </row>
    <row r="18" spans="1:39" ht="39.75" customHeight="1">
      <c r="A18" s="1085" t="s">
        <v>535</v>
      </c>
      <c r="B18" s="1086"/>
      <c r="C18" s="1086"/>
      <c r="D18" s="1086"/>
      <c r="E18" s="1086"/>
      <c r="F18" s="1086"/>
      <c r="G18" s="1086"/>
      <c r="H18" s="1086"/>
      <c r="I18" s="1086"/>
      <c r="J18" s="1086"/>
      <c r="K18" s="1086"/>
      <c r="L18" s="1086"/>
      <c r="M18" s="1086"/>
      <c r="N18" s="1086"/>
      <c r="O18" s="1086"/>
      <c r="P18" s="1086"/>
      <c r="Q18" s="1086"/>
      <c r="R18" s="1086"/>
      <c r="S18" s="1087"/>
      <c r="T18" s="30"/>
      <c r="U18" s="697"/>
      <c r="V18" s="937" t="s">
        <v>769</v>
      </c>
      <c r="W18" s="944"/>
      <c r="X18" s="940"/>
      <c r="Y18" s="941"/>
      <c r="Z18" s="944"/>
      <c r="AA18" s="941"/>
      <c r="AB18" s="944"/>
      <c r="AC18" s="943"/>
      <c r="AD18" s="554"/>
      <c r="AE18" s="554"/>
      <c r="AF18" s="31"/>
      <c r="AG18" s="31"/>
      <c r="AH18" s="31"/>
      <c r="AI18" s="31"/>
      <c r="AJ18" s="31"/>
      <c r="AK18" s="31"/>
      <c r="AL18" s="31"/>
      <c r="AM18" s="31"/>
    </row>
    <row r="19" spans="1:39">
      <c r="A19" s="516"/>
      <c r="B19" s="517"/>
      <c r="C19" s="517"/>
      <c r="D19" s="517"/>
      <c r="E19" s="517"/>
      <c r="F19" s="517"/>
      <c r="G19" s="517"/>
      <c r="H19" s="517"/>
      <c r="I19" s="517"/>
      <c r="J19" s="517"/>
      <c r="K19" s="517"/>
      <c r="L19" s="517"/>
      <c r="M19" s="517"/>
      <c r="N19" s="517"/>
      <c r="O19" s="517"/>
      <c r="P19" s="517"/>
      <c r="Q19" s="517"/>
      <c r="R19" s="517"/>
      <c r="S19" s="518"/>
      <c r="T19" s="30"/>
      <c r="U19" s="697"/>
      <c r="V19" s="937" t="s">
        <v>770</v>
      </c>
      <c r="W19" s="944"/>
      <c r="X19" s="940"/>
      <c r="Y19" s="941"/>
      <c r="Z19" s="944"/>
      <c r="AA19" s="941"/>
      <c r="AB19" s="944"/>
      <c r="AC19" s="943"/>
      <c r="AD19" s="31"/>
      <c r="AE19" s="31"/>
      <c r="AF19" s="31"/>
      <c r="AG19" s="31"/>
      <c r="AH19" s="31"/>
      <c r="AI19" s="31"/>
      <c r="AJ19" s="31"/>
      <c r="AK19" s="31"/>
      <c r="AL19" s="31"/>
      <c r="AM19" s="31"/>
    </row>
    <row r="20" spans="1:39" ht="13.5" thickBot="1">
      <c r="A20" s="519"/>
      <c r="B20" s="366"/>
      <c r="C20" s="366"/>
      <c r="D20" s="366"/>
      <c r="E20" s="366"/>
      <c r="F20" s="366"/>
      <c r="G20" s="366"/>
      <c r="H20" s="366"/>
      <c r="I20" s="366"/>
      <c r="J20" s="366"/>
      <c r="K20" s="366"/>
      <c r="L20" s="366"/>
      <c r="M20" s="366"/>
      <c r="N20" s="366"/>
      <c r="O20" s="366"/>
      <c r="P20" s="366"/>
      <c r="Q20" s="366"/>
      <c r="R20" s="366"/>
      <c r="S20" s="520"/>
      <c r="T20" s="30"/>
      <c r="U20" s="698"/>
      <c r="V20" s="938" t="s">
        <v>771</v>
      </c>
      <c r="W20" s="945"/>
      <c r="X20" s="946"/>
      <c r="Y20" s="947"/>
      <c r="Z20" s="945"/>
      <c r="AA20" s="947"/>
      <c r="AB20" s="945"/>
      <c r="AC20" s="948"/>
      <c r="AD20" s="31"/>
      <c r="AE20" s="31"/>
      <c r="AF20" s="31"/>
      <c r="AG20" s="31"/>
      <c r="AH20" s="31"/>
      <c r="AI20" s="31"/>
      <c r="AJ20" s="31"/>
      <c r="AK20" s="31"/>
      <c r="AL20" s="31"/>
      <c r="AM20" s="31"/>
    </row>
    <row r="21" spans="1:39">
      <c r="A21" s="519"/>
      <c r="B21" s="366"/>
      <c r="C21" s="366"/>
      <c r="D21" s="366"/>
      <c r="E21" s="366"/>
      <c r="F21" s="366"/>
      <c r="G21" s="366"/>
      <c r="H21" s="366"/>
      <c r="I21" s="366"/>
      <c r="J21" s="366"/>
      <c r="K21" s="366"/>
      <c r="L21" s="366"/>
      <c r="M21" s="366"/>
      <c r="N21" s="366"/>
      <c r="O21" s="366"/>
      <c r="P21" s="366"/>
      <c r="Q21" s="366"/>
      <c r="R21" s="366"/>
      <c r="S21" s="520"/>
      <c r="T21" s="30"/>
      <c r="U21" s="31"/>
      <c r="V21" s="31"/>
      <c r="W21" s="28"/>
      <c r="X21" s="715"/>
      <c r="Y21" s="31"/>
      <c r="Z21" s="31"/>
      <c r="AA21" s="31"/>
      <c r="AB21" s="31"/>
      <c r="AC21" s="31"/>
      <c r="AD21" s="31"/>
      <c r="AE21" s="31"/>
      <c r="AF21" s="31"/>
      <c r="AG21" s="31"/>
      <c r="AH21" s="31"/>
      <c r="AI21" s="31"/>
      <c r="AJ21" s="31"/>
      <c r="AK21" s="31"/>
      <c r="AL21" s="31"/>
      <c r="AM21" s="31"/>
    </row>
    <row r="22" spans="1:39">
      <c r="A22" s="45"/>
      <c r="B22" s="46"/>
      <c r="C22" s="46"/>
      <c r="D22" s="46"/>
      <c r="E22" s="46"/>
      <c r="F22" s="46"/>
      <c r="G22" s="46"/>
      <c r="H22" s="46"/>
      <c r="I22" s="46"/>
      <c r="J22" s="46"/>
      <c r="K22" s="46"/>
      <c r="L22" s="46"/>
      <c r="M22" s="46"/>
      <c r="N22" s="46"/>
      <c r="O22" s="46"/>
      <c r="P22" s="46"/>
      <c r="Q22" s="46"/>
      <c r="R22" s="46"/>
      <c r="S22" s="65"/>
      <c r="T22" s="30"/>
      <c r="U22" s="31"/>
      <c r="V22" s="31"/>
      <c r="W22" s="28"/>
      <c r="X22" s="31"/>
      <c r="Y22" s="31"/>
      <c r="Z22" s="31"/>
      <c r="AA22" s="31"/>
      <c r="AB22" s="31"/>
      <c r="AC22" s="31"/>
      <c r="AD22" s="31"/>
      <c r="AE22" s="31"/>
      <c r="AF22" s="31"/>
      <c r="AG22" s="31"/>
      <c r="AH22" s="31"/>
      <c r="AI22" s="31"/>
      <c r="AJ22" s="31"/>
      <c r="AK22" s="31"/>
      <c r="AL22" s="31"/>
      <c r="AM22" s="31"/>
    </row>
    <row r="23" spans="1:39">
      <c r="A23" s="45"/>
      <c r="B23" s="46"/>
      <c r="C23" s="46"/>
      <c r="D23" s="46"/>
      <c r="E23" s="46"/>
      <c r="F23" s="46"/>
      <c r="G23" s="46"/>
      <c r="H23" s="713"/>
      <c r="I23" s="46"/>
      <c r="J23" s="46"/>
      <c r="K23" s="46"/>
      <c r="L23" s="46"/>
      <c r="M23" s="46"/>
      <c r="N23" s="46"/>
      <c r="O23" s="46"/>
      <c r="P23" s="46"/>
      <c r="Q23" s="46"/>
      <c r="R23" s="46"/>
      <c r="S23" s="65"/>
      <c r="T23" s="30"/>
      <c r="U23" s="31"/>
      <c r="V23" s="31"/>
      <c r="W23" s="28"/>
      <c r="X23" s="31"/>
      <c r="Y23" s="31"/>
      <c r="Z23" s="31"/>
      <c r="AA23" s="31"/>
      <c r="AB23" s="31"/>
      <c r="AC23" s="31"/>
      <c r="AD23" s="31"/>
      <c r="AE23" s="31"/>
      <c r="AF23" s="31"/>
      <c r="AG23" s="31"/>
      <c r="AH23" s="31"/>
      <c r="AI23" s="31"/>
      <c r="AJ23" s="31"/>
      <c r="AK23" s="31"/>
      <c r="AL23" s="31"/>
      <c r="AM23" s="31"/>
    </row>
    <row r="24" spans="1:39">
      <c r="A24" s="45"/>
      <c r="B24" s="46"/>
      <c r="C24" s="46"/>
      <c r="D24" s="46"/>
      <c r="E24" s="46"/>
      <c r="F24" s="46"/>
      <c r="G24" s="46"/>
      <c r="H24" s="46"/>
      <c r="I24" s="46"/>
      <c r="J24" s="46"/>
      <c r="K24" s="46"/>
      <c r="L24" s="46"/>
      <c r="M24" s="46"/>
      <c r="N24" s="46"/>
      <c r="O24" s="46"/>
      <c r="P24" s="46"/>
      <c r="Q24" s="46"/>
      <c r="R24" s="46"/>
      <c r="S24" s="65"/>
      <c r="T24" s="30"/>
      <c r="U24" s="31"/>
      <c r="V24" s="31"/>
      <c r="W24" s="28"/>
      <c r="X24" s="31"/>
      <c r="Y24" s="31"/>
      <c r="Z24" s="31"/>
      <c r="AA24" s="31"/>
      <c r="AB24" s="31"/>
      <c r="AC24" s="31"/>
      <c r="AD24" s="31"/>
      <c r="AE24" s="31"/>
      <c r="AF24" s="31"/>
      <c r="AG24" s="31"/>
      <c r="AH24" s="31"/>
      <c r="AI24" s="31"/>
      <c r="AJ24" s="31"/>
      <c r="AK24" s="31"/>
      <c r="AL24" s="31"/>
      <c r="AM24" s="31"/>
    </row>
    <row r="25" spans="1:39">
      <c r="A25" s="45"/>
      <c r="B25" s="46"/>
      <c r="C25" s="46"/>
      <c r="D25" s="46"/>
      <c r="E25" s="46"/>
      <c r="F25" s="46"/>
      <c r="G25" s="46"/>
      <c r="H25" s="46"/>
      <c r="I25" s="46"/>
      <c r="J25" s="46"/>
      <c r="K25" s="46"/>
      <c r="L25" s="46"/>
      <c r="M25" s="46"/>
      <c r="N25" s="46"/>
      <c r="O25" s="46"/>
      <c r="P25" s="46"/>
      <c r="Q25" s="46"/>
      <c r="R25" s="46"/>
      <c r="S25" s="65"/>
      <c r="T25" s="30"/>
      <c r="U25" s="31"/>
      <c r="V25" s="31"/>
      <c r="W25" s="28"/>
      <c r="X25" s="31"/>
      <c r="Y25" s="31"/>
      <c r="Z25" s="31"/>
      <c r="AA25" s="31"/>
      <c r="AB25" s="31"/>
      <c r="AC25" s="31"/>
      <c r="AD25" s="31"/>
      <c r="AE25" s="31"/>
      <c r="AF25" s="31"/>
      <c r="AG25" s="31"/>
      <c r="AH25" s="31"/>
      <c r="AI25" s="31"/>
      <c r="AJ25" s="31"/>
      <c r="AK25" s="31"/>
      <c r="AL25" s="31"/>
      <c r="AM25" s="31"/>
    </row>
    <row r="26" spans="1:39">
      <c r="A26" s="45"/>
      <c r="B26" s="46"/>
      <c r="C26" s="46"/>
      <c r="D26" s="46"/>
      <c r="E26" s="46"/>
      <c r="F26" s="46"/>
      <c r="G26" s="46"/>
      <c r="H26" s="46"/>
      <c r="I26" s="46"/>
      <c r="J26" s="46"/>
      <c r="K26" s="46"/>
      <c r="L26" s="46"/>
      <c r="M26" s="46"/>
      <c r="N26" s="46"/>
      <c r="O26" s="46"/>
      <c r="P26" s="46"/>
      <c r="Q26" s="46"/>
      <c r="R26" s="46"/>
      <c r="S26" s="65"/>
      <c r="T26" s="30"/>
      <c r="U26" s="31"/>
      <c r="V26" s="31"/>
      <c r="W26" s="28"/>
      <c r="X26" s="31"/>
      <c r="Y26" s="31"/>
      <c r="Z26" s="31"/>
      <c r="AA26" s="31"/>
      <c r="AB26" s="31"/>
      <c r="AC26" s="31"/>
      <c r="AD26" s="31"/>
      <c r="AE26" s="31"/>
      <c r="AF26" s="31"/>
      <c r="AG26" s="31"/>
      <c r="AH26" s="31"/>
      <c r="AI26" s="31"/>
      <c r="AJ26" s="31"/>
      <c r="AK26" s="31"/>
      <c r="AL26" s="31"/>
      <c r="AM26" s="31"/>
    </row>
    <row r="27" spans="1:39">
      <c r="A27" s="45"/>
      <c r="B27" s="46"/>
      <c r="C27" s="46"/>
      <c r="D27" s="46"/>
      <c r="E27" s="46"/>
      <c r="F27" s="46"/>
      <c r="G27" s="46"/>
      <c r="H27" s="46"/>
      <c r="I27" s="46"/>
      <c r="J27" s="46"/>
      <c r="K27" s="46"/>
      <c r="L27" s="46"/>
      <c r="M27" s="46"/>
      <c r="N27" s="46"/>
      <c r="O27" s="46"/>
      <c r="P27" s="46"/>
      <c r="Q27" s="46"/>
      <c r="R27" s="46"/>
      <c r="S27" s="65"/>
      <c r="T27" s="30"/>
      <c r="U27" s="31"/>
      <c r="V27" s="31"/>
      <c r="W27" s="28"/>
      <c r="X27" s="31"/>
      <c r="Y27" s="31"/>
      <c r="Z27" s="31"/>
      <c r="AA27" s="31"/>
      <c r="AB27" s="31"/>
      <c r="AC27" s="31"/>
      <c r="AD27" s="31"/>
      <c r="AE27" s="31"/>
      <c r="AF27" s="31"/>
      <c r="AG27" s="31"/>
      <c r="AH27" s="31"/>
      <c r="AI27" s="31"/>
      <c r="AJ27" s="31"/>
      <c r="AK27" s="31"/>
      <c r="AL27" s="31"/>
      <c r="AM27" s="31"/>
    </row>
    <row r="28" spans="1:39">
      <c r="A28" s="45"/>
      <c r="B28" s="46"/>
      <c r="C28" s="46"/>
      <c r="D28" s="46"/>
      <c r="E28" s="46"/>
      <c r="F28" s="46"/>
      <c r="G28" s="46"/>
      <c r="H28" s="46"/>
      <c r="I28" s="46"/>
      <c r="J28" s="46"/>
      <c r="K28" s="46"/>
      <c r="L28" s="46"/>
      <c r="M28" s="46"/>
      <c r="N28" s="46"/>
      <c r="O28" s="713"/>
      <c r="P28" s="46"/>
      <c r="Q28" s="46"/>
      <c r="R28" s="46"/>
      <c r="S28" s="65"/>
      <c r="T28" s="30"/>
      <c r="U28" s="31"/>
      <c r="V28" s="31"/>
      <c r="W28" s="28"/>
      <c r="X28" s="31"/>
      <c r="Y28" s="31"/>
      <c r="Z28" s="31"/>
      <c r="AA28" s="31"/>
      <c r="AB28" s="31"/>
      <c r="AC28" s="31"/>
      <c r="AD28" s="31"/>
      <c r="AE28" s="31"/>
      <c r="AF28" s="31"/>
      <c r="AG28" s="31"/>
      <c r="AH28" s="31"/>
      <c r="AI28" s="31"/>
      <c r="AJ28" s="31"/>
      <c r="AK28" s="31"/>
      <c r="AL28" s="31"/>
      <c r="AM28" s="31"/>
    </row>
    <row r="29" spans="1:39">
      <c r="A29" s="45"/>
      <c r="B29" s="46"/>
      <c r="C29" s="46"/>
      <c r="D29" s="46"/>
      <c r="E29" s="46"/>
      <c r="F29" s="46"/>
      <c r="G29" s="46"/>
      <c r="H29" s="46"/>
      <c r="I29" s="46"/>
      <c r="J29" s="46"/>
      <c r="K29" s="46"/>
      <c r="L29" s="46"/>
      <c r="M29" s="46"/>
      <c r="N29" s="46"/>
      <c r="O29" s="46"/>
      <c r="P29" s="46"/>
      <c r="Q29" s="46"/>
      <c r="R29" s="46"/>
      <c r="S29" s="65"/>
      <c r="T29" s="30"/>
      <c r="U29" s="31"/>
      <c r="V29" s="31"/>
      <c r="W29" s="28"/>
      <c r="X29" s="31"/>
      <c r="Y29" s="31"/>
      <c r="Z29" s="31"/>
      <c r="AA29" s="31"/>
      <c r="AB29" s="31"/>
      <c r="AC29" s="31"/>
      <c r="AD29" s="31"/>
      <c r="AE29" s="31"/>
      <c r="AF29" s="31"/>
      <c r="AG29" s="31"/>
      <c r="AH29" s="31"/>
      <c r="AI29" s="31"/>
      <c r="AJ29" s="31"/>
      <c r="AK29" s="31"/>
      <c r="AL29" s="31"/>
      <c r="AM29" s="31"/>
    </row>
    <row r="30" spans="1:39">
      <c r="A30" s="45"/>
      <c r="B30" s="46"/>
      <c r="C30" s="46"/>
      <c r="D30" s="46"/>
      <c r="E30" s="46"/>
      <c r="F30" s="46"/>
      <c r="G30" s="46"/>
      <c r="H30" s="46"/>
      <c r="I30" s="46"/>
      <c r="J30" s="46"/>
      <c r="K30" s="46"/>
      <c r="L30" s="46"/>
      <c r="M30" s="46"/>
      <c r="N30" s="46"/>
      <c r="O30" s="46"/>
      <c r="P30" s="46"/>
      <c r="Q30" s="46"/>
      <c r="R30" s="46"/>
      <c r="S30" s="690"/>
      <c r="T30" s="30"/>
      <c r="U30" s="31"/>
      <c r="V30" s="31"/>
      <c r="W30" s="28"/>
      <c r="X30" s="31"/>
      <c r="Y30" s="31"/>
      <c r="Z30" s="31"/>
      <c r="AA30" s="31"/>
      <c r="AB30" s="31"/>
      <c r="AC30" s="31"/>
      <c r="AD30" s="31"/>
      <c r="AE30" s="31"/>
      <c r="AF30" s="31"/>
      <c r="AG30" s="31"/>
      <c r="AH30" s="31"/>
      <c r="AI30" s="31"/>
      <c r="AJ30" s="31"/>
      <c r="AK30" s="31"/>
      <c r="AL30" s="31"/>
      <c r="AM30" s="31"/>
    </row>
    <row r="31" spans="1:39">
      <c r="A31" s="45"/>
      <c r="B31" s="46"/>
      <c r="C31" s="46"/>
      <c r="D31" s="46"/>
      <c r="E31" s="46"/>
      <c r="F31" s="46"/>
      <c r="G31" s="46"/>
      <c r="H31" s="46"/>
      <c r="I31" s="46"/>
      <c r="J31" s="46"/>
      <c r="K31" s="46"/>
      <c r="L31" s="46"/>
      <c r="M31" s="46"/>
      <c r="N31" s="46"/>
      <c r="O31" s="46"/>
      <c r="P31" s="46"/>
      <c r="Q31" s="46"/>
      <c r="R31" s="46"/>
      <c r="S31" s="65"/>
      <c r="T31" s="30"/>
      <c r="U31" s="31"/>
      <c r="V31" s="31"/>
      <c r="W31" s="28"/>
      <c r="X31" s="31"/>
      <c r="Y31" s="31"/>
      <c r="Z31" s="31"/>
      <c r="AA31" s="31"/>
      <c r="AB31" s="31"/>
      <c r="AC31" s="31"/>
      <c r="AD31" s="31"/>
      <c r="AE31" s="31"/>
      <c r="AF31" s="31"/>
      <c r="AG31" s="31"/>
      <c r="AH31" s="31"/>
      <c r="AI31" s="31"/>
      <c r="AJ31" s="31"/>
      <c r="AK31" s="31"/>
      <c r="AL31" s="31"/>
      <c r="AM31" s="31"/>
    </row>
    <row r="32" spans="1:39">
      <c r="A32" s="45"/>
      <c r="B32" s="46"/>
      <c r="C32" s="46"/>
      <c r="D32" s="46"/>
      <c r="E32" s="46"/>
      <c r="F32" s="46"/>
      <c r="G32" s="46"/>
      <c r="H32" s="46"/>
      <c r="I32" s="46"/>
      <c r="J32" s="46"/>
      <c r="K32" s="46"/>
      <c r="L32" s="46"/>
      <c r="M32" s="46"/>
      <c r="N32" s="46"/>
      <c r="O32" s="46"/>
      <c r="P32" s="46"/>
      <c r="Q32" s="46"/>
      <c r="R32" s="46"/>
      <c r="S32" s="65"/>
      <c r="T32" s="30"/>
      <c r="U32" s="31"/>
      <c r="V32" s="31"/>
      <c r="W32" s="28"/>
      <c r="X32" s="31"/>
      <c r="Y32" s="31"/>
      <c r="Z32" s="31"/>
      <c r="AA32" s="31"/>
      <c r="AB32" s="31"/>
      <c r="AC32" s="31"/>
      <c r="AD32" s="31"/>
      <c r="AE32" s="31"/>
      <c r="AF32" s="31"/>
      <c r="AG32" s="31"/>
      <c r="AH32" s="31"/>
      <c r="AI32" s="31"/>
      <c r="AJ32" s="31"/>
      <c r="AK32" s="31"/>
      <c r="AL32" s="31"/>
      <c r="AM32" s="31"/>
    </row>
    <row r="33" spans="1:39">
      <c r="A33" s="45"/>
      <c r="B33" s="46"/>
      <c r="C33" s="46"/>
      <c r="D33" s="46"/>
      <c r="E33" s="46"/>
      <c r="F33" s="46"/>
      <c r="G33" s="46"/>
      <c r="H33" s="46"/>
      <c r="I33" s="46"/>
      <c r="J33" s="46"/>
      <c r="K33" s="46"/>
      <c r="L33" s="46"/>
      <c r="M33" s="46"/>
      <c r="N33" s="46"/>
      <c r="O33" s="46"/>
      <c r="P33" s="46"/>
      <c r="Q33" s="46"/>
      <c r="R33" s="46"/>
      <c r="S33" s="65"/>
      <c r="T33" s="30"/>
      <c r="U33" s="31"/>
      <c r="V33" s="31"/>
      <c r="W33" s="28"/>
      <c r="X33" s="31"/>
      <c r="Y33" s="31"/>
      <c r="Z33" s="31"/>
      <c r="AA33" s="31"/>
      <c r="AB33" s="31"/>
      <c r="AC33" s="31"/>
      <c r="AD33" s="31"/>
      <c r="AE33" s="31"/>
      <c r="AF33" s="31"/>
      <c r="AG33" s="31"/>
      <c r="AH33" s="31"/>
      <c r="AI33" s="31"/>
      <c r="AJ33" s="31"/>
      <c r="AK33" s="31"/>
      <c r="AL33" s="31"/>
      <c r="AM33" s="31"/>
    </row>
    <row r="34" spans="1:39">
      <c r="A34" s="45"/>
      <c r="B34" s="46"/>
      <c r="C34" s="46"/>
      <c r="D34" s="46"/>
      <c r="E34" s="46"/>
      <c r="F34" s="46"/>
      <c r="G34" s="46"/>
      <c r="H34" s="46"/>
      <c r="I34" s="46"/>
      <c r="J34" s="46"/>
      <c r="K34" s="46"/>
      <c r="L34" s="46"/>
      <c r="M34" s="46"/>
      <c r="N34" s="46"/>
      <c r="O34" s="46"/>
      <c r="P34" s="46"/>
      <c r="Q34" s="46"/>
      <c r="R34" s="46"/>
      <c r="S34" s="65"/>
      <c r="T34" s="30"/>
      <c r="U34" s="31"/>
      <c r="V34" s="31"/>
      <c r="W34" s="28"/>
      <c r="X34" s="31"/>
      <c r="Y34" s="31"/>
      <c r="Z34" s="31"/>
      <c r="AA34" s="31"/>
      <c r="AB34" s="31"/>
      <c r="AC34" s="31"/>
      <c r="AD34" s="31"/>
      <c r="AE34" s="31"/>
      <c r="AF34" s="31"/>
      <c r="AG34" s="31"/>
      <c r="AH34" s="31"/>
      <c r="AI34" s="31"/>
      <c r="AJ34" s="31"/>
      <c r="AK34" s="31"/>
      <c r="AL34" s="31"/>
      <c r="AM34" s="31"/>
    </row>
    <row r="35" spans="1:39">
      <c r="A35" s="45"/>
      <c r="B35" s="46"/>
      <c r="C35" s="46"/>
      <c r="D35" s="46"/>
      <c r="E35" s="46"/>
      <c r="F35" s="46"/>
      <c r="G35" s="46"/>
      <c r="H35" s="46"/>
      <c r="I35" s="46"/>
      <c r="J35" s="46"/>
      <c r="K35" s="46"/>
      <c r="L35" s="46"/>
      <c r="M35" s="46"/>
      <c r="N35" s="46"/>
      <c r="O35" s="46"/>
      <c r="P35" s="46"/>
      <c r="Q35" s="46"/>
      <c r="R35" s="46"/>
      <c r="S35" s="65"/>
      <c r="T35" s="30"/>
      <c r="U35" s="31"/>
      <c r="V35" s="31"/>
      <c r="W35" s="28"/>
      <c r="X35" s="31"/>
      <c r="Y35" s="31"/>
      <c r="Z35" s="31"/>
      <c r="AA35" s="31"/>
      <c r="AB35" s="31"/>
      <c r="AC35" s="31"/>
      <c r="AD35" s="31"/>
      <c r="AE35" s="31"/>
      <c r="AF35" s="31"/>
      <c r="AG35" s="31"/>
      <c r="AH35" s="31"/>
      <c r="AI35" s="31"/>
      <c r="AJ35" s="31"/>
      <c r="AK35" s="31"/>
      <c r="AL35" s="31"/>
      <c r="AM35" s="31"/>
    </row>
    <row r="36" spans="1:39">
      <c r="A36" s="45"/>
      <c r="B36" s="46"/>
      <c r="C36" s="46"/>
      <c r="D36" s="46"/>
      <c r="E36" s="46"/>
      <c r="F36" s="46"/>
      <c r="G36" s="46"/>
      <c r="H36" s="46"/>
      <c r="I36" s="46"/>
      <c r="J36" s="46"/>
      <c r="K36" s="46"/>
      <c r="L36" s="46"/>
      <c r="M36" s="46"/>
      <c r="N36" s="46"/>
      <c r="O36" s="46"/>
      <c r="P36" s="46"/>
      <c r="Q36" s="46"/>
      <c r="R36" s="46"/>
      <c r="S36" s="65"/>
      <c r="T36" s="30"/>
      <c r="U36" s="31"/>
      <c r="V36" s="31"/>
      <c r="W36" s="28"/>
      <c r="X36" s="31"/>
      <c r="Y36" s="31"/>
      <c r="Z36" s="31"/>
      <c r="AA36" s="31"/>
      <c r="AB36" s="31"/>
      <c r="AC36" s="31"/>
      <c r="AD36" s="31"/>
      <c r="AE36" s="31"/>
      <c r="AF36" s="31"/>
      <c r="AG36" s="31"/>
      <c r="AH36" s="31"/>
      <c r="AI36" s="31"/>
      <c r="AJ36" s="31"/>
      <c r="AK36" s="31"/>
      <c r="AL36" s="31"/>
      <c r="AM36" s="31"/>
    </row>
    <row r="37" spans="1:39">
      <c r="A37" s="45"/>
      <c r="B37" s="46"/>
      <c r="C37" s="46"/>
      <c r="D37" s="46"/>
      <c r="E37" s="46"/>
      <c r="F37" s="46"/>
      <c r="G37" s="46"/>
      <c r="H37" s="46"/>
      <c r="I37" s="46"/>
      <c r="J37" s="46"/>
      <c r="K37" s="46"/>
      <c r="L37" s="46"/>
      <c r="M37" s="46"/>
      <c r="N37" s="46"/>
      <c r="O37" s="46"/>
      <c r="P37" s="46"/>
      <c r="Q37" s="46"/>
      <c r="R37" s="46"/>
      <c r="S37" s="65"/>
      <c r="T37" s="30"/>
      <c r="U37" s="31"/>
      <c r="V37" s="31"/>
      <c r="W37" s="28"/>
      <c r="X37" s="31"/>
      <c r="Y37" s="31"/>
      <c r="Z37" s="31"/>
      <c r="AA37" s="31"/>
      <c r="AB37" s="31"/>
      <c r="AC37" s="31"/>
      <c r="AD37" s="31"/>
      <c r="AE37" s="31"/>
      <c r="AF37" s="31"/>
      <c r="AG37" s="31"/>
      <c r="AH37" s="31"/>
      <c r="AI37" s="31"/>
      <c r="AJ37" s="31"/>
      <c r="AK37" s="31"/>
      <c r="AL37" s="31"/>
      <c r="AM37" s="31"/>
    </row>
    <row r="38" spans="1:39">
      <c r="A38" s="45"/>
      <c r="B38" s="46"/>
      <c r="C38" s="46"/>
      <c r="D38" s="46"/>
      <c r="E38" s="46"/>
      <c r="F38" s="46"/>
      <c r="G38" s="46"/>
      <c r="H38" s="46"/>
      <c r="I38" s="46"/>
      <c r="J38" s="46"/>
      <c r="K38" s="46"/>
      <c r="L38" s="46"/>
      <c r="M38" s="46"/>
      <c r="N38" s="46"/>
      <c r="O38" s="46"/>
      <c r="P38" s="46"/>
      <c r="Q38" s="46"/>
      <c r="R38" s="46"/>
      <c r="S38" s="65"/>
      <c r="T38" s="30"/>
      <c r="U38" s="31"/>
      <c r="V38" s="31"/>
      <c r="W38" s="28"/>
      <c r="X38" s="31"/>
      <c r="Y38" s="31"/>
      <c r="Z38" s="31"/>
      <c r="AA38" s="31"/>
      <c r="AB38" s="31"/>
      <c r="AC38" s="31"/>
      <c r="AD38" s="31"/>
      <c r="AE38" s="31"/>
      <c r="AF38" s="31"/>
      <c r="AG38" s="31"/>
      <c r="AH38" s="31"/>
      <c r="AI38" s="31"/>
      <c r="AJ38" s="31"/>
      <c r="AK38" s="31"/>
      <c r="AL38" s="31"/>
      <c r="AM38" s="31"/>
    </row>
    <row r="39" spans="1:39">
      <c r="A39" s="45"/>
      <c r="B39" s="46"/>
      <c r="C39" s="46"/>
      <c r="D39" s="46"/>
      <c r="E39" s="46"/>
      <c r="F39" s="46"/>
      <c r="G39" s="46"/>
      <c r="H39" s="46"/>
      <c r="I39" s="46"/>
      <c r="J39" s="46"/>
      <c r="K39" s="46"/>
      <c r="L39" s="46"/>
      <c r="M39" s="46"/>
      <c r="N39" s="46"/>
      <c r="O39" s="46"/>
      <c r="P39" s="46"/>
      <c r="Q39" s="46"/>
      <c r="R39" s="46"/>
      <c r="S39" s="65"/>
      <c r="T39" s="30"/>
      <c r="U39" s="31"/>
      <c r="V39" s="31"/>
      <c r="W39" s="28"/>
      <c r="X39" s="31"/>
      <c r="Y39" s="31"/>
      <c r="Z39" s="31"/>
      <c r="AA39" s="31"/>
      <c r="AB39" s="31"/>
      <c r="AC39" s="31"/>
      <c r="AD39" s="31"/>
      <c r="AE39" s="31"/>
      <c r="AF39" s="31"/>
      <c r="AG39" s="31"/>
      <c r="AH39" s="31"/>
      <c r="AI39" s="31"/>
      <c r="AJ39" s="31"/>
      <c r="AK39" s="31"/>
      <c r="AL39" s="31"/>
      <c r="AM39" s="31"/>
    </row>
    <row r="40" spans="1:39">
      <c r="A40" s="45"/>
      <c r="B40" s="46"/>
      <c r="C40" s="46"/>
      <c r="D40" s="46"/>
      <c r="E40" s="46"/>
      <c r="F40" s="46"/>
      <c r="G40" s="46"/>
      <c r="H40" s="46"/>
      <c r="I40" s="46"/>
      <c r="J40" s="46"/>
      <c r="K40" s="46"/>
      <c r="L40" s="46"/>
      <c r="M40" s="46"/>
      <c r="N40" s="46"/>
      <c r="O40" s="46"/>
      <c r="P40" s="46"/>
      <c r="Q40" s="46"/>
      <c r="R40" s="46"/>
      <c r="S40" s="65"/>
      <c r="T40" s="30"/>
      <c r="U40" s="31"/>
      <c r="V40" s="31"/>
      <c r="W40" s="28"/>
      <c r="X40" s="31"/>
      <c r="Y40" s="31"/>
      <c r="Z40" s="31"/>
      <c r="AA40" s="31"/>
      <c r="AB40" s="31"/>
      <c r="AC40" s="31"/>
      <c r="AD40" s="31"/>
      <c r="AE40" s="31"/>
      <c r="AF40" s="31"/>
      <c r="AG40" s="31"/>
      <c r="AH40" s="31"/>
      <c r="AI40" s="31"/>
      <c r="AJ40" s="31"/>
      <c r="AK40" s="31"/>
      <c r="AL40" s="31"/>
      <c r="AM40" s="31"/>
    </row>
    <row r="41" spans="1:39">
      <c r="A41" s="45"/>
      <c r="B41" s="46"/>
      <c r="C41" s="46"/>
      <c r="D41" s="46"/>
      <c r="E41" s="46"/>
      <c r="F41" s="46"/>
      <c r="G41" s="46"/>
      <c r="H41" s="46"/>
      <c r="I41" s="46"/>
      <c r="J41" s="46"/>
      <c r="K41" s="46"/>
      <c r="L41" s="46"/>
      <c r="M41" s="46"/>
      <c r="N41" s="46"/>
      <c r="O41" s="46"/>
      <c r="P41" s="46"/>
      <c r="Q41" s="46"/>
      <c r="R41" s="46"/>
      <c r="S41" s="65"/>
      <c r="T41" s="30"/>
      <c r="U41" s="31"/>
      <c r="V41" s="31"/>
      <c r="W41" s="28"/>
      <c r="X41" s="31"/>
      <c r="Y41" s="31"/>
      <c r="Z41" s="31"/>
      <c r="AA41" s="31"/>
      <c r="AB41" s="31"/>
      <c r="AC41" s="31"/>
      <c r="AD41" s="31"/>
      <c r="AE41" s="31"/>
      <c r="AF41" s="31"/>
      <c r="AG41" s="31"/>
      <c r="AH41" s="31"/>
      <c r="AI41" s="31"/>
      <c r="AJ41" s="31"/>
      <c r="AK41" s="31"/>
      <c r="AL41" s="31"/>
      <c r="AM41" s="31"/>
    </row>
    <row r="42" spans="1:39">
      <c r="A42" s="45"/>
      <c r="B42" s="46"/>
      <c r="C42" s="46"/>
      <c r="D42" s="46"/>
      <c r="E42" s="46"/>
      <c r="F42" s="46"/>
      <c r="G42" s="46"/>
      <c r="H42" s="46"/>
      <c r="I42" s="46"/>
      <c r="J42" s="46"/>
      <c r="K42" s="46"/>
      <c r="L42" s="46"/>
      <c r="M42" s="46"/>
      <c r="N42" s="46"/>
      <c r="O42" s="46"/>
      <c r="P42" s="46"/>
      <c r="Q42" s="46"/>
      <c r="R42" s="46"/>
      <c r="S42" s="65"/>
      <c r="T42" s="30"/>
      <c r="U42" s="31"/>
      <c r="V42" s="31"/>
      <c r="W42" s="28"/>
      <c r="X42" s="31"/>
      <c r="Y42" s="31"/>
      <c r="Z42" s="31"/>
      <c r="AA42" s="31"/>
      <c r="AB42" s="31"/>
      <c r="AC42" s="31"/>
      <c r="AD42" s="31"/>
      <c r="AE42" s="31"/>
      <c r="AF42" s="31"/>
      <c r="AG42" s="31"/>
      <c r="AH42" s="31"/>
      <c r="AI42" s="31"/>
      <c r="AJ42" s="31"/>
      <c r="AK42" s="31"/>
      <c r="AL42" s="31"/>
      <c r="AM42" s="31"/>
    </row>
    <row r="43" spans="1:39">
      <c r="A43" s="45"/>
      <c r="B43" s="46"/>
      <c r="C43" s="46"/>
      <c r="D43" s="46"/>
      <c r="E43" s="46"/>
      <c r="F43" s="46"/>
      <c r="G43" s="46"/>
      <c r="H43" s="46"/>
      <c r="I43" s="46"/>
      <c r="J43" s="46"/>
      <c r="K43" s="46"/>
      <c r="L43" s="46"/>
      <c r="M43" s="46"/>
      <c r="N43" s="46"/>
      <c r="O43" s="46"/>
      <c r="P43" s="46"/>
      <c r="Q43" s="46"/>
      <c r="R43" s="46"/>
      <c r="S43" s="65"/>
      <c r="T43" s="30"/>
      <c r="U43" s="31"/>
      <c r="V43" s="31"/>
      <c r="W43" s="28"/>
      <c r="X43" s="31"/>
      <c r="Y43" s="31"/>
      <c r="Z43" s="31"/>
      <c r="AA43" s="31"/>
      <c r="AB43" s="31"/>
      <c r="AC43" s="31"/>
      <c r="AD43" s="31"/>
      <c r="AE43" s="31"/>
      <c r="AF43" s="31"/>
      <c r="AG43" s="31"/>
      <c r="AH43" s="31"/>
      <c r="AI43" s="31"/>
      <c r="AJ43" s="31"/>
      <c r="AK43" s="31"/>
      <c r="AL43" s="31"/>
      <c r="AM43" s="31"/>
    </row>
    <row r="44" spans="1:39">
      <c r="A44" s="45"/>
      <c r="B44" s="46"/>
      <c r="C44" s="46"/>
      <c r="D44" s="46"/>
      <c r="E44" s="46"/>
      <c r="F44" s="46"/>
      <c r="G44" s="46"/>
      <c r="H44" s="46"/>
      <c r="I44" s="46"/>
      <c r="J44" s="46"/>
      <c r="K44" s="46"/>
      <c r="L44" s="46"/>
      <c r="M44" s="46"/>
      <c r="N44" s="46"/>
      <c r="O44" s="46"/>
      <c r="P44" s="46"/>
      <c r="Q44" s="46"/>
      <c r="R44" s="46"/>
      <c r="S44" s="65"/>
      <c r="T44" s="30"/>
      <c r="U44" s="31"/>
      <c r="V44" s="31"/>
      <c r="W44" s="28"/>
      <c r="X44" s="31"/>
      <c r="Y44" s="31"/>
      <c r="Z44" s="31"/>
      <c r="AA44" s="31"/>
      <c r="AB44" s="31"/>
      <c r="AC44" s="31"/>
      <c r="AD44" s="31"/>
      <c r="AE44" s="31"/>
      <c r="AF44" s="31"/>
      <c r="AG44" s="31"/>
      <c r="AH44" s="31"/>
      <c r="AI44" s="31"/>
      <c r="AJ44" s="31"/>
      <c r="AK44" s="31"/>
      <c r="AL44" s="31"/>
      <c r="AM44" s="31"/>
    </row>
    <row r="45" spans="1:39">
      <c r="A45" s="45"/>
      <c r="B45" s="46"/>
      <c r="C45" s="46"/>
      <c r="D45" s="46"/>
      <c r="E45" s="46"/>
      <c r="F45" s="46"/>
      <c r="G45" s="46"/>
      <c r="H45" s="46"/>
      <c r="I45" s="46"/>
      <c r="J45" s="46"/>
      <c r="K45" s="46"/>
      <c r="L45" s="46"/>
      <c r="M45" s="46"/>
      <c r="N45" s="46"/>
      <c r="O45" s="46"/>
      <c r="P45" s="46"/>
      <c r="Q45" s="46"/>
      <c r="R45" s="46"/>
      <c r="S45" s="65"/>
      <c r="T45" s="30"/>
      <c r="U45" s="31"/>
      <c r="V45" s="31"/>
      <c r="W45" s="28"/>
      <c r="X45" s="31"/>
      <c r="Y45" s="31"/>
      <c r="Z45" s="31"/>
      <c r="AA45" s="31"/>
      <c r="AB45" s="31"/>
      <c r="AC45" s="31"/>
      <c r="AD45" s="31"/>
      <c r="AE45" s="31"/>
      <c r="AF45" s="31"/>
      <c r="AG45" s="31"/>
      <c r="AH45" s="31"/>
      <c r="AI45" s="31"/>
      <c r="AJ45" s="31"/>
      <c r="AK45" s="31"/>
      <c r="AL45" s="31"/>
      <c r="AM45" s="31"/>
    </row>
    <row r="46" spans="1:39">
      <c r="A46" s="45"/>
      <c r="B46" s="46"/>
      <c r="C46" s="46"/>
      <c r="D46" s="46"/>
      <c r="E46" s="46"/>
      <c r="F46" s="46"/>
      <c r="G46" s="46"/>
      <c r="H46" s="46"/>
      <c r="I46" s="46"/>
      <c r="J46" s="46"/>
      <c r="K46" s="46"/>
      <c r="L46" s="46"/>
      <c r="M46" s="46"/>
      <c r="N46" s="46"/>
      <c r="O46" s="46"/>
      <c r="P46" s="46"/>
      <c r="Q46" s="46"/>
      <c r="R46" s="46"/>
      <c r="S46" s="65"/>
      <c r="T46" s="30"/>
      <c r="U46" s="31"/>
      <c r="V46" s="31"/>
      <c r="W46" s="28"/>
      <c r="X46" s="31"/>
      <c r="Y46" s="31"/>
      <c r="Z46" s="31"/>
      <c r="AA46" s="31"/>
      <c r="AB46" s="31"/>
      <c r="AC46" s="31"/>
      <c r="AD46" s="31"/>
      <c r="AE46" s="31"/>
      <c r="AF46" s="31"/>
      <c r="AG46" s="31"/>
      <c r="AH46" s="31"/>
      <c r="AI46" s="31"/>
      <c r="AJ46" s="31"/>
      <c r="AK46" s="31"/>
      <c r="AL46" s="31"/>
      <c r="AM46" s="31"/>
    </row>
    <row r="47" spans="1:39">
      <c r="A47" s="45"/>
      <c r="B47" s="46"/>
      <c r="C47" s="46"/>
      <c r="D47" s="46"/>
      <c r="E47" s="46"/>
      <c r="F47" s="46"/>
      <c r="G47" s="46"/>
      <c r="H47" s="46"/>
      <c r="I47" s="46"/>
      <c r="J47" s="46"/>
      <c r="K47" s="46"/>
      <c r="L47" s="46"/>
      <c r="M47" s="46"/>
      <c r="N47" s="46"/>
      <c r="O47" s="46"/>
      <c r="P47" s="46"/>
      <c r="Q47" s="46"/>
      <c r="R47" s="46"/>
      <c r="S47" s="65"/>
      <c r="T47" s="30"/>
      <c r="U47" s="31"/>
      <c r="V47" s="31"/>
      <c r="W47" s="28"/>
      <c r="X47" s="31"/>
      <c r="Y47" s="31"/>
      <c r="Z47" s="31"/>
      <c r="AA47" s="31"/>
      <c r="AB47" s="31"/>
      <c r="AC47" s="31"/>
      <c r="AD47" s="31"/>
      <c r="AE47" s="31"/>
      <c r="AF47" s="31"/>
      <c r="AG47" s="31"/>
      <c r="AH47" s="31"/>
      <c r="AI47" s="31"/>
      <c r="AJ47" s="31"/>
      <c r="AK47" s="31"/>
      <c r="AL47" s="31"/>
      <c r="AM47" s="31"/>
    </row>
    <row r="48" spans="1:39">
      <c r="A48" s="45"/>
      <c r="B48" s="46"/>
      <c r="C48" s="46"/>
      <c r="D48" s="46"/>
      <c r="E48" s="46"/>
      <c r="F48" s="46"/>
      <c r="G48" s="46"/>
      <c r="H48" s="46"/>
      <c r="I48" s="46"/>
      <c r="J48" s="46"/>
      <c r="K48" s="46"/>
      <c r="L48" s="46"/>
      <c r="M48" s="46"/>
      <c r="N48" s="46"/>
      <c r="O48" s="46"/>
      <c r="P48" s="46"/>
      <c r="Q48" s="46"/>
      <c r="R48" s="46"/>
      <c r="S48" s="65"/>
      <c r="T48" s="30"/>
      <c r="U48" s="31"/>
      <c r="V48" s="31"/>
      <c r="W48" s="28"/>
      <c r="X48" s="31"/>
      <c r="Y48" s="31"/>
      <c r="Z48" s="31"/>
      <c r="AA48" s="31"/>
      <c r="AB48" s="31"/>
      <c r="AC48" s="31"/>
      <c r="AD48" s="31"/>
      <c r="AE48" s="31"/>
      <c r="AF48" s="31"/>
      <c r="AG48" s="31"/>
      <c r="AH48" s="31"/>
      <c r="AI48" s="31"/>
      <c r="AJ48" s="31"/>
      <c r="AK48" s="31"/>
      <c r="AL48" s="31"/>
      <c r="AM48" s="31"/>
    </row>
    <row r="49" spans="1:39">
      <c r="A49" s="45"/>
      <c r="B49" s="46"/>
      <c r="C49" s="46"/>
      <c r="D49" s="46"/>
      <c r="E49" s="46"/>
      <c r="F49" s="46"/>
      <c r="G49" s="46"/>
      <c r="H49" s="46"/>
      <c r="I49" s="46"/>
      <c r="J49" s="46"/>
      <c r="K49" s="46"/>
      <c r="L49" s="46"/>
      <c r="M49" s="46"/>
      <c r="N49" s="46"/>
      <c r="O49" s="46"/>
      <c r="P49" s="46"/>
      <c r="Q49" s="46"/>
      <c r="R49" s="46"/>
      <c r="S49" s="65"/>
      <c r="T49" s="30"/>
      <c r="U49" s="31"/>
      <c r="V49" s="31"/>
      <c r="W49" s="28"/>
      <c r="X49" s="31"/>
      <c r="Y49" s="31"/>
      <c r="Z49" s="31"/>
      <c r="AA49" s="31"/>
      <c r="AB49" s="31"/>
      <c r="AC49" s="31"/>
      <c r="AD49" s="31"/>
      <c r="AE49" s="31"/>
      <c r="AF49" s="31"/>
      <c r="AG49" s="31"/>
      <c r="AH49" s="31"/>
      <c r="AI49" s="31"/>
      <c r="AJ49" s="31"/>
      <c r="AK49" s="31"/>
      <c r="AL49" s="31"/>
      <c r="AM49" s="31"/>
    </row>
    <row r="50" spans="1:39">
      <c r="A50" s="45"/>
      <c r="B50" s="46"/>
      <c r="C50" s="46"/>
      <c r="D50" s="46"/>
      <c r="E50" s="46"/>
      <c r="F50" s="46"/>
      <c r="G50" s="46"/>
      <c r="H50" s="46"/>
      <c r="I50" s="46"/>
      <c r="J50" s="46"/>
      <c r="K50" s="46"/>
      <c r="L50" s="46"/>
      <c r="M50" s="46"/>
      <c r="N50" s="46"/>
      <c r="O50" s="46"/>
      <c r="P50" s="46"/>
      <c r="Q50" s="46"/>
      <c r="R50" s="46"/>
      <c r="S50" s="65"/>
      <c r="T50" s="30"/>
      <c r="U50" s="31"/>
      <c r="V50" s="31"/>
      <c r="W50" s="28"/>
      <c r="X50" s="31"/>
      <c r="Y50" s="31"/>
      <c r="Z50" s="31"/>
      <c r="AA50" s="31"/>
      <c r="AB50" s="31"/>
      <c r="AC50" s="31"/>
      <c r="AD50" s="31"/>
      <c r="AE50" s="31"/>
      <c r="AF50" s="31"/>
      <c r="AG50" s="31"/>
      <c r="AH50" s="31"/>
      <c r="AI50" s="31"/>
      <c r="AJ50" s="31"/>
      <c r="AK50" s="31"/>
      <c r="AL50" s="31"/>
      <c r="AM50" s="31"/>
    </row>
    <row r="51" spans="1:39">
      <c r="A51" s="45"/>
      <c r="B51" s="46"/>
      <c r="C51" s="46"/>
      <c r="D51" s="46"/>
      <c r="E51" s="46"/>
      <c r="F51" s="46"/>
      <c r="G51" s="46"/>
      <c r="H51" s="46"/>
      <c r="I51" s="46"/>
      <c r="J51" s="46"/>
      <c r="K51" s="46"/>
      <c r="L51" s="46"/>
      <c r="M51" s="46"/>
      <c r="N51" s="46"/>
      <c r="O51" s="46"/>
      <c r="P51" s="46"/>
      <c r="Q51" s="46"/>
      <c r="R51" s="46"/>
      <c r="S51" s="65"/>
      <c r="T51" s="30"/>
      <c r="U51" s="31"/>
      <c r="V51" s="31"/>
      <c r="W51" s="28"/>
      <c r="X51" s="31"/>
      <c r="Y51" s="31"/>
      <c r="Z51" s="31"/>
      <c r="AA51" s="31"/>
      <c r="AB51" s="31"/>
      <c r="AC51" s="31"/>
      <c r="AD51" s="31"/>
      <c r="AE51" s="31"/>
      <c r="AF51" s="31"/>
      <c r="AG51" s="31"/>
      <c r="AH51" s="31"/>
      <c r="AI51" s="31"/>
      <c r="AJ51" s="31"/>
      <c r="AK51" s="31"/>
      <c r="AL51" s="31"/>
      <c r="AM51" s="31"/>
    </row>
    <row r="52" spans="1:39">
      <c r="A52" s="45"/>
      <c r="B52" s="46"/>
      <c r="C52" s="46"/>
      <c r="D52" s="46"/>
      <c r="E52" s="46"/>
      <c r="F52" s="46"/>
      <c r="G52" s="46"/>
      <c r="H52" s="46"/>
      <c r="I52" s="46"/>
      <c r="J52" s="46"/>
      <c r="K52" s="46"/>
      <c r="L52" s="46"/>
      <c r="M52" s="46"/>
      <c r="N52" s="46"/>
      <c r="O52" s="46"/>
      <c r="P52" s="46"/>
      <c r="Q52" s="46"/>
      <c r="R52" s="46"/>
      <c r="S52" s="65"/>
      <c r="T52" s="30"/>
      <c r="U52" s="31"/>
      <c r="V52" s="31"/>
      <c r="W52" s="28"/>
      <c r="X52" s="31"/>
      <c r="Y52" s="31"/>
      <c r="Z52" s="31"/>
      <c r="AA52" s="31"/>
      <c r="AB52" s="31"/>
      <c r="AC52" s="31"/>
      <c r="AD52" s="31"/>
      <c r="AE52" s="31"/>
      <c r="AF52" s="31"/>
      <c r="AG52" s="31"/>
      <c r="AH52" s="31"/>
      <c r="AI52" s="31"/>
      <c r="AJ52" s="31"/>
      <c r="AK52" s="31"/>
      <c r="AL52" s="31"/>
      <c r="AM52" s="31"/>
    </row>
    <row r="53" spans="1:39">
      <c r="A53" s="45"/>
      <c r="B53" s="46"/>
      <c r="C53" s="46"/>
      <c r="D53" s="46"/>
      <c r="E53" s="46"/>
      <c r="F53" s="46"/>
      <c r="G53" s="46"/>
      <c r="H53" s="46"/>
      <c r="I53" s="46"/>
      <c r="J53" s="46"/>
      <c r="K53" s="46"/>
      <c r="L53" s="46"/>
      <c r="M53" s="46"/>
      <c r="N53" s="46"/>
      <c r="O53" s="46"/>
      <c r="P53" s="46"/>
      <c r="Q53" s="46"/>
      <c r="R53" s="46"/>
      <c r="S53" s="65"/>
      <c r="T53" s="30"/>
      <c r="U53" s="31"/>
      <c r="V53" s="31"/>
      <c r="W53" s="28"/>
      <c r="X53" s="31"/>
      <c r="Y53" s="31"/>
      <c r="Z53" s="31"/>
      <c r="AA53" s="31"/>
      <c r="AB53" s="31"/>
      <c r="AC53" s="31"/>
      <c r="AD53" s="31"/>
      <c r="AE53" s="31"/>
      <c r="AF53" s="31"/>
      <c r="AG53" s="31"/>
      <c r="AH53" s="31"/>
      <c r="AI53" s="31"/>
      <c r="AJ53" s="31"/>
      <c r="AK53" s="31"/>
      <c r="AL53" s="31"/>
      <c r="AM53" s="31"/>
    </row>
    <row r="54" spans="1:39">
      <c r="A54" s="45"/>
      <c r="B54" s="46"/>
      <c r="C54" s="46"/>
      <c r="D54" s="46"/>
      <c r="E54" s="46"/>
      <c r="F54" s="46"/>
      <c r="G54" s="46"/>
      <c r="H54" s="46"/>
      <c r="I54" s="46"/>
      <c r="J54" s="46"/>
      <c r="K54" s="46"/>
      <c r="L54" s="46"/>
      <c r="M54" s="46"/>
      <c r="N54" s="46"/>
      <c r="O54" s="46"/>
      <c r="P54" s="46"/>
      <c r="Q54" s="46"/>
      <c r="R54" s="46"/>
      <c r="S54" s="65"/>
      <c r="T54" s="30"/>
      <c r="U54" s="31"/>
      <c r="V54" s="31"/>
      <c r="W54" s="28"/>
      <c r="X54" s="31"/>
      <c r="Y54" s="31"/>
      <c r="Z54" s="31"/>
      <c r="AA54" s="31"/>
      <c r="AB54" s="31"/>
      <c r="AC54" s="31"/>
      <c r="AD54" s="31"/>
      <c r="AE54" s="31"/>
      <c r="AF54" s="31"/>
      <c r="AG54" s="31"/>
      <c r="AH54" s="31"/>
      <c r="AI54" s="31"/>
      <c r="AJ54" s="31"/>
      <c r="AK54" s="31"/>
      <c r="AL54" s="31"/>
      <c r="AM54" s="31"/>
    </row>
    <row r="55" spans="1:39">
      <c r="A55" s="45"/>
      <c r="B55" s="46"/>
      <c r="C55" s="46"/>
      <c r="D55" s="46"/>
      <c r="E55" s="46"/>
      <c r="F55" s="46"/>
      <c r="G55" s="46"/>
      <c r="H55" s="46"/>
      <c r="I55" s="46"/>
      <c r="J55" s="46"/>
      <c r="K55" s="46"/>
      <c r="L55" s="46"/>
      <c r="M55" s="46"/>
      <c r="N55" s="46"/>
      <c r="O55" s="46"/>
      <c r="P55" s="46"/>
      <c r="Q55" s="46"/>
      <c r="R55" s="46"/>
      <c r="S55" s="65"/>
      <c r="T55" s="30"/>
      <c r="U55" s="31"/>
      <c r="V55" s="31"/>
      <c r="W55" s="28"/>
      <c r="X55" s="31"/>
      <c r="Y55" s="31"/>
      <c r="Z55" s="31"/>
      <c r="AA55" s="31"/>
      <c r="AB55" s="31"/>
      <c r="AC55" s="31"/>
      <c r="AD55" s="31"/>
      <c r="AE55" s="31"/>
      <c r="AF55" s="31"/>
      <c r="AG55" s="31"/>
      <c r="AH55" s="31"/>
      <c r="AI55" s="31"/>
      <c r="AJ55" s="31"/>
      <c r="AK55" s="31"/>
      <c r="AL55" s="31"/>
      <c r="AM55" s="31"/>
    </row>
    <row r="56" spans="1:39">
      <c r="A56" s="45"/>
      <c r="B56" s="46"/>
      <c r="C56" s="46"/>
      <c r="D56" s="46"/>
      <c r="E56" s="46"/>
      <c r="F56" s="46"/>
      <c r="G56" s="46"/>
      <c r="H56" s="46"/>
      <c r="I56" s="46"/>
      <c r="J56" s="46"/>
      <c r="K56" s="46"/>
      <c r="L56" s="46"/>
      <c r="M56" s="46"/>
      <c r="N56" s="46"/>
      <c r="O56" s="46"/>
      <c r="P56" s="46"/>
      <c r="Q56" s="46"/>
      <c r="R56" s="46"/>
      <c r="S56" s="65"/>
      <c r="T56" s="30"/>
      <c r="U56" s="31"/>
      <c r="V56" s="31"/>
      <c r="W56" s="28"/>
      <c r="X56" s="31"/>
      <c r="Y56" s="31"/>
      <c r="Z56" s="31"/>
      <c r="AA56" s="31"/>
      <c r="AB56" s="31"/>
      <c r="AC56" s="31"/>
      <c r="AD56" s="31"/>
      <c r="AE56" s="31"/>
      <c r="AF56" s="31"/>
      <c r="AG56" s="31"/>
      <c r="AH56" s="31"/>
      <c r="AI56" s="31"/>
      <c r="AJ56" s="31"/>
      <c r="AK56" s="31"/>
      <c r="AL56" s="31"/>
      <c r="AM56" s="31"/>
    </row>
    <row r="57" spans="1:39">
      <c r="A57" s="45"/>
      <c r="B57" s="46"/>
      <c r="C57" s="46"/>
      <c r="D57" s="46"/>
      <c r="E57" s="46"/>
      <c r="F57" s="46"/>
      <c r="G57" s="46"/>
      <c r="H57" s="46"/>
      <c r="I57" s="46"/>
      <c r="J57" s="46"/>
      <c r="K57" s="46"/>
      <c r="L57" s="46"/>
      <c r="M57" s="46"/>
      <c r="N57" s="46"/>
      <c r="O57" s="46"/>
      <c r="P57" s="46"/>
      <c r="Q57" s="46"/>
      <c r="R57" s="46"/>
      <c r="S57" s="65"/>
      <c r="T57" s="30"/>
      <c r="U57" s="31"/>
      <c r="V57" s="31"/>
      <c r="W57" s="28"/>
      <c r="X57" s="31"/>
      <c r="Y57" s="31"/>
      <c r="Z57" s="31"/>
      <c r="AA57" s="31"/>
      <c r="AB57" s="31"/>
      <c r="AC57" s="31"/>
      <c r="AD57" s="31"/>
      <c r="AE57" s="31"/>
      <c r="AF57" s="31"/>
      <c r="AG57" s="31"/>
      <c r="AH57" s="31"/>
      <c r="AI57" s="31"/>
      <c r="AJ57" s="31"/>
      <c r="AK57" s="31"/>
      <c r="AL57" s="31"/>
      <c r="AM57" s="31"/>
    </row>
    <row r="58" spans="1:39">
      <c r="A58" s="45"/>
      <c r="B58" s="46"/>
      <c r="C58" s="46"/>
      <c r="D58" s="46"/>
      <c r="E58" s="46"/>
      <c r="F58" s="46"/>
      <c r="G58" s="46"/>
      <c r="H58" s="46"/>
      <c r="I58" s="46"/>
      <c r="J58" s="46"/>
      <c r="K58" s="46"/>
      <c r="L58" s="46"/>
      <c r="M58" s="46"/>
      <c r="N58" s="46"/>
      <c r="O58" s="46"/>
      <c r="P58" s="46"/>
      <c r="Q58" s="46"/>
      <c r="R58" s="46"/>
      <c r="S58" s="65"/>
      <c r="T58" s="30"/>
      <c r="U58" s="31"/>
      <c r="V58" s="31"/>
      <c r="W58" s="28"/>
      <c r="X58" s="31"/>
      <c r="Y58" s="31"/>
      <c r="Z58" s="31"/>
      <c r="AA58" s="31"/>
      <c r="AB58" s="31"/>
      <c r="AC58" s="31"/>
      <c r="AD58" s="31"/>
      <c r="AE58" s="31"/>
      <c r="AF58" s="31"/>
      <c r="AG58" s="31"/>
      <c r="AH58" s="31"/>
      <c r="AI58" s="31"/>
      <c r="AJ58" s="31"/>
      <c r="AK58" s="31"/>
      <c r="AL58" s="31"/>
      <c r="AM58" s="31"/>
    </row>
    <row r="59" spans="1:39">
      <c r="A59" s="45"/>
      <c r="B59" s="46"/>
      <c r="C59" s="46"/>
      <c r="D59" s="46"/>
      <c r="E59" s="46"/>
      <c r="F59" s="46"/>
      <c r="G59" s="46"/>
      <c r="H59" s="46"/>
      <c r="I59" s="46"/>
      <c r="J59" s="46"/>
      <c r="K59" s="46"/>
      <c r="L59" s="46"/>
      <c r="M59" s="46"/>
      <c r="N59" s="46"/>
      <c r="O59" s="46"/>
      <c r="P59" s="46"/>
      <c r="Q59" s="46"/>
      <c r="R59" s="46"/>
      <c r="S59" s="65"/>
      <c r="T59" s="30"/>
      <c r="U59" s="31"/>
      <c r="V59" s="31"/>
      <c r="W59" s="28"/>
      <c r="X59" s="31"/>
      <c r="Y59" s="31"/>
      <c r="Z59" s="31"/>
      <c r="AA59" s="31"/>
      <c r="AB59" s="31"/>
      <c r="AC59" s="31"/>
      <c r="AD59" s="31"/>
      <c r="AE59" s="31"/>
      <c r="AF59" s="31"/>
      <c r="AG59" s="31"/>
      <c r="AH59" s="31"/>
      <c r="AI59" s="31"/>
      <c r="AJ59" s="31"/>
      <c r="AK59" s="31"/>
      <c r="AL59" s="31"/>
      <c r="AM59" s="31"/>
    </row>
    <row r="60" spans="1:39">
      <c r="A60" s="45"/>
      <c r="B60" s="46"/>
      <c r="C60" s="46"/>
      <c r="D60" s="46"/>
      <c r="E60" s="46"/>
      <c r="F60" s="46"/>
      <c r="G60" s="46"/>
      <c r="H60" s="46"/>
      <c r="I60" s="46"/>
      <c r="J60" s="46"/>
      <c r="K60" s="46"/>
      <c r="L60" s="46"/>
      <c r="M60" s="46"/>
      <c r="N60" s="46"/>
      <c r="O60" s="46"/>
      <c r="P60" s="46"/>
      <c r="Q60" s="46"/>
      <c r="R60" s="46"/>
      <c r="S60" s="65"/>
      <c r="T60" s="30"/>
      <c r="U60" s="31"/>
      <c r="V60" s="31"/>
      <c r="W60" s="28"/>
      <c r="X60" s="31"/>
      <c r="Y60" s="31"/>
      <c r="Z60" s="31"/>
      <c r="AA60" s="31"/>
      <c r="AB60" s="31"/>
      <c r="AC60" s="31"/>
      <c r="AD60" s="31"/>
      <c r="AE60" s="31"/>
      <c r="AF60" s="31"/>
      <c r="AG60" s="31"/>
      <c r="AH60" s="31"/>
      <c r="AI60" s="31"/>
      <c r="AJ60" s="31"/>
      <c r="AK60" s="31"/>
      <c r="AL60" s="31"/>
      <c r="AM60" s="31"/>
    </row>
    <row r="61" spans="1:39">
      <c r="A61" s="45"/>
      <c r="B61" s="46"/>
      <c r="C61" s="46"/>
      <c r="D61" s="46"/>
      <c r="E61" s="46"/>
      <c r="F61" s="46"/>
      <c r="G61" s="46"/>
      <c r="H61" s="46"/>
      <c r="I61" s="46"/>
      <c r="J61" s="46"/>
      <c r="K61" s="46"/>
      <c r="L61" s="46"/>
      <c r="M61" s="46"/>
      <c r="N61" s="46"/>
      <c r="O61" s="46"/>
      <c r="P61" s="46"/>
      <c r="Q61" s="46"/>
      <c r="R61" s="46"/>
      <c r="S61" s="65"/>
      <c r="T61" s="30"/>
      <c r="U61" s="31"/>
      <c r="V61" s="31"/>
      <c r="W61" s="28"/>
      <c r="X61" s="31"/>
      <c r="Y61" s="31"/>
      <c r="Z61" s="31"/>
      <c r="AA61" s="31"/>
      <c r="AB61" s="31"/>
      <c r="AC61" s="31"/>
      <c r="AD61" s="31"/>
      <c r="AE61" s="31"/>
      <c r="AF61" s="31"/>
      <c r="AG61" s="31"/>
      <c r="AH61" s="31"/>
      <c r="AI61" s="31"/>
      <c r="AJ61" s="31"/>
      <c r="AK61" s="31"/>
      <c r="AL61" s="31"/>
      <c r="AM61" s="31"/>
    </row>
    <row r="62" spans="1:39">
      <c r="A62" s="45"/>
      <c r="B62" s="46"/>
      <c r="C62" s="46"/>
      <c r="D62" s="46"/>
      <c r="E62" s="46"/>
      <c r="F62" s="46"/>
      <c r="G62" s="46"/>
      <c r="H62" s="46"/>
      <c r="I62" s="46"/>
      <c r="J62" s="46"/>
      <c r="K62" s="46"/>
      <c r="L62" s="46"/>
      <c r="M62" s="46"/>
      <c r="N62" s="46"/>
      <c r="O62" s="46"/>
      <c r="P62" s="46"/>
      <c r="Q62" s="46"/>
      <c r="R62" s="46"/>
      <c r="S62" s="65"/>
      <c r="T62" s="30"/>
      <c r="U62" s="31"/>
      <c r="V62" s="31"/>
      <c r="W62" s="28"/>
      <c r="X62" s="31"/>
      <c r="Y62" s="31"/>
      <c r="Z62" s="31"/>
      <c r="AA62" s="31"/>
      <c r="AB62" s="31"/>
      <c r="AC62" s="31"/>
      <c r="AD62" s="31"/>
      <c r="AE62" s="31"/>
      <c r="AF62" s="31"/>
      <c r="AG62" s="31"/>
      <c r="AH62" s="31"/>
      <c r="AI62" s="31"/>
      <c r="AJ62" s="31"/>
      <c r="AK62" s="31"/>
      <c r="AL62" s="31"/>
      <c r="AM62" s="31"/>
    </row>
    <row r="63" spans="1:39">
      <c r="A63" s="45"/>
      <c r="B63" s="46"/>
      <c r="C63" s="46"/>
      <c r="D63" s="46"/>
      <c r="E63" s="46"/>
      <c r="F63" s="46"/>
      <c r="G63" s="46"/>
      <c r="H63" s="46"/>
      <c r="I63" s="46"/>
      <c r="J63" s="46"/>
      <c r="K63" s="46"/>
      <c r="L63" s="46"/>
      <c r="M63" s="46"/>
      <c r="N63" s="46"/>
      <c r="O63" s="46"/>
      <c r="P63" s="46"/>
      <c r="Q63" s="46"/>
      <c r="R63" s="46"/>
      <c r="S63" s="65"/>
      <c r="T63" s="30"/>
      <c r="U63" s="31"/>
      <c r="V63" s="31"/>
      <c r="W63" s="28"/>
      <c r="X63" s="31"/>
      <c r="Y63" s="31"/>
      <c r="Z63" s="31"/>
      <c r="AA63" s="31"/>
      <c r="AB63" s="31"/>
      <c r="AC63" s="31"/>
      <c r="AD63" s="31"/>
      <c r="AE63" s="31"/>
      <c r="AF63" s="31"/>
      <c r="AG63" s="31"/>
      <c r="AH63" s="31"/>
      <c r="AI63" s="31"/>
      <c r="AJ63" s="31"/>
      <c r="AK63" s="31"/>
      <c r="AL63" s="31"/>
      <c r="AM63" s="31"/>
    </row>
    <row r="64" spans="1:39">
      <c r="A64" s="45"/>
      <c r="B64" s="46"/>
      <c r="C64" s="46"/>
      <c r="D64" s="46"/>
      <c r="E64" s="46"/>
      <c r="F64" s="46"/>
      <c r="G64" s="46"/>
      <c r="H64" s="46"/>
      <c r="I64" s="46"/>
      <c r="J64" s="46"/>
      <c r="K64" s="46"/>
      <c r="L64" s="46"/>
      <c r="M64" s="46"/>
      <c r="N64" s="46"/>
      <c r="O64" s="46"/>
      <c r="P64" s="46"/>
      <c r="Q64" s="46"/>
      <c r="R64" s="46"/>
      <c r="S64" s="65"/>
      <c r="T64" s="30"/>
      <c r="U64" s="31"/>
      <c r="V64" s="31"/>
      <c r="W64" s="28"/>
      <c r="X64" s="31"/>
      <c r="Y64" s="31"/>
      <c r="Z64" s="31"/>
      <c r="AA64" s="31"/>
      <c r="AB64" s="31"/>
      <c r="AC64" s="31"/>
      <c r="AD64" s="31"/>
      <c r="AE64" s="31"/>
      <c r="AF64" s="31"/>
      <c r="AG64" s="31"/>
      <c r="AH64" s="31"/>
      <c r="AI64" s="31"/>
      <c r="AJ64" s="31"/>
      <c r="AK64" s="31"/>
      <c r="AL64" s="31"/>
      <c r="AM64" s="31"/>
    </row>
    <row r="65" spans="1:39">
      <c r="A65" s="45"/>
      <c r="B65" s="46"/>
      <c r="C65" s="46"/>
      <c r="D65" s="46"/>
      <c r="E65" s="46"/>
      <c r="F65" s="46"/>
      <c r="G65" s="46"/>
      <c r="H65" s="46"/>
      <c r="I65" s="46"/>
      <c r="J65" s="46"/>
      <c r="K65" s="46"/>
      <c r="L65" s="46"/>
      <c r="M65" s="46"/>
      <c r="N65" s="46"/>
      <c r="O65" s="46"/>
      <c r="P65" s="713"/>
      <c r="Q65" s="46"/>
      <c r="R65" s="46"/>
      <c r="S65" s="690"/>
      <c r="T65" s="30"/>
      <c r="U65" s="31"/>
      <c r="V65" s="31"/>
      <c r="W65" s="28"/>
      <c r="X65" s="31"/>
      <c r="Y65" s="31"/>
      <c r="Z65" s="31"/>
      <c r="AA65" s="31"/>
      <c r="AB65" s="31"/>
      <c r="AC65" s="31"/>
      <c r="AD65" s="31"/>
      <c r="AF65" s="31"/>
      <c r="AG65" s="31"/>
      <c r="AH65" s="31"/>
      <c r="AI65" s="31"/>
      <c r="AJ65" s="31"/>
      <c r="AK65" s="31"/>
      <c r="AL65" s="31"/>
      <c r="AM65" s="31"/>
    </row>
    <row r="66" spans="1:39">
      <c r="A66" s="47"/>
      <c r="B66" s="48"/>
      <c r="C66" s="48"/>
      <c r="D66" s="48"/>
      <c r="E66" s="48"/>
      <c r="F66" s="48"/>
      <c r="G66" s="48"/>
      <c r="H66" s="48"/>
      <c r="I66" s="48"/>
      <c r="J66" s="48"/>
      <c r="K66" s="48"/>
      <c r="L66" s="48"/>
      <c r="M66" s="48"/>
      <c r="N66" s="48"/>
      <c r="O66" s="48"/>
      <c r="P66" s="48"/>
      <c r="Q66" s="48"/>
      <c r="R66" s="48"/>
      <c r="S66" s="714"/>
      <c r="T66" s="38"/>
      <c r="U66" s="36"/>
      <c r="V66" s="36"/>
      <c r="W66" s="35"/>
      <c r="X66" s="36"/>
      <c r="Y66" s="36"/>
      <c r="Z66" s="36"/>
      <c r="AA66" s="36"/>
      <c r="AB66" s="36"/>
      <c r="AC66" s="36"/>
      <c r="AD66" s="36"/>
      <c r="AF66" s="31"/>
      <c r="AG66" s="31"/>
      <c r="AH66" s="31"/>
      <c r="AI66" s="31"/>
      <c r="AJ66" s="31"/>
      <c r="AK66" s="31"/>
      <c r="AL66" s="31"/>
      <c r="AM66" s="31"/>
    </row>
  </sheetData>
  <sheetProtection algorithmName="SHA-512" hashValue="XsCP65ACfvxoiCUwu5Zcu9Q0TZf7DvEUxzIrB0SSxV//TLP4ISjn9BpqWbMXob9eukitrPu4FL3JmY9/c6za1g==" saltValue="a1s6EO+YT0hwdcOQ7wrw6w==" spinCount="100000" sheet="1" scenarios="1"/>
  <mergeCells count="15">
    <mergeCell ref="A1:S1"/>
    <mergeCell ref="D3:J3"/>
    <mergeCell ref="O3:S3"/>
    <mergeCell ref="AC3:AC7"/>
    <mergeCell ref="AB3:AB7"/>
    <mergeCell ref="AA3:AA7"/>
    <mergeCell ref="Z3:Z7"/>
    <mergeCell ref="Y3:Y7"/>
    <mergeCell ref="A18:S18"/>
    <mergeCell ref="A16:S16"/>
    <mergeCell ref="A17:S17"/>
    <mergeCell ref="A5:S9"/>
    <mergeCell ref="X3:X7"/>
    <mergeCell ref="W3:W7"/>
    <mergeCell ref="V3:V7"/>
  </mergeCells>
  <phoneticPr fontId="2" type="noConversion"/>
  <pageMargins left="0.39370078740157483" right="0.39370078740157483" top="0.39370078740157483" bottom="0.39370078740157483" header="0.51181102362204722" footer="0.51181102362204722"/>
  <pageSetup paperSize="9" scale="75" fitToHeight="0" orientation="portrait" r:id="rId1"/>
  <headerFooter alignWithMargins="0"/>
  <colBreaks count="1" manualBreakCount="1">
    <brk id="19" max="65" man="1"/>
  </colBreaks>
  <ignoredErrors>
    <ignoredError sqref="D3 O3"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6">
    <pageSetUpPr fitToPage="1"/>
  </sheetPr>
  <dimension ref="A1:U56"/>
  <sheetViews>
    <sheetView showGridLines="0" view="pageBreakPreview" zoomScaleNormal="100" zoomScaleSheetLayoutView="100" workbookViewId="0">
      <selection sqref="A1:S1"/>
    </sheetView>
  </sheetViews>
  <sheetFormatPr defaultColWidth="11.42578125" defaultRowHeight="12.75"/>
  <cols>
    <col min="1" max="27" width="5" style="302" customWidth="1"/>
    <col min="28" max="28" width="6.140625" style="302" customWidth="1"/>
    <col min="29" max="38" width="5" style="302" customWidth="1"/>
    <col min="39" max="16384" width="11.42578125" style="302"/>
  </cols>
  <sheetData>
    <row r="1" spans="1:21">
      <c r="A1" s="1411" t="s">
        <v>714</v>
      </c>
      <c r="B1" s="1411"/>
      <c r="C1" s="1411"/>
      <c r="D1" s="1411"/>
      <c r="E1" s="1411"/>
      <c r="F1" s="1411"/>
      <c r="G1" s="1411"/>
      <c r="H1" s="1411"/>
      <c r="I1" s="1411"/>
      <c r="J1" s="1411"/>
      <c r="K1" s="1411"/>
      <c r="L1" s="1411"/>
      <c r="M1" s="1411"/>
      <c r="N1" s="1411"/>
      <c r="O1" s="1411"/>
      <c r="P1" s="1411"/>
      <c r="Q1" s="1411"/>
      <c r="R1" s="1411"/>
      <c r="S1" s="1411"/>
    </row>
    <row r="2" spans="1:21">
      <c r="A2" s="814"/>
      <c r="B2" s="815"/>
      <c r="C2" s="815"/>
      <c r="D2" s="815"/>
      <c r="E2" s="815"/>
      <c r="F2" s="815"/>
      <c r="G2" s="815"/>
      <c r="H2" s="815"/>
      <c r="I2" s="815"/>
      <c r="J2" s="815"/>
      <c r="K2" s="815"/>
      <c r="L2" s="815"/>
      <c r="M2" s="815"/>
      <c r="N2" s="815"/>
      <c r="O2" s="815"/>
      <c r="P2" s="815"/>
      <c r="Q2" s="815"/>
      <c r="R2" s="815"/>
      <c r="S2" s="816"/>
      <c r="U2" s="603"/>
    </row>
    <row r="3" spans="1:21">
      <c r="A3" s="817"/>
      <c r="B3" s="818" t="s">
        <v>715</v>
      </c>
      <c r="C3" s="819"/>
      <c r="D3" s="819"/>
      <c r="E3" s="819"/>
      <c r="F3" s="819"/>
      <c r="G3" s="819"/>
      <c r="H3" s="819"/>
      <c r="I3" s="819"/>
      <c r="J3" s="819"/>
      <c r="K3" s="819"/>
      <c r="L3" s="819"/>
      <c r="M3" s="819"/>
      <c r="N3" s="819"/>
      <c r="O3" s="819"/>
      <c r="P3" s="819"/>
      <c r="Q3" s="819"/>
      <c r="R3" s="819"/>
      <c r="S3" s="820"/>
    </row>
    <row r="4" spans="1:21">
      <c r="A4" s="818"/>
      <c r="B4" s="818" t="s">
        <v>716</v>
      </c>
      <c r="C4" s="819"/>
      <c r="D4" s="819"/>
      <c r="E4" s="819"/>
      <c r="F4" s="819"/>
      <c r="G4" s="819"/>
      <c r="H4" s="819"/>
      <c r="I4" s="819"/>
      <c r="J4" s="819"/>
      <c r="K4" s="819"/>
      <c r="L4" s="819"/>
      <c r="M4" s="819"/>
      <c r="N4" s="819"/>
      <c r="O4" s="819"/>
      <c r="P4" s="819"/>
      <c r="Q4" s="819"/>
      <c r="R4" s="819"/>
      <c r="S4" s="820"/>
      <c r="U4" s="603"/>
    </row>
    <row r="5" spans="1:21">
      <c r="A5" s="817"/>
      <c r="B5" s="818" t="s">
        <v>717</v>
      </c>
      <c r="C5" s="819"/>
      <c r="D5" s="819"/>
      <c r="E5" s="819"/>
      <c r="F5" s="819"/>
      <c r="G5" s="819"/>
      <c r="H5" s="819"/>
      <c r="I5" s="819"/>
      <c r="J5" s="819"/>
      <c r="K5" s="819"/>
      <c r="L5" s="819"/>
      <c r="M5" s="819"/>
      <c r="N5" s="819"/>
      <c r="O5" s="819"/>
      <c r="P5" s="819"/>
      <c r="Q5" s="819"/>
      <c r="R5" s="819"/>
      <c r="S5" s="820"/>
    </row>
    <row r="6" spans="1:21">
      <c r="A6" s="817"/>
      <c r="B6" s="818" t="s">
        <v>789</v>
      </c>
      <c r="C6" s="819"/>
      <c r="D6" s="819"/>
      <c r="E6" s="819"/>
      <c r="F6" s="819"/>
      <c r="G6" s="819"/>
      <c r="H6" s="819"/>
      <c r="I6" s="819"/>
      <c r="J6" s="819"/>
      <c r="K6" s="819"/>
      <c r="L6" s="819"/>
      <c r="M6" s="819"/>
      <c r="N6" s="819"/>
      <c r="O6" s="819"/>
      <c r="P6" s="819"/>
      <c r="Q6" s="819"/>
      <c r="R6" s="819"/>
      <c r="S6" s="820"/>
    </row>
    <row r="7" spans="1:21">
      <c r="A7" s="817"/>
      <c r="B7" s="818"/>
      <c r="C7" s="819"/>
      <c r="D7" s="819"/>
      <c r="E7" s="819"/>
      <c r="F7" s="819"/>
      <c r="G7" s="819"/>
      <c r="H7" s="819"/>
      <c r="I7" s="819"/>
      <c r="J7" s="819"/>
      <c r="K7" s="819"/>
      <c r="L7" s="819"/>
      <c r="M7" s="819"/>
      <c r="N7" s="819"/>
      <c r="O7" s="819"/>
      <c r="P7" s="819"/>
      <c r="Q7" s="819"/>
      <c r="R7" s="819"/>
      <c r="S7" s="820"/>
    </row>
    <row r="8" spans="1:21">
      <c r="A8" s="817"/>
      <c r="B8" s="818"/>
      <c r="C8" s="819"/>
      <c r="D8" s="819"/>
      <c r="E8" s="819"/>
      <c r="F8" s="819"/>
      <c r="G8" s="819"/>
      <c r="H8" s="819"/>
      <c r="I8" s="819"/>
      <c r="J8" s="819"/>
      <c r="K8" s="819"/>
      <c r="L8" s="819"/>
      <c r="M8" s="819"/>
      <c r="N8" s="819"/>
      <c r="O8" s="819"/>
      <c r="P8" s="819"/>
      <c r="Q8" s="819"/>
      <c r="R8" s="819"/>
      <c r="S8" s="820"/>
    </row>
    <row r="9" spans="1:21">
      <c r="A9" s="817"/>
      <c r="B9" s="818"/>
      <c r="C9" s="819"/>
      <c r="D9" s="819"/>
      <c r="E9" s="819"/>
      <c r="F9" s="819"/>
      <c r="G9" s="819"/>
      <c r="H9" s="819"/>
      <c r="I9" s="819"/>
      <c r="J9" s="819"/>
      <c r="K9" s="819"/>
      <c r="L9" s="819"/>
      <c r="M9" s="819"/>
      <c r="N9" s="819"/>
      <c r="O9" s="819"/>
      <c r="P9" s="819"/>
      <c r="Q9" s="819"/>
      <c r="R9" s="819"/>
      <c r="S9" s="820"/>
    </row>
    <row r="10" spans="1:21" ht="13.15" customHeight="1">
      <c r="A10" s="817"/>
      <c r="B10" s="818"/>
      <c r="C10" s="819"/>
      <c r="D10" s="819"/>
      <c r="E10" s="819"/>
      <c r="F10" s="819"/>
      <c r="G10" s="819"/>
      <c r="H10" s="819"/>
      <c r="I10" s="819"/>
      <c r="J10" s="819"/>
      <c r="K10" s="819"/>
      <c r="L10" s="819"/>
      <c r="M10" s="819"/>
      <c r="N10" s="819"/>
      <c r="O10" s="819"/>
      <c r="P10" s="819"/>
      <c r="Q10" s="819"/>
      <c r="R10" s="819"/>
      <c r="S10" s="820"/>
    </row>
    <row r="11" spans="1:21">
      <c r="A11" s="817"/>
      <c r="B11" s="818"/>
      <c r="C11" s="819"/>
      <c r="D11" s="819"/>
      <c r="E11" s="819"/>
      <c r="F11" s="819"/>
      <c r="G11" s="819"/>
      <c r="H11" s="819"/>
      <c r="I11" s="819"/>
      <c r="J11" s="819"/>
      <c r="K11" s="819"/>
      <c r="L11" s="819"/>
      <c r="M11" s="819"/>
      <c r="N11" s="819"/>
      <c r="O11" s="819"/>
      <c r="P11" s="819"/>
      <c r="Q11" s="819"/>
      <c r="R11" s="819"/>
      <c r="S11" s="820"/>
    </row>
    <row r="12" spans="1:21">
      <c r="A12" s="817"/>
      <c r="B12" s="821"/>
      <c r="C12" s="819"/>
      <c r="D12" s="819"/>
      <c r="E12" s="819"/>
      <c r="F12" s="819"/>
      <c r="G12" s="819"/>
      <c r="H12" s="819"/>
      <c r="I12" s="819"/>
      <c r="J12" s="819"/>
      <c r="K12" s="819"/>
      <c r="L12" s="819"/>
      <c r="M12" s="819"/>
      <c r="N12" s="819"/>
      <c r="O12" s="819"/>
      <c r="P12" s="819"/>
      <c r="Q12" s="819"/>
      <c r="R12" s="819"/>
      <c r="S12" s="820"/>
    </row>
    <row r="13" spans="1:21">
      <c r="A13" s="817"/>
      <c r="B13" s="822"/>
      <c r="C13" s="818"/>
      <c r="D13" s="819"/>
      <c r="E13" s="819"/>
      <c r="F13" s="819"/>
      <c r="G13" s="819"/>
      <c r="H13" s="819"/>
      <c r="I13" s="819"/>
      <c r="J13" s="819"/>
      <c r="K13" s="819"/>
      <c r="L13" s="819"/>
      <c r="M13" s="819"/>
      <c r="N13" s="819"/>
      <c r="O13" s="819"/>
      <c r="P13" s="819"/>
      <c r="Q13" s="819"/>
      <c r="R13" s="819"/>
      <c r="S13" s="820"/>
    </row>
    <row r="14" spans="1:21">
      <c r="A14" s="817"/>
      <c r="B14" s="822"/>
      <c r="C14" s="818"/>
      <c r="D14" s="819"/>
      <c r="E14" s="819"/>
      <c r="F14" s="819"/>
      <c r="G14" s="819"/>
      <c r="H14" s="819"/>
      <c r="I14" s="819"/>
      <c r="J14" s="819"/>
      <c r="K14" s="819"/>
      <c r="L14" s="819"/>
      <c r="M14" s="819"/>
      <c r="N14" s="819"/>
      <c r="O14" s="819"/>
      <c r="P14" s="819"/>
      <c r="Q14" s="819"/>
      <c r="R14" s="819"/>
      <c r="S14" s="820"/>
    </row>
    <row r="15" spans="1:21">
      <c r="A15" s="817"/>
      <c r="B15" s="823"/>
      <c r="C15" s="818"/>
      <c r="D15" s="819"/>
      <c r="E15" s="819"/>
      <c r="F15" s="819"/>
      <c r="G15" s="819"/>
      <c r="H15" s="819"/>
      <c r="I15" s="819"/>
      <c r="J15" s="819"/>
      <c r="K15" s="819"/>
      <c r="L15" s="819"/>
      <c r="M15" s="819"/>
      <c r="N15" s="819"/>
      <c r="O15" s="819"/>
      <c r="P15" s="819"/>
      <c r="Q15" s="819"/>
      <c r="R15" s="819"/>
      <c r="S15" s="820"/>
    </row>
    <row r="16" spans="1:21" ht="12.75" customHeight="1">
      <c r="A16" s="817"/>
      <c r="B16" s="824"/>
      <c r="C16" s="819"/>
      <c r="D16" s="819"/>
      <c r="E16" s="819"/>
      <c r="F16" s="819"/>
      <c r="G16" s="819"/>
      <c r="H16" s="819"/>
      <c r="I16" s="819"/>
      <c r="J16" s="819"/>
      <c r="K16" s="819"/>
      <c r="L16" s="819"/>
      <c r="M16" s="819"/>
      <c r="N16" s="819"/>
      <c r="O16" s="819"/>
      <c r="P16" s="819"/>
      <c r="Q16" s="819"/>
      <c r="R16" s="819"/>
      <c r="S16" s="820"/>
    </row>
    <row r="17" spans="1:19">
      <c r="A17" s="817"/>
      <c r="B17" s="823"/>
      <c r="C17" s="819"/>
      <c r="D17" s="819"/>
      <c r="E17" s="819"/>
      <c r="F17" s="819"/>
      <c r="G17" s="819"/>
      <c r="H17" s="819"/>
      <c r="I17" s="819"/>
      <c r="J17" s="819"/>
      <c r="K17" s="819"/>
      <c r="L17" s="819"/>
      <c r="M17" s="819"/>
      <c r="N17" s="819"/>
      <c r="O17" s="819"/>
      <c r="P17" s="819"/>
      <c r="Q17" s="819"/>
      <c r="R17" s="819"/>
      <c r="S17" s="820"/>
    </row>
    <row r="18" spans="1:19">
      <c r="A18" s="817"/>
      <c r="B18" s="818"/>
      <c r="C18" s="819"/>
      <c r="D18" s="819"/>
      <c r="E18" s="819"/>
      <c r="F18" s="819"/>
      <c r="G18" s="819"/>
      <c r="H18" s="819"/>
      <c r="I18" s="819"/>
      <c r="J18" s="819"/>
      <c r="K18" s="819"/>
      <c r="L18" s="819"/>
      <c r="M18" s="819"/>
      <c r="N18" s="819"/>
      <c r="O18" s="819"/>
      <c r="P18" s="819"/>
      <c r="Q18" s="819"/>
      <c r="R18" s="819"/>
      <c r="S18" s="820"/>
    </row>
    <row r="19" spans="1:19">
      <c r="A19" s="817"/>
      <c r="B19" s="818"/>
      <c r="C19" s="819"/>
      <c r="D19" s="819"/>
      <c r="E19" s="819"/>
      <c r="F19" s="819"/>
      <c r="G19" s="819"/>
      <c r="H19" s="819"/>
      <c r="I19" s="819"/>
      <c r="J19" s="819"/>
      <c r="K19" s="819"/>
      <c r="L19" s="819"/>
      <c r="M19" s="819"/>
      <c r="N19" s="819"/>
      <c r="O19" s="819"/>
      <c r="P19" s="819"/>
      <c r="Q19" s="819"/>
      <c r="R19" s="819"/>
      <c r="S19" s="820"/>
    </row>
    <row r="20" spans="1:19">
      <c r="A20" s="817"/>
      <c r="B20" s="818"/>
      <c r="C20" s="819"/>
      <c r="D20" s="819"/>
      <c r="E20" s="819"/>
      <c r="F20" s="819"/>
      <c r="G20" s="819"/>
      <c r="H20" s="819"/>
      <c r="I20" s="819"/>
      <c r="J20" s="819"/>
      <c r="K20" s="819"/>
      <c r="L20" s="819"/>
      <c r="M20" s="819"/>
      <c r="N20" s="819"/>
      <c r="O20" s="819"/>
      <c r="P20" s="819"/>
      <c r="Q20" s="819"/>
      <c r="R20" s="819"/>
      <c r="S20" s="820"/>
    </row>
    <row r="21" spans="1:19">
      <c r="A21" s="817"/>
      <c r="B21" s="821"/>
      <c r="C21" s="819"/>
      <c r="D21" s="819"/>
      <c r="E21" s="819"/>
      <c r="F21" s="819"/>
      <c r="G21" s="819"/>
      <c r="H21" s="819"/>
      <c r="I21" s="819"/>
      <c r="J21" s="819"/>
      <c r="K21" s="819"/>
      <c r="L21" s="819"/>
      <c r="M21" s="819"/>
      <c r="N21" s="819"/>
      <c r="O21" s="819"/>
      <c r="P21" s="819"/>
      <c r="Q21" s="819"/>
      <c r="R21" s="819"/>
      <c r="S21" s="820"/>
    </row>
    <row r="22" spans="1:19">
      <c r="A22" s="817"/>
      <c r="B22" s="822"/>
      <c r="C22" s="819"/>
      <c r="D22" s="819"/>
      <c r="E22" s="819"/>
      <c r="F22" s="819"/>
      <c r="G22" s="819"/>
      <c r="H22" s="819"/>
      <c r="I22" s="819"/>
      <c r="J22" s="819"/>
      <c r="K22" s="819"/>
      <c r="L22" s="819"/>
      <c r="M22" s="819"/>
      <c r="N22" s="819"/>
      <c r="O22" s="819"/>
      <c r="P22" s="819"/>
      <c r="Q22" s="819"/>
      <c r="R22" s="819"/>
      <c r="S22" s="820"/>
    </row>
    <row r="23" spans="1:19">
      <c r="A23" s="821"/>
      <c r="B23" s="821"/>
      <c r="C23" s="819"/>
      <c r="D23" s="819"/>
      <c r="E23" s="819"/>
      <c r="F23" s="819"/>
      <c r="G23" s="819"/>
      <c r="H23" s="819"/>
      <c r="I23" s="819"/>
      <c r="J23" s="819"/>
      <c r="K23" s="819"/>
      <c r="L23" s="819"/>
      <c r="M23" s="819"/>
      <c r="N23" s="819"/>
      <c r="O23" s="819"/>
      <c r="P23" s="819"/>
      <c r="Q23" s="819"/>
      <c r="R23" s="819"/>
      <c r="S23" s="820"/>
    </row>
    <row r="24" spans="1:19">
      <c r="A24" s="821"/>
      <c r="B24" s="821"/>
      <c r="C24" s="819"/>
      <c r="D24" s="819"/>
      <c r="E24" s="819"/>
      <c r="F24" s="819"/>
      <c r="G24" s="819"/>
      <c r="H24" s="819"/>
      <c r="I24" s="819"/>
      <c r="J24" s="819"/>
      <c r="K24" s="819"/>
      <c r="L24" s="819"/>
      <c r="M24" s="819"/>
      <c r="N24" s="819"/>
      <c r="O24" s="819"/>
      <c r="P24" s="819"/>
      <c r="Q24" s="819"/>
      <c r="R24" s="819"/>
      <c r="S24" s="820"/>
    </row>
    <row r="25" spans="1:19">
      <c r="A25" s="821"/>
      <c r="B25" s="821"/>
      <c r="C25" s="821"/>
      <c r="D25" s="821"/>
      <c r="E25" s="821"/>
      <c r="F25" s="821"/>
      <c r="G25" s="821"/>
      <c r="H25" s="821"/>
      <c r="I25" s="821"/>
      <c r="J25" s="821"/>
      <c r="K25" s="821"/>
      <c r="L25" s="821"/>
      <c r="M25" s="821"/>
      <c r="N25" s="821"/>
      <c r="O25" s="821"/>
      <c r="P25" s="821"/>
      <c r="Q25" s="821"/>
      <c r="R25" s="821"/>
      <c r="S25" s="821"/>
    </row>
    <row r="26" spans="1:19">
      <c r="A26" s="821"/>
      <c r="B26" s="821"/>
      <c r="C26" s="821"/>
      <c r="D26" s="821"/>
      <c r="E26" s="821"/>
      <c r="F26" s="821"/>
      <c r="G26" s="821"/>
      <c r="H26" s="821"/>
      <c r="I26" s="821"/>
      <c r="J26" s="821"/>
      <c r="K26" s="821"/>
      <c r="L26" s="821"/>
      <c r="M26" s="821"/>
      <c r="N26" s="821"/>
      <c r="O26" s="821"/>
      <c r="P26" s="821"/>
      <c r="Q26" s="821"/>
      <c r="R26" s="821"/>
      <c r="S26" s="821"/>
    </row>
    <row r="27" spans="1:19">
      <c r="A27" s="821"/>
      <c r="B27" s="821"/>
      <c r="C27" s="821"/>
      <c r="D27" s="821"/>
      <c r="E27" s="821"/>
      <c r="F27" s="821"/>
      <c r="G27" s="821"/>
      <c r="H27" s="821"/>
      <c r="I27" s="821"/>
      <c r="J27" s="821"/>
      <c r="K27" s="821"/>
      <c r="L27" s="821"/>
      <c r="M27" s="821"/>
      <c r="N27" s="821"/>
      <c r="O27" s="821"/>
      <c r="P27" s="821"/>
      <c r="Q27" s="821"/>
      <c r="R27" s="821"/>
      <c r="S27" s="821"/>
    </row>
    <row r="28" spans="1:19">
      <c r="A28" s="821"/>
      <c r="B28" s="821"/>
      <c r="C28" s="821"/>
      <c r="D28" s="821"/>
      <c r="E28" s="821"/>
      <c r="F28" s="821"/>
      <c r="G28" s="821"/>
      <c r="H28" s="821"/>
      <c r="I28" s="821"/>
      <c r="J28" s="821"/>
      <c r="K28" s="821"/>
      <c r="L28" s="821"/>
      <c r="M28" s="821"/>
      <c r="N28" s="821"/>
      <c r="O28" s="821"/>
      <c r="P28" s="821"/>
      <c r="Q28" s="821"/>
      <c r="R28" s="821"/>
      <c r="S28" s="821"/>
    </row>
    <row r="29" spans="1:19">
      <c r="A29" s="821"/>
      <c r="B29" s="821"/>
      <c r="C29" s="821"/>
      <c r="D29" s="821"/>
      <c r="E29" s="821"/>
      <c r="F29" s="821"/>
      <c r="G29" s="821"/>
      <c r="H29" s="821"/>
      <c r="I29" s="821"/>
      <c r="J29" s="821"/>
      <c r="K29" s="821"/>
      <c r="L29" s="821"/>
      <c r="M29" s="821"/>
      <c r="N29" s="821"/>
      <c r="O29" s="821"/>
      <c r="P29" s="821"/>
      <c r="Q29" s="821"/>
      <c r="R29" s="821"/>
      <c r="S29" s="821"/>
    </row>
    <row r="30" spans="1:19">
      <c r="A30" s="821"/>
      <c r="B30" s="821"/>
      <c r="C30" s="821"/>
      <c r="D30" s="821"/>
      <c r="E30" s="821"/>
      <c r="F30" s="821"/>
      <c r="G30" s="821"/>
      <c r="H30" s="821"/>
      <c r="I30" s="821"/>
      <c r="J30" s="821"/>
      <c r="K30" s="821"/>
      <c r="L30" s="821"/>
      <c r="M30" s="821"/>
      <c r="N30" s="821"/>
      <c r="O30" s="821"/>
      <c r="P30" s="821"/>
      <c r="Q30" s="821"/>
      <c r="R30" s="821"/>
      <c r="S30" s="821"/>
    </row>
    <row r="31" spans="1:19">
      <c r="A31" s="817"/>
      <c r="B31" s="825" t="s">
        <v>718</v>
      </c>
      <c r="C31" s="825"/>
      <c r="D31" s="825"/>
      <c r="E31" s="825"/>
      <c r="F31" s="825"/>
      <c r="G31" s="825" t="s">
        <v>719</v>
      </c>
      <c r="H31" s="825"/>
      <c r="I31" s="825"/>
      <c r="J31" s="825"/>
      <c r="K31" s="825"/>
      <c r="L31" s="825"/>
      <c r="M31" s="825"/>
      <c r="N31" s="825" t="s">
        <v>720</v>
      </c>
      <c r="O31" s="825"/>
      <c r="P31" s="819"/>
      <c r="Q31" s="819"/>
      <c r="R31" s="819"/>
      <c r="S31" s="820"/>
    </row>
    <row r="32" spans="1:19">
      <c r="A32" s="817"/>
      <c r="B32" s="819"/>
      <c r="C32" s="819"/>
      <c r="D32" s="819"/>
      <c r="E32" s="819"/>
      <c r="F32" s="819"/>
      <c r="G32" s="819"/>
      <c r="H32" s="819"/>
      <c r="I32" s="819"/>
      <c r="J32" s="819"/>
      <c r="K32" s="819"/>
      <c r="L32" s="819"/>
      <c r="M32" s="819"/>
      <c r="N32" s="819"/>
      <c r="O32" s="819"/>
      <c r="P32" s="819"/>
      <c r="Q32" s="819"/>
      <c r="R32" s="819"/>
      <c r="S32" s="820"/>
    </row>
    <row r="33" spans="1:19">
      <c r="A33" s="817"/>
      <c r="B33" s="822"/>
      <c r="C33" s="819"/>
      <c r="D33" s="819"/>
      <c r="E33" s="819"/>
      <c r="F33" s="819"/>
      <c r="G33" s="819"/>
      <c r="H33" s="819"/>
      <c r="I33" s="819"/>
      <c r="J33" s="819"/>
      <c r="K33" s="819"/>
      <c r="L33" s="819"/>
      <c r="M33" s="819"/>
      <c r="N33" s="819"/>
      <c r="O33" s="819"/>
      <c r="P33" s="819"/>
      <c r="Q33" s="819"/>
      <c r="R33" s="819"/>
      <c r="S33" s="820"/>
    </row>
    <row r="34" spans="1:19">
      <c r="A34" s="817"/>
      <c r="B34" s="646" t="s">
        <v>473</v>
      </c>
      <c r="C34" s="819"/>
      <c r="D34" s="819"/>
      <c r="E34" s="819"/>
      <c r="F34" s="819"/>
      <c r="G34" s="819"/>
      <c r="H34" s="819"/>
      <c r="I34" s="819"/>
      <c r="J34" s="819"/>
      <c r="K34" s="819"/>
      <c r="L34" s="819"/>
      <c r="M34" s="819"/>
      <c r="N34" s="819"/>
      <c r="O34" s="819"/>
      <c r="P34" s="819"/>
      <c r="Q34" s="819"/>
      <c r="R34" s="819"/>
      <c r="S34" s="820"/>
    </row>
    <row r="35" spans="1:19">
      <c r="A35" s="821"/>
      <c r="B35" s="821"/>
      <c r="C35" s="819"/>
      <c r="D35" s="819"/>
      <c r="E35" s="819"/>
      <c r="F35" s="819"/>
      <c r="G35" s="819"/>
      <c r="H35" s="819"/>
      <c r="I35" s="819"/>
      <c r="J35" s="819"/>
      <c r="K35" s="819"/>
      <c r="L35" s="819"/>
      <c r="M35" s="819"/>
      <c r="N35" s="819"/>
      <c r="O35" s="819"/>
      <c r="P35" s="819"/>
      <c r="Q35" s="819"/>
      <c r="R35" s="819"/>
      <c r="S35" s="820"/>
    </row>
    <row r="36" spans="1:19" ht="18">
      <c r="A36" s="817"/>
      <c r="B36" s="826" t="s">
        <v>643</v>
      </c>
      <c r="C36" s="827"/>
      <c r="D36" s="827"/>
      <c r="E36" s="819"/>
      <c r="F36" s="819"/>
      <c r="G36" s="819"/>
      <c r="H36" s="819"/>
      <c r="I36" s="819"/>
      <c r="J36" s="819"/>
      <c r="K36" s="819"/>
      <c r="L36" s="819"/>
      <c r="M36" s="819"/>
      <c r="N36" s="819"/>
      <c r="O36" s="819"/>
      <c r="P36" s="819"/>
      <c r="Q36" s="819"/>
      <c r="R36" s="819"/>
      <c r="S36" s="820"/>
    </row>
    <row r="37" spans="1:19" ht="18">
      <c r="A37" s="817"/>
      <c r="B37" s="828" t="s">
        <v>644</v>
      </c>
      <c r="C37" s="829"/>
      <c r="D37" s="829"/>
      <c r="E37" s="829"/>
      <c r="F37" s="829"/>
      <c r="G37" s="829"/>
      <c r="H37" s="819"/>
      <c r="I37" s="819"/>
      <c r="J37" s="819"/>
      <c r="K37" s="819"/>
      <c r="L37" s="819"/>
      <c r="M37" s="819"/>
      <c r="N37" s="819"/>
      <c r="O37" s="819"/>
      <c r="P37" s="819"/>
      <c r="Q37" s="819"/>
      <c r="R37" s="819"/>
      <c r="S37" s="820"/>
    </row>
    <row r="38" spans="1:19">
      <c r="A38" s="817"/>
      <c r="B38" s="818"/>
      <c r="C38" s="818"/>
      <c r="D38" s="819"/>
      <c r="E38" s="819"/>
      <c r="F38" s="819"/>
      <c r="G38" s="819"/>
      <c r="H38" s="819"/>
      <c r="I38" s="819"/>
      <c r="J38" s="819"/>
      <c r="K38" s="819"/>
      <c r="L38" s="819"/>
      <c r="M38" s="819"/>
      <c r="N38" s="819"/>
      <c r="O38" s="819"/>
      <c r="P38" s="819"/>
      <c r="Q38" s="819"/>
      <c r="R38" s="819"/>
      <c r="S38" s="820"/>
    </row>
    <row r="39" spans="1:19" ht="33" customHeight="1">
      <c r="A39" s="830" t="s">
        <v>646</v>
      </c>
      <c r="B39" s="1412" t="s">
        <v>788</v>
      </c>
      <c r="C39" s="1413"/>
      <c r="D39" s="1413"/>
      <c r="E39" s="1413"/>
      <c r="F39" s="1413"/>
      <c r="G39" s="1413"/>
      <c r="H39" s="1413"/>
      <c r="I39" s="1413"/>
      <c r="J39" s="1413"/>
      <c r="K39" s="1413"/>
      <c r="L39" s="1413"/>
      <c r="M39" s="1413"/>
      <c r="N39" s="1413"/>
      <c r="O39" s="1413"/>
      <c r="P39" s="1413"/>
      <c r="Q39" s="1413"/>
      <c r="R39" s="1413"/>
      <c r="S39" s="831" t="s">
        <v>646</v>
      </c>
    </row>
    <row r="40" spans="1:19">
      <c r="A40" s="817"/>
      <c r="B40" s="819"/>
      <c r="C40" s="819"/>
      <c r="D40" s="819"/>
      <c r="E40" s="819"/>
      <c r="F40" s="819"/>
      <c r="G40" s="819"/>
      <c r="H40" s="819"/>
      <c r="I40" s="819"/>
      <c r="J40" s="819"/>
      <c r="K40" s="819"/>
      <c r="L40" s="819"/>
      <c r="M40" s="819"/>
      <c r="N40" s="819"/>
      <c r="O40" s="819"/>
      <c r="P40" s="819"/>
      <c r="Q40" s="819"/>
      <c r="R40" s="819"/>
      <c r="S40" s="820"/>
    </row>
    <row r="41" spans="1:19">
      <c r="A41" s="817"/>
      <c r="B41" s="819"/>
      <c r="C41" s="819"/>
      <c r="D41" s="819"/>
      <c r="E41" s="819"/>
      <c r="F41" s="819"/>
      <c r="G41" s="819"/>
      <c r="H41" s="819"/>
      <c r="I41" s="819"/>
      <c r="J41" s="819"/>
      <c r="K41" s="819"/>
      <c r="L41" s="819"/>
      <c r="M41" s="819"/>
      <c r="N41" s="819"/>
      <c r="O41" s="819"/>
      <c r="P41" s="819"/>
      <c r="Q41" s="819"/>
      <c r="R41" s="819"/>
      <c r="S41" s="820"/>
    </row>
    <row r="42" spans="1:19">
      <c r="A42" s="817"/>
      <c r="B42" s="819"/>
      <c r="C42" s="819"/>
      <c r="D42" s="819"/>
      <c r="E42" s="819"/>
      <c r="F42" s="819"/>
      <c r="G42" s="819"/>
      <c r="H42" s="819"/>
      <c r="I42" s="819"/>
      <c r="J42" s="819"/>
      <c r="K42" s="819"/>
      <c r="L42" s="819"/>
      <c r="M42" s="819"/>
      <c r="N42" s="819"/>
      <c r="O42" s="819"/>
      <c r="P42" s="819"/>
      <c r="Q42" s="819"/>
      <c r="R42" s="819"/>
      <c r="S42" s="820"/>
    </row>
    <row r="43" spans="1:19">
      <c r="A43" s="817"/>
      <c r="B43" s="819"/>
      <c r="C43" s="819"/>
      <c r="D43" s="819"/>
      <c r="E43" s="819"/>
      <c r="F43" s="819"/>
      <c r="G43" s="819"/>
      <c r="H43" s="819"/>
      <c r="I43" s="819"/>
      <c r="J43" s="819"/>
      <c r="K43" s="819"/>
      <c r="L43" s="819"/>
      <c r="M43" s="819"/>
      <c r="N43" s="819"/>
      <c r="O43" s="819"/>
      <c r="P43" s="819"/>
      <c r="Q43" s="819"/>
      <c r="R43" s="819"/>
      <c r="S43" s="820"/>
    </row>
    <row r="44" spans="1:19">
      <c r="A44" s="817"/>
      <c r="B44" s="819"/>
      <c r="C44" s="819"/>
      <c r="D44" s="819"/>
      <c r="E44" s="819"/>
      <c r="F44" s="819"/>
      <c r="G44" s="819"/>
      <c r="H44" s="819"/>
      <c r="I44" s="819"/>
      <c r="J44" s="819"/>
      <c r="K44" s="819"/>
      <c r="L44" s="819"/>
      <c r="M44" s="819"/>
      <c r="N44" s="819"/>
      <c r="O44" s="819"/>
      <c r="P44" s="819"/>
      <c r="Q44" s="819"/>
      <c r="R44" s="819"/>
      <c r="S44" s="820"/>
    </row>
    <row r="45" spans="1:19">
      <c r="A45" s="817"/>
      <c r="B45" s="819"/>
      <c r="C45" s="819"/>
      <c r="D45" s="819"/>
      <c r="E45" s="819"/>
      <c r="F45" s="819"/>
      <c r="G45" s="819"/>
      <c r="H45" s="819"/>
      <c r="I45" s="819"/>
      <c r="J45" s="819"/>
      <c r="K45" s="819"/>
      <c r="L45" s="819"/>
      <c r="M45" s="819"/>
      <c r="N45" s="819"/>
      <c r="O45" s="819"/>
      <c r="P45" s="819"/>
      <c r="Q45" s="819"/>
      <c r="R45" s="819"/>
      <c r="S45" s="820"/>
    </row>
    <row r="46" spans="1:19">
      <c r="A46" s="817"/>
      <c r="B46" s="819"/>
      <c r="C46" s="819"/>
      <c r="D46" s="819"/>
      <c r="E46" s="819"/>
      <c r="F46" s="819"/>
      <c r="G46" s="819"/>
      <c r="H46" s="819"/>
      <c r="I46" s="819"/>
      <c r="J46" s="819"/>
      <c r="K46" s="819"/>
      <c r="L46" s="819"/>
      <c r="M46" s="819"/>
      <c r="N46" s="819"/>
      <c r="O46" s="819"/>
      <c r="P46" s="819"/>
      <c r="Q46" s="819"/>
      <c r="R46" s="819"/>
      <c r="S46" s="820"/>
    </row>
    <row r="47" spans="1:19">
      <c r="A47" s="817"/>
      <c r="B47" s="819"/>
      <c r="C47" s="819"/>
      <c r="D47" s="819"/>
      <c r="E47" s="819"/>
      <c r="F47" s="819"/>
      <c r="G47" s="819"/>
      <c r="H47" s="819"/>
      <c r="I47" s="819"/>
      <c r="J47" s="819"/>
      <c r="K47" s="819"/>
      <c r="L47" s="819"/>
      <c r="M47" s="819"/>
      <c r="N47" s="819"/>
      <c r="O47" s="819"/>
      <c r="P47" s="819"/>
      <c r="Q47" s="819"/>
      <c r="R47" s="819"/>
      <c r="S47" s="820"/>
    </row>
    <row r="48" spans="1:19">
      <c r="A48" s="817"/>
      <c r="B48" s="819"/>
      <c r="C48" s="819"/>
      <c r="D48" s="819"/>
      <c r="E48" s="819"/>
      <c r="F48" s="819"/>
      <c r="G48" s="819"/>
      <c r="H48" s="819"/>
      <c r="I48" s="819"/>
      <c r="J48" s="819"/>
      <c r="K48" s="819"/>
      <c r="L48" s="819"/>
      <c r="M48" s="819"/>
      <c r="N48" s="819"/>
      <c r="O48" s="819"/>
      <c r="P48" s="819"/>
      <c r="Q48" s="819"/>
      <c r="R48" s="819"/>
      <c r="S48" s="820"/>
    </row>
    <row r="49" spans="1:19">
      <c r="A49" s="817"/>
      <c r="B49" s="819"/>
      <c r="C49" s="819"/>
      <c r="D49" s="819"/>
      <c r="E49" s="819"/>
      <c r="F49" s="819"/>
      <c r="G49" s="819"/>
      <c r="H49" s="819"/>
      <c r="I49" s="819"/>
      <c r="J49" s="819"/>
      <c r="K49" s="819"/>
      <c r="L49" s="819"/>
      <c r="M49" s="819"/>
      <c r="N49" s="819"/>
      <c r="O49" s="819"/>
      <c r="P49" s="819"/>
      <c r="Q49" s="819"/>
      <c r="R49" s="819"/>
      <c r="S49" s="820"/>
    </row>
    <row r="50" spans="1:19">
      <c r="A50" s="817"/>
      <c r="B50" s="819"/>
      <c r="C50" s="819"/>
      <c r="D50" s="819"/>
      <c r="E50" s="819"/>
      <c r="F50" s="819"/>
      <c r="G50" s="819"/>
      <c r="H50" s="819"/>
      <c r="I50" s="819"/>
      <c r="J50" s="819"/>
      <c r="K50" s="819"/>
      <c r="L50" s="819"/>
      <c r="M50" s="819"/>
      <c r="N50" s="819"/>
      <c r="O50" s="819"/>
      <c r="P50" s="819"/>
      <c r="Q50" s="819"/>
      <c r="R50" s="819"/>
      <c r="S50" s="820"/>
    </row>
    <row r="51" spans="1:19">
      <c r="A51" s="817"/>
      <c r="B51" s="818"/>
      <c r="C51" s="819"/>
      <c r="D51" s="819"/>
      <c r="E51" s="819"/>
      <c r="F51" s="819"/>
      <c r="G51" s="819"/>
      <c r="H51" s="819"/>
      <c r="I51" s="819"/>
      <c r="J51" s="819"/>
      <c r="K51" s="819"/>
      <c r="L51" s="819"/>
      <c r="M51" s="819"/>
      <c r="N51" s="819"/>
      <c r="O51" s="819"/>
      <c r="P51" s="819"/>
      <c r="Q51" s="819"/>
      <c r="R51" s="819"/>
      <c r="S51" s="820"/>
    </row>
    <row r="52" spans="1:19">
      <c r="A52" s="832"/>
      <c r="B52" s="833"/>
      <c r="C52" s="832"/>
      <c r="D52" s="832"/>
      <c r="E52" s="832"/>
      <c r="F52" s="832"/>
      <c r="G52" s="832"/>
      <c r="H52" s="832"/>
      <c r="I52" s="832"/>
      <c r="J52" s="832"/>
      <c r="K52" s="832"/>
      <c r="L52" s="832"/>
      <c r="M52" s="832"/>
      <c r="N52" s="832"/>
      <c r="O52" s="832"/>
      <c r="P52" s="832"/>
      <c r="Q52" s="832"/>
      <c r="R52" s="832"/>
      <c r="S52" s="832"/>
    </row>
    <row r="53" spans="1:19">
      <c r="A53" s="832"/>
      <c r="B53" s="832"/>
      <c r="C53" s="832"/>
      <c r="D53" s="832"/>
      <c r="E53" s="832"/>
      <c r="F53" s="832"/>
      <c r="G53" s="832"/>
      <c r="H53" s="832"/>
      <c r="I53" s="832"/>
      <c r="J53" s="832"/>
      <c r="K53" s="832"/>
      <c r="L53" s="832"/>
      <c r="M53" s="832"/>
      <c r="N53" s="832"/>
      <c r="O53" s="832"/>
      <c r="P53" s="832"/>
      <c r="Q53" s="832"/>
      <c r="R53" s="832"/>
      <c r="S53" s="832"/>
    </row>
    <row r="54" spans="1:19">
      <c r="A54" s="834"/>
      <c r="B54" s="834"/>
      <c r="C54" s="834"/>
      <c r="D54" s="834"/>
      <c r="E54" s="834"/>
      <c r="F54" s="834"/>
      <c r="G54" s="834"/>
      <c r="H54" s="834"/>
      <c r="I54" s="834"/>
      <c r="J54" s="834"/>
      <c r="K54" s="834"/>
      <c r="L54" s="834"/>
      <c r="M54" s="834"/>
      <c r="N54" s="834"/>
      <c r="O54" s="834"/>
      <c r="P54" s="834"/>
      <c r="Q54" s="834"/>
      <c r="R54" s="834"/>
      <c r="S54" s="834"/>
    </row>
    <row r="55" spans="1:19">
      <c r="A55" s="835"/>
      <c r="B55" s="836"/>
      <c r="C55" s="836"/>
      <c r="D55" s="836"/>
      <c r="E55" s="836"/>
      <c r="F55" s="836"/>
      <c r="G55" s="836"/>
      <c r="H55" s="836"/>
      <c r="I55" s="836"/>
      <c r="J55" s="836"/>
      <c r="K55" s="836"/>
      <c r="L55" s="836"/>
      <c r="M55" s="836"/>
      <c r="N55" s="836"/>
      <c r="O55" s="836"/>
      <c r="P55" s="836"/>
      <c r="Q55" s="836"/>
      <c r="R55" s="836"/>
      <c r="S55" s="836"/>
    </row>
    <row r="56" spans="1:19">
      <c r="A56" s="837"/>
      <c r="B56" s="838"/>
      <c r="C56" s="838"/>
      <c r="D56" s="838"/>
      <c r="E56" s="838"/>
      <c r="F56" s="838"/>
      <c r="G56" s="838"/>
      <c r="H56" s="838"/>
      <c r="I56" s="838"/>
      <c r="J56" s="838"/>
      <c r="K56" s="838"/>
      <c r="L56" s="838"/>
      <c r="M56" s="838"/>
      <c r="N56" s="838"/>
      <c r="O56" s="838"/>
      <c r="P56" s="838"/>
      <c r="Q56" s="838"/>
      <c r="R56" s="838"/>
      <c r="S56" s="838"/>
    </row>
  </sheetData>
  <sheetProtection algorithmName="SHA-512" hashValue="Zf4rgjthVDdmanfkaLLHWpq8nwi8Nc1YVLySmL/BuZ54AdTDVd59TIkItYweflORJ5by3mkE1JodqeARwtFhHg==" saltValue="HlMVpLYxKrZ17GBYFN4N3Q==" spinCount="100000" sheet="1" scenarios="1"/>
  <mergeCells count="2">
    <mergeCell ref="A1:S1"/>
    <mergeCell ref="B39:R39"/>
  </mergeCells>
  <hyperlinks>
    <hyperlink ref="B34" location="'EV5 Acc. Stack construction'!A1" display="BACK" xr:uid="{00000000-0004-0000-32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fitToPage="1"/>
  </sheetPr>
  <dimension ref="A1:AL54"/>
  <sheetViews>
    <sheetView showGridLines="0" view="pageBreakPreview" zoomScaleNormal="100" zoomScaleSheetLayoutView="100" workbookViewId="0">
      <selection sqref="A1:S1"/>
    </sheetView>
  </sheetViews>
  <sheetFormatPr defaultColWidth="11.42578125" defaultRowHeight="12.75"/>
  <cols>
    <col min="1" max="1" width="5" customWidth="1"/>
    <col min="2" max="2" width="5.85546875" customWidth="1"/>
    <col min="3" max="38" width="5" customWidth="1"/>
  </cols>
  <sheetData>
    <row r="1" spans="1:38">
      <c r="A1" s="1329" t="s">
        <v>615</v>
      </c>
      <c r="B1" s="1329"/>
      <c r="C1" s="1329"/>
      <c r="D1" s="1329"/>
      <c r="E1" s="1329"/>
      <c r="F1" s="1329"/>
      <c r="G1" s="1329"/>
      <c r="H1" s="1329"/>
      <c r="I1" s="1329"/>
      <c r="J1" s="1329"/>
      <c r="K1" s="1329"/>
      <c r="L1" s="1329"/>
      <c r="M1" s="1329"/>
      <c r="N1" s="1329"/>
      <c r="O1" s="1329"/>
      <c r="P1" s="1329"/>
      <c r="Q1" s="1329"/>
      <c r="R1" s="1329"/>
      <c r="S1" s="1329"/>
      <c r="T1" s="247"/>
      <c r="U1" s="248"/>
      <c r="V1" s="248"/>
      <c r="W1" s="248"/>
      <c r="X1" s="248"/>
      <c r="Y1" s="248"/>
      <c r="Z1" s="248"/>
      <c r="AA1" s="248"/>
      <c r="AB1" s="248"/>
      <c r="AC1" s="248"/>
      <c r="AD1" s="248"/>
      <c r="AE1" s="248"/>
      <c r="AF1" s="248"/>
      <c r="AG1" s="248"/>
      <c r="AH1" s="248"/>
      <c r="AI1" s="248"/>
      <c r="AJ1" s="248"/>
      <c r="AK1" s="248"/>
      <c r="AL1" s="249"/>
    </row>
    <row r="2" spans="1:38">
      <c r="A2" s="418"/>
      <c r="B2" s="419"/>
      <c r="C2" s="419"/>
      <c r="D2" s="419"/>
      <c r="E2" s="419"/>
      <c r="F2" s="419"/>
      <c r="G2" s="419"/>
      <c r="H2" s="419"/>
      <c r="I2" s="419"/>
      <c r="J2" s="419"/>
      <c r="K2" s="419"/>
      <c r="L2" s="419"/>
      <c r="M2" s="419"/>
      <c r="N2" s="419"/>
      <c r="O2" s="419"/>
      <c r="P2" s="419"/>
      <c r="Q2" s="419"/>
      <c r="R2" s="419"/>
      <c r="S2" s="420"/>
      <c r="T2" s="241"/>
      <c r="U2" s="242"/>
      <c r="V2" s="242"/>
      <c r="W2" s="242"/>
      <c r="X2" s="242"/>
      <c r="Y2" s="242"/>
      <c r="Z2" s="242"/>
      <c r="AA2" s="242"/>
      <c r="AB2" s="242"/>
      <c r="AC2" s="242"/>
      <c r="AD2" s="242"/>
      <c r="AE2" s="242"/>
      <c r="AF2" s="242"/>
      <c r="AG2" s="242"/>
      <c r="AH2" s="242"/>
      <c r="AI2" s="242"/>
      <c r="AJ2" s="242"/>
      <c r="AK2" s="242"/>
      <c r="AL2" s="243"/>
    </row>
    <row r="3" spans="1:38">
      <c r="A3" s="292"/>
      <c r="B3" s="422"/>
      <c r="C3" s="291"/>
      <c r="D3" s="291"/>
      <c r="E3" s="291"/>
      <c r="F3" s="291"/>
      <c r="G3" s="291"/>
      <c r="H3" s="291"/>
      <c r="I3" s="291"/>
      <c r="J3" s="291"/>
      <c r="K3" s="291"/>
      <c r="L3" s="291"/>
      <c r="M3" s="291"/>
      <c r="N3" s="291"/>
      <c r="O3" s="291"/>
      <c r="P3" s="291"/>
      <c r="Q3" s="291"/>
      <c r="R3" s="291"/>
      <c r="S3" s="295"/>
      <c r="T3" s="241"/>
      <c r="U3" s="253"/>
      <c r="V3" s="242"/>
      <c r="W3" s="242"/>
      <c r="X3" s="242"/>
      <c r="Y3" s="242"/>
      <c r="Z3" s="242"/>
      <c r="AA3" s="242"/>
      <c r="AB3" s="242"/>
      <c r="AC3" s="242"/>
      <c r="AD3" s="242"/>
      <c r="AE3" s="242"/>
      <c r="AF3" s="242"/>
      <c r="AG3" s="242"/>
      <c r="AH3" s="242"/>
      <c r="AI3" s="242"/>
      <c r="AJ3" s="242"/>
      <c r="AK3" s="242"/>
      <c r="AL3" s="243"/>
    </row>
    <row r="4" spans="1:38">
      <c r="A4" s="292"/>
      <c r="B4" s="422"/>
      <c r="C4" s="291"/>
      <c r="D4" s="291"/>
      <c r="E4" s="291"/>
      <c r="F4" s="291"/>
      <c r="G4" s="291"/>
      <c r="H4" s="291"/>
      <c r="I4" s="291"/>
      <c r="J4" s="291"/>
      <c r="K4" s="291"/>
      <c r="L4" s="291"/>
      <c r="M4" s="291"/>
      <c r="N4" s="291"/>
      <c r="O4" s="291"/>
      <c r="P4" s="291"/>
      <c r="Q4" s="291"/>
      <c r="R4" s="291"/>
      <c r="S4" s="295"/>
      <c r="T4" s="241"/>
      <c r="U4" s="253"/>
      <c r="V4" s="242"/>
      <c r="W4" s="242"/>
      <c r="X4" s="242"/>
      <c r="Y4" s="242"/>
      <c r="Z4" s="242"/>
      <c r="AA4" s="242"/>
      <c r="AB4" s="242"/>
      <c r="AC4" s="242"/>
      <c r="AD4" s="242"/>
      <c r="AE4" s="242"/>
      <c r="AF4" s="242"/>
      <c r="AG4" s="242"/>
      <c r="AH4" s="242"/>
      <c r="AI4" s="242"/>
      <c r="AJ4" s="242"/>
      <c r="AK4" s="242"/>
      <c r="AL4" s="243"/>
    </row>
    <row r="5" spans="1:38">
      <c r="A5" s="292"/>
      <c r="B5" s="429"/>
      <c r="C5" s="291"/>
      <c r="D5" s="291"/>
      <c r="E5" s="291"/>
      <c r="F5" s="291"/>
      <c r="G5" s="291"/>
      <c r="H5" s="291"/>
      <c r="I5" s="291"/>
      <c r="J5" s="291"/>
      <c r="K5" s="291"/>
      <c r="L5" s="291"/>
      <c r="M5" s="291"/>
      <c r="N5" s="291"/>
      <c r="O5" s="291"/>
      <c r="P5" s="291"/>
      <c r="Q5" s="291"/>
      <c r="R5" s="291"/>
      <c r="S5" s="295"/>
      <c r="T5" s="241"/>
      <c r="U5" s="253"/>
      <c r="V5" s="242"/>
      <c r="W5" s="242"/>
      <c r="X5" s="242"/>
      <c r="Y5" s="242"/>
      <c r="Z5" s="242"/>
      <c r="AA5" s="242"/>
      <c r="AB5" s="242"/>
      <c r="AC5" s="242"/>
      <c r="AD5" s="242"/>
      <c r="AE5" s="242"/>
      <c r="AF5" s="242"/>
      <c r="AG5" s="242"/>
      <c r="AH5" s="242"/>
      <c r="AI5" s="242"/>
      <c r="AJ5" s="242"/>
      <c r="AK5" s="242"/>
      <c r="AL5" s="243"/>
    </row>
    <row r="6" spans="1:38">
      <c r="A6" s="292"/>
      <c r="B6" s="422"/>
      <c r="C6" s="291"/>
      <c r="D6" s="291"/>
      <c r="E6" s="291"/>
      <c r="F6" s="291"/>
      <c r="G6" s="291"/>
      <c r="H6" s="291"/>
      <c r="I6" s="291"/>
      <c r="J6" s="291"/>
      <c r="K6" s="291"/>
      <c r="L6" s="291"/>
      <c r="M6" s="291"/>
      <c r="N6" s="291"/>
      <c r="O6" s="291"/>
      <c r="P6" s="291"/>
      <c r="Q6" s="291"/>
      <c r="R6" s="291"/>
      <c r="S6" s="295"/>
      <c r="T6" s="241"/>
      <c r="U6" s="253"/>
      <c r="V6" s="242"/>
      <c r="W6" s="242"/>
      <c r="X6" s="242"/>
      <c r="Y6" s="242"/>
      <c r="Z6" s="242"/>
      <c r="AA6" s="242"/>
      <c r="AB6" s="242"/>
      <c r="AC6" s="242"/>
      <c r="AD6" s="242"/>
      <c r="AE6" s="242"/>
      <c r="AF6" s="242"/>
      <c r="AG6" s="242"/>
      <c r="AH6" s="242"/>
      <c r="AI6" s="242"/>
      <c r="AJ6" s="242"/>
      <c r="AK6" s="242"/>
      <c r="AL6" s="243"/>
    </row>
    <row r="7" spans="1:38">
      <c r="A7" s="292"/>
      <c r="B7" s="422"/>
      <c r="C7" s="291"/>
      <c r="D7" s="291"/>
      <c r="E7" s="291"/>
      <c r="F7" s="291"/>
      <c r="G7" s="291"/>
      <c r="H7" s="291"/>
      <c r="I7" s="291"/>
      <c r="J7" s="291"/>
      <c r="K7" s="291"/>
      <c r="L7" s="294"/>
      <c r="M7" s="291"/>
      <c r="N7" s="291"/>
      <c r="O7" s="291"/>
      <c r="P7" s="291"/>
      <c r="Q7" s="291"/>
      <c r="R7" s="291"/>
      <c r="S7" s="295"/>
      <c r="T7" s="241"/>
      <c r="U7" s="242"/>
      <c r="V7" s="242"/>
      <c r="W7" s="242"/>
      <c r="X7" s="242"/>
      <c r="Y7" s="242"/>
      <c r="Z7" s="242"/>
      <c r="AA7" s="242"/>
      <c r="AB7" s="242"/>
      <c r="AC7" s="242"/>
      <c r="AD7" s="242"/>
      <c r="AE7" s="242"/>
      <c r="AF7" s="242"/>
      <c r="AG7" s="242"/>
      <c r="AH7" s="242"/>
      <c r="AI7" s="242"/>
      <c r="AJ7" s="242"/>
      <c r="AK7" s="242"/>
      <c r="AL7" s="243"/>
    </row>
    <row r="8" spans="1:38">
      <c r="A8" s="292"/>
      <c r="B8" s="422"/>
      <c r="C8" s="291"/>
      <c r="D8" s="291"/>
      <c r="E8" s="291"/>
      <c r="F8" s="291"/>
      <c r="G8" s="291"/>
      <c r="H8" s="291"/>
      <c r="I8" s="291"/>
      <c r="J8" s="291"/>
      <c r="K8" s="291"/>
      <c r="L8" s="291"/>
      <c r="M8" s="291"/>
      <c r="N8" s="291"/>
      <c r="O8" s="291"/>
      <c r="P8" s="291"/>
      <c r="Q8" s="291"/>
      <c r="R8" s="291"/>
      <c r="S8" s="295"/>
      <c r="T8" s="241"/>
      <c r="U8" s="242"/>
      <c r="V8" s="242"/>
      <c r="W8" s="242"/>
      <c r="X8" s="242"/>
      <c r="Y8" s="242"/>
      <c r="Z8" s="242"/>
      <c r="AA8" s="242"/>
      <c r="AB8" s="242"/>
      <c r="AC8" s="242"/>
      <c r="AD8" s="242"/>
      <c r="AE8" s="242"/>
      <c r="AF8" s="242"/>
      <c r="AG8" s="242"/>
      <c r="AH8" s="242"/>
      <c r="AI8" s="242"/>
      <c r="AJ8" s="242"/>
      <c r="AK8" s="242"/>
      <c r="AL8" s="243"/>
    </row>
    <row r="9" spans="1:38">
      <c r="A9" s="292"/>
      <c r="B9" s="422"/>
      <c r="C9" s="291"/>
      <c r="D9" s="291"/>
      <c r="E9" s="291"/>
      <c r="F9" s="291"/>
      <c r="G9" s="291"/>
      <c r="H9" s="291"/>
      <c r="I9" s="291"/>
      <c r="J9" s="291"/>
      <c r="K9" s="291"/>
      <c r="L9" s="291"/>
      <c r="M9" s="291"/>
      <c r="N9" s="291"/>
      <c r="O9" s="291"/>
      <c r="P9" s="291"/>
      <c r="Q9" s="291"/>
      <c r="R9" s="291"/>
      <c r="S9" s="295"/>
      <c r="T9" s="241"/>
      <c r="U9" s="242"/>
      <c r="V9" s="242"/>
      <c r="W9" s="242"/>
      <c r="X9" s="242"/>
      <c r="Y9" s="242"/>
      <c r="Z9" s="242"/>
      <c r="AA9" s="242"/>
      <c r="AB9" s="242"/>
      <c r="AC9" s="242"/>
      <c r="AD9" s="242"/>
      <c r="AE9" s="242"/>
      <c r="AF9" s="242"/>
      <c r="AG9" s="242"/>
      <c r="AH9" s="242"/>
      <c r="AI9" s="242"/>
      <c r="AJ9" s="242"/>
      <c r="AK9" s="242"/>
      <c r="AL9" s="243"/>
    </row>
    <row r="10" spans="1:38">
      <c r="A10" s="292"/>
      <c r="B10" s="422"/>
      <c r="C10" s="291"/>
      <c r="D10" s="291"/>
      <c r="E10" s="291"/>
      <c r="F10" s="291"/>
      <c r="G10" s="291"/>
      <c r="H10" s="291"/>
      <c r="I10" s="291"/>
      <c r="J10" s="291"/>
      <c r="K10" s="291"/>
      <c r="L10" s="291"/>
      <c r="M10" s="291"/>
      <c r="N10" s="291"/>
      <c r="O10" s="291"/>
      <c r="P10" s="291"/>
      <c r="Q10" s="291"/>
      <c r="R10" s="291"/>
      <c r="S10" s="295"/>
      <c r="T10" s="241"/>
      <c r="U10" s="242"/>
      <c r="V10" s="242"/>
      <c r="W10" s="242"/>
      <c r="X10" s="242"/>
      <c r="Y10" s="242"/>
      <c r="Z10" s="242"/>
      <c r="AA10" s="242"/>
      <c r="AB10" s="242"/>
      <c r="AC10" s="242"/>
      <c r="AD10" s="242"/>
      <c r="AE10" s="242"/>
      <c r="AF10" s="242"/>
      <c r="AG10" s="242"/>
      <c r="AH10" s="242"/>
      <c r="AI10" s="242"/>
      <c r="AJ10" s="242"/>
      <c r="AK10" s="242"/>
      <c r="AL10" s="243"/>
    </row>
    <row r="11" spans="1:38">
      <c r="A11" s="292"/>
      <c r="B11" s="422"/>
      <c r="C11" s="291"/>
      <c r="D11" s="291"/>
      <c r="E11" s="291"/>
      <c r="F11" s="291"/>
      <c r="G11" s="291"/>
      <c r="H11" s="291"/>
      <c r="I11" s="291"/>
      <c r="J11" s="291"/>
      <c r="K11" s="291"/>
      <c r="L11" s="291"/>
      <c r="M11" s="291"/>
      <c r="N11" s="291"/>
      <c r="O11" s="291"/>
      <c r="P11" s="291"/>
      <c r="Q11" s="291"/>
      <c r="R11" s="291"/>
      <c r="S11" s="295"/>
      <c r="T11" s="241"/>
      <c r="U11" s="242"/>
      <c r="V11" s="242"/>
      <c r="W11" s="242"/>
      <c r="X11" s="242"/>
      <c r="Y11" s="242"/>
      <c r="Z11" s="242"/>
      <c r="AA11" s="242"/>
      <c r="AB11" s="242"/>
      <c r="AC11" s="242"/>
      <c r="AD11" s="242"/>
      <c r="AE11" s="242"/>
      <c r="AF11" s="242"/>
      <c r="AG11" s="242"/>
      <c r="AH11" s="242"/>
      <c r="AI11" s="242"/>
      <c r="AJ11" s="242"/>
      <c r="AK11" s="242"/>
      <c r="AL11" s="243"/>
    </row>
    <row r="12" spans="1:38">
      <c r="A12" s="292"/>
      <c r="B12" s="422"/>
      <c r="C12" s="291"/>
      <c r="D12" s="291"/>
      <c r="E12" s="291"/>
      <c r="F12" s="291"/>
      <c r="G12" s="291"/>
      <c r="H12" s="291"/>
      <c r="I12" s="291"/>
      <c r="J12" s="291"/>
      <c r="K12" s="291"/>
      <c r="L12" s="291"/>
      <c r="M12" s="291"/>
      <c r="N12" s="291"/>
      <c r="O12" s="291"/>
      <c r="P12" s="291"/>
      <c r="Q12" s="291"/>
      <c r="R12" s="291"/>
      <c r="S12" s="295"/>
      <c r="T12" s="241"/>
      <c r="U12" s="242"/>
      <c r="V12" s="242"/>
      <c r="W12" s="242"/>
      <c r="X12" s="242"/>
      <c r="Y12" s="242"/>
      <c r="Z12" s="242"/>
      <c r="AA12" s="242"/>
      <c r="AB12" s="242"/>
      <c r="AC12" s="242"/>
      <c r="AD12" s="242"/>
      <c r="AE12" s="242"/>
      <c r="AF12" s="242"/>
      <c r="AG12" s="242"/>
      <c r="AH12" s="242"/>
      <c r="AI12" s="242"/>
      <c r="AJ12" s="242"/>
      <c r="AK12" s="242"/>
      <c r="AL12" s="243"/>
    </row>
    <row r="13" spans="1:38">
      <c r="A13" s="292"/>
      <c r="B13" s="53"/>
      <c r="C13" s="291"/>
      <c r="D13" s="291"/>
      <c r="E13" s="291"/>
      <c r="F13" s="291"/>
      <c r="G13" s="291"/>
      <c r="H13" s="291"/>
      <c r="I13" s="291"/>
      <c r="J13" s="291"/>
      <c r="K13" s="291"/>
      <c r="L13" s="291"/>
      <c r="M13" s="291"/>
      <c r="N13" s="291"/>
      <c r="O13" s="291"/>
      <c r="P13" s="291"/>
      <c r="Q13" s="291"/>
      <c r="R13" s="291"/>
      <c r="S13" s="295"/>
      <c r="T13" s="241"/>
      <c r="U13" s="242"/>
      <c r="V13" s="242"/>
      <c r="W13" s="242"/>
      <c r="X13" s="242"/>
      <c r="Y13" s="242"/>
      <c r="Z13" s="242"/>
      <c r="AA13" s="242"/>
      <c r="AB13" s="242"/>
      <c r="AC13" s="242"/>
      <c r="AD13" s="242"/>
      <c r="AE13" s="242"/>
      <c r="AF13" s="242"/>
      <c r="AG13" s="242"/>
      <c r="AH13" s="242"/>
      <c r="AI13" s="242"/>
      <c r="AJ13" s="242"/>
      <c r="AK13" s="242"/>
      <c r="AL13" s="243"/>
    </row>
    <row r="14" spans="1:38">
      <c r="A14" s="292"/>
      <c r="B14" s="427"/>
      <c r="C14" s="422"/>
      <c r="D14" s="291"/>
      <c r="E14" s="291"/>
      <c r="F14" s="291"/>
      <c r="G14" s="291"/>
      <c r="H14" s="291"/>
      <c r="I14" s="291"/>
      <c r="J14" s="291"/>
      <c r="K14" s="291"/>
      <c r="L14" s="291"/>
      <c r="M14" s="291"/>
      <c r="N14" s="291"/>
      <c r="O14" s="291"/>
      <c r="P14" s="291"/>
      <c r="Q14" s="291"/>
      <c r="R14" s="291"/>
      <c r="S14" s="295"/>
      <c r="T14" s="241"/>
      <c r="U14" s="242"/>
      <c r="V14" s="242"/>
      <c r="W14" s="242"/>
      <c r="X14" s="242"/>
      <c r="Y14" s="242"/>
      <c r="Z14" s="242"/>
      <c r="AA14" s="242"/>
      <c r="AB14" s="242"/>
      <c r="AC14" s="242"/>
      <c r="AD14" s="242"/>
      <c r="AE14" s="242"/>
      <c r="AF14" s="242"/>
      <c r="AG14" s="242"/>
      <c r="AH14" s="242"/>
      <c r="AI14" s="242"/>
      <c r="AJ14" s="242"/>
      <c r="AK14" s="242"/>
      <c r="AL14" s="243"/>
    </row>
    <row r="15" spans="1:38">
      <c r="A15" s="292"/>
      <c r="B15" s="427"/>
      <c r="C15" s="422"/>
      <c r="D15" s="291"/>
      <c r="E15" s="291"/>
      <c r="F15" s="291"/>
      <c r="G15" s="291"/>
      <c r="H15" s="291"/>
      <c r="I15" s="291"/>
      <c r="J15" s="291"/>
      <c r="K15" s="291"/>
      <c r="L15" s="291"/>
      <c r="M15" s="291"/>
      <c r="N15" s="291"/>
      <c r="O15" s="291"/>
      <c r="P15" s="291"/>
      <c r="Q15" s="291"/>
      <c r="R15" s="291"/>
      <c r="S15" s="295"/>
      <c r="T15" s="241"/>
      <c r="U15" s="242"/>
      <c r="V15" s="242"/>
      <c r="W15" s="242"/>
      <c r="X15" s="242"/>
      <c r="Y15" s="242"/>
      <c r="Z15" s="242"/>
      <c r="AA15" s="242"/>
      <c r="AB15" s="242"/>
      <c r="AC15" s="242"/>
      <c r="AD15" s="242"/>
      <c r="AE15" s="242"/>
      <c r="AF15" s="242"/>
      <c r="AG15" s="242"/>
      <c r="AH15" s="242"/>
      <c r="AI15" s="242"/>
      <c r="AJ15" s="242"/>
      <c r="AK15" s="242"/>
      <c r="AL15" s="243"/>
    </row>
    <row r="16" spans="1:38">
      <c r="A16" s="292"/>
      <c r="B16" s="428"/>
      <c r="C16" s="422"/>
      <c r="D16" s="291"/>
      <c r="E16" s="291"/>
      <c r="F16" s="291"/>
      <c r="G16" s="291"/>
      <c r="H16" s="291"/>
      <c r="I16" s="291"/>
      <c r="J16" s="291"/>
      <c r="K16" s="291"/>
      <c r="L16" s="291"/>
      <c r="M16" s="291"/>
      <c r="N16" s="291"/>
      <c r="O16" s="291"/>
      <c r="P16" s="291"/>
      <c r="Q16" s="291"/>
      <c r="R16" s="291"/>
      <c r="S16" s="295"/>
      <c r="T16" s="241"/>
      <c r="U16" s="242"/>
      <c r="V16" s="242"/>
      <c r="W16" s="242"/>
      <c r="X16" s="242"/>
      <c r="Y16" s="242"/>
      <c r="Z16" s="242"/>
      <c r="AA16" s="242"/>
      <c r="AB16" s="242"/>
      <c r="AC16" s="242"/>
      <c r="AD16" s="242"/>
      <c r="AE16" s="242"/>
      <c r="AF16" s="242"/>
      <c r="AG16" s="242"/>
      <c r="AH16" s="242"/>
      <c r="AI16" s="242"/>
      <c r="AJ16" s="242"/>
      <c r="AK16" s="242"/>
      <c r="AL16" s="243"/>
    </row>
    <row r="17" spans="1:38">
      <c r="A17" s="292"/>
      <c r="B17" s="134"/>
      <c r="C17" s="291"/>
      <c r="D17" s="291"/>
      <c r="E17" s="291"/>
      <c r="F17" s="291"/>
      <c r="G17" s="291"/>
      <c r="H17" s="291"/>
      <c r="I17" s="291"/>
      <c r="J17" s="291"/>
      <c r="K17" s="291"/>
      <c r="L17" s="291"/>
      <c r="M17" s="291"/>
      <c r="N17" s="291"/>
      <c r="O17" s="291"/>
      <c r="P17" s="291"/>
      <c r="Q17" s="291"/>
      <c r="R17" s="291"/>
      <c r="S17" s="295"/>
      <c r="T17" s="241"/>
      <c r="U17" s="242"/>
      <c r="V17" s="242"/>
      <c r="W17" s="242"/>
      <c r="X17" s="242"/>
      <c r="Y17" s="242"/>
      <c r="Z17" s="242"/>
      <c r="AA17" s="242"/>
      <c r="AB17" s="242"/>
      <c r="AC17" s="242"/>
      <c r="AD17" s="242"/>
      <c r="AE17" s="242"/>
      <c r="AF17" s="242"/>
      <c r="AG17" s="242"/>
      <c r="AH17" s="242"/>
      <c r="AI17" s="242"/>
      <c r="AJ17" s="242"/>
      <c r="AK17" s="242"/>
      <c r="AL17" s="243"/>
    </row>
    <row r="18" spans="1:38">
      <c r="A18" s="292"/>
      <c r="B18" s="428"/>
      <c r="C18" s="291"/>
      <c r="D18" s="291"/>
      <c r="E18" s="291"/>
      <c r="F18" s="291"/>
      <c r="G18" s="291"/>
      <c r="H18" s="291"/>
      <c r="I18" s="291"/>
      <c r="J18" s="291"/>
      <c r="K18" s="291"/>
      <c r="L18" s="291"/>
      <c r="M18" s="291"/>
      <c r="N18" s="291"/>
      <c r="O18" s="291"/>
      <c r="P18" s="291"/>
      <c r="Q18" s="291"/>
      <c r="R18" s="291"/>
      <c r="S18" s="295"/>
      <c r="T18" s="241"/>
      <c r="U18" s="242"/>
      <c r="V18" s="242"/>
      <c r="W18" s="242"/>
      <c r="X18" s="242"/>
      <c r="Y18" s="242"/>
      <c r="Z18" s="242"/>
      <c r="AA18" s="242"/>
      <c r="AB18" s="242"/>
      <c r="AC18" s="242"/>
      <c r="AD18" s="242"/>
      <c r="AE18" s="242"/>
      <c r="AF18" s="242"/>
      <c r="AG18" s="242"/>
      <c r="AH18" s="242"/>
      <c r="AI18" s="242"/>
      <c r="AJ18" s="242"/>
      <c r="AK18" s="242"/>
      <c r="AL18" s="243"/>
    </row>
    <row r="19" spans="1:38">
      <c r="A19" s="292"/>
      <c r="B19" s="422"/>
      <c r="C19" s="291"/>
      <c r="D19" s="291"/>
      <c r="E19" s="291"/>
      <c r="F19" s="291"/>
      <c r="G19" s="291"/>
      <c r="H19" s="291"/>
      <c r="I19" s="291"/>
      <c r="J19" s="291"/>
      <c r="K19" s="291"/>
      <c r="L19" s="291"/>
      <c r="M19" s="291"/>
      <c r="N19" s="291"/>
      <c r="O19" s="291"/>
      <c r="P19" s="291"/>
      <c r="Q19" s="291"/>
      <c r="R19" s="291"/>
      <c r="S19" s="295"/>
      <c r="T19" s="241"/>
      <c r="U19" s="242"/>
      <c r="V19" s="242"/>
      <c r="W19" s="242"/>
      <c r="X19" s="242"/>
      <c r="Y19" s="242"/>
      <c r="Z19" s="242"/>
      <c r="AA19" s="242"/>
      <c r="AB19" s="242"/>
      <c r="AC19" s="242"/>
      <c r="AD19" s="242"/>
      <c r="AE19" s="242"/>
      <c r="AF19" s="242"/>
      <c r="AG19" s="242"/>
      <c r="AH19" s="242"/>
      <c r="AI19" s="242"/>
      <c r="AJ19" s="242"/>
      <c r="AK19" s="242"/>
      <c r="AL19" s="243"/>
    </row>
    <row r="20" spans="1:38">
      <c r="A20" s="292"/>
      <c r="B20" s="422"/>
      <c r="C20" s="291"/>
      <c r="D20" s="291"/>
      <c r="E20" s="291"/>
      <c r="F20" s="291"/>
      <c r="G20" s="291"/>
      <c r="H20" s="291"/>
      <c r="I20" s="291"/>
      <c r="J20" s="291"/>
      <c r="K20" s="291"/>
      <c r="L20" s="291"/>
      <c r="M20" s="291"/>
      <c r="N20" s="291"/>
      <c r="O20" s="291"/>
      <c r="P20" s="291"/>
      <c r="Q20" s="291"/>
      <c r="R20" s="291"/>
      <c r="S20" s="295"/>
      <c r="T20" s="241"/>
      <c r="U20" s="242"/>
      <c r="V20" s="242"/>
      <c r="W20" s="242"/>
      <c r="X20" s="242"/>
      <c r="Y20" s="242"/>
      <c r="Z20" s="242"/>
      <c r="AA20" s="242"/>
      <c r="AB20" s="242"/>
      <c r="AC20" s="242"/>
      <c r="AD20" s="242"/>
      <c r="AE20" s="242"/>
      <c r="AF20" s="242"/>
      <c r="AG20" s="242"/>
      <c r="AH20" s="242"/>
      <c r="AI20" s="242"/>
      <c r="AJ20" s="242"/>
      <c r="AK20" s="242"/>
      <c r="AL20" s="243"/>
    </row>
    <row r="21" spans="1:38">
      <c r="A21" s="292"/>
      <c r="B21" s="422"/>
      <c r="C21" s="291"/>
      <c r="D21" s="291"/>
      <c r="E21" s="291"/>
      <c r="F21" s="291"/>
      <c r="G21" s="291"/>
      <c r="H21" s="291"/>
      <c r="I21" s="291"/>
      <c r="J21" s="291"/>
      <c r="K21" s="291"/>
      <c r="L21" s="291"/>
      <c r="M21" s="291"/>
      <c r="N21" s="291"/>
      <c r="O21" s="291"/>
      <c r="P21" s="291"/>
      <c r="Q21" s="291"/>
      <c r="R21" s="291"/>
      <c r="S21" s="295"/>
      <c r="T21" s="241"/>
      <c r="U21" s="242"/>
      <c r="V21" s="242"/>
      <c r="W21" s="242"/>
      <c r="X21" s="242"/>
      <c r="Y21" s="242"/>
      <c r="Z21" s="242"/>
      <c r="AA21" s="242"/>
      <c r="AB21" s="242"/>
      <c r="AC21" s="242"/>
      <c r="AD21" s="242"/>
      <c r="AE21" s="242"/>
      <c r="AF21" s="242"/>
      <c r="AG21" s="242"/>
      <c r="AH21" s="242"/>
      <c r="AI21" s="242"/>
      <c r="AJ21" s="242"/>
      <c r="AK21" s="242"/>
      <c r="AL21" s="243"/>
    </row>
    <row r="22" spans="1:38">
      <c r="A22" s="292"/>
      <c r="B22" s="53"/>
      <c r="C22" s="291"/>
      <c r="D22" s="291"/>
      <c r="E22" s="291"/>
      <c r="F22" s="291"/>
      <c r="G22" s="291"/>
      <c r="H22" s="291"/>
      <c r="I22" s="291"/>
      <c r="J22" s="291"/>
      <c r="K22" s="291"/>
      <c r="L22" s="291"/>
      <c r="M22" s="291"/>
      <c r="N22" s="291"/>
      <c r="O22" s="291"/>
      <c r="P22" s="291"/>
      <c r="Q22" s="291"/>
      <c r="R22" s="291"/>
      <c r="S22" s="295"/>
      <c r="T22" s="241"/>
      <c r="U22" s="242"/>
      <c r="V22" s="242"/>
      <c r="W22" s="242"/>
      <c r="X22" s="242"/>
      <c r="Y22" s="242"/>
      <c r="Z22" s="242"/>
      <c r="AA22" s="242"/>
      <c r="AB22" s="242"/>
      <c r="AC22" s="242"/>
      <c r="AD22" s="242"/>
      <c r="AE22" s="242"/>
      <c r="AF22" s="242"/>
      <c r="AG22" s="242"/>
      <c r="AH22" s="242"/>
      <c r="AI22" s="242"/>
      <c r="AJ22" s="242"/>
      <c r="AK22" s="242"/>
      <c r="AL22" s="243"/>
    </row>
    <row r="23" spans="1:38">
      <c r="A23" s="292"/>
      <c r="B23" s="427"/>
      <c r="C23" s="291"/>
      <c r="D23" s="291"/>
      <c r="E23" s="291"/>
      <c r="F23" s="291"/>
      <c r="G23" s="291"/>
      <c r="H23" s="291"/>
      <c r="I23" s="291"/>
      <c r="J23" s="291"/>
      <c r="K23" s="291"/>
      <c r="L23" s="291"/>
      <c r="M23" s="291"/>
      <c r="N23" s="291"/>
      <c r="O23" s="291"/>
      <c r="P23" s="291"/>
      <c r="Q23" s="291"/>
      <c r="R23" s="291"/>
      <c r="S23" s="295"/>
      <c r="T23" s="241"/>
      <c r="U23" s="242"/>
      <c r="V23" s="242"/>
      <c r="W23" s="242"/>
      <c r="X23" s="242"/>
      <c r="Y23" s="242"/>
      <c r="Z23" s="242"/>
      <c r="AA23" s="242"/>
      <c r="AB23" s="242"/>
      <c r="AC23" s="242"/>
      <c r="AD23" s="242"/>
      <c r="AE23" s="242"/>
      <c r="AF23" s="242"/>
      <c r="AG23" s="242"/>
      <c r="AH23" s="242"/>
      <c r="AI23" s="242"/>
      <c r="AJ23" s="242"/>
      <c r="AK23" s="242"/>
      <c r="AL23" s="243"/>
    </row>
    <row r="24" spans="1:38">
      <c r="A24" s="292"/>
      <c r="B24" s="427"/>
      <c r="C24" s="291"/>
      <c r="D24" s="291"/>
      <c r="E24" s="291"/>
      <c r="F24" s="291"/>
      <c r="G24" s="291"/>
      <c r="H24" s="291"/>
      <c r="I24" s="291"/>
      <c r="J24" s="291"/>
      <c r="K24" s="291"/>
      <c r="L24" s="291"/>
      <c r="M24" s="291"/>
      <c r="N24" s="291"/>
      <c r="O24" s="291"/>
      <c r="P24" s="291"/>
      <c r="Q24" s="291"/>
      <c r="R24" s="291"/>
      <c r="S24" s="295"/>
      <c r="T24" s="241"/>
      <c r="U24" s="242"/>
      <c r="V24" s="242"/>
      <c r="W24" s="242"/>
      <c r="X24" s="242"/>
      <c r="Y24" s="242"/>
      <c r="Z24" s="242"/>
      <c r="AA24" s="242"/>
      <c r="AB24" s="242"/>
      <c r="AC24" s="242"/>
      <c r="AD24" s="242"/>
      <c r="AE24" s="242"/>
      <c r="AF24" s="242"/>
      <c r="AG24" s="242"/>
      <c r="AH24" s="242"/>
      <c r="AI24" s="242"/>
      <c r="AJ24" s="242"/>
      <c r="AK24" s="242"/>
      <c r="AL24" s="243"/>
    </row>
    <row r="25" spans="1:38">
      <c r="A25" s="292"/>
      <c r="B25" s="402" t="s">
        <v>473</v>
      </c>
      <c r="C25" s="291"/>
      <c r="D25" s="291"/>
      <c r="E25" s="291"/>
      <c r="F25" s="291"/>
      <c r="G25" s="291"/>
      <c r="H25" s="291"/>
      <c r="I25" s="291"/>
      <c r="J25" s="291"/>
      <c r="K25" s="291"/>
      <c r="L25" s="291"/>
      <c r="M25" s="291"/>
      <c r="N25" s="291"/>
      <c r="O25" s="291"/>
      <c r="P25" s="291"/>
      <c r="Q25" s="291"/>
      <c r="R25" s="291"/>
      <c r="S25" s="295"/>
      <c r="T25" s="241"/>
      <c r="U25" s="242"/>
      <c r="V25" s="242"/>
      <c r="W25" s="242"/>
      <c r="X25" s="242"/>
      <c r="Y25" s="242"/>
      <c r="Z25" s="242"/>
      <c r="AA25" s="242"/>
      <c r="AB25" s="242"/>
      <c r="AC25" s="242"/>
      <c r="AD25" s="242"/>
      <c r="AE25" s="242"/>
      <c r="AF25" s="242"/>
      <c r="AG25" s="242"/>
      <c r="AH25" s="242"/>
      <c r="AI25" s="242"/>
      <c r="AJ25" s="242"/>
      <c r="AK25" s="242"/>
      <c r="AL25" s="243"/>
    </row>
    <row r="26" spans="1:38">
      <c r="A26" s="292"/>
      <c r="B26" s="134"/>
      <c r="C26" s="291"/>
      <c r="D26" s="291"/>
      <c r="E26" s="291"/>
      <c r="F26" s="291"/>
      <c r="G26" s="291"/>
      <c r="H26" s="291"/>
      <c r="I26" s="291"/>
      <c r="J26" s="291"/>
      <c r="K26" s="291"/>
      <c r="L26" s="291"/>
      <c r="M26" s="291"/>
      <c r="N26" s="291"/>
      <c r="O26" s="291"/>
      <c r="P26" s="291"/>
      <c r="Q26" s="291"/>
      <c r="R26" s="291"/>
      <c r="S26" s="295"/>
      <c r="T26" s="241"/>
      <c r="U26" s="242"/>
      <c r="V26" s="242"/>
      <c r="W26" s="242"/>
      <c r="X26" s="242"/>
      <c r="Y26" s="242"/>
      <c r="Z26" s="242"/>
      <c r="AA26" s="242"/>
      <c r="AB26" s="242"/>
      <c r="AC26" s="242"/>
      <c r="AD26" s="242"/>
      <c r="AE26" s="242"/>
      <c r="AF26" s="242"/>
      <c r="AG26" s="242"/>
      <c r="AH26" s="242"/>
      <c r="AI26" s="242"/>
      <c r="AJ26" s="242"/>
      <c r="AK26" s="242"/>
      <c r="AL26" s="243"/>
    </row>
    <row r="27" spans="1:38" ht="18">
      <c r="A27" s="292"/>
      <c r="B27" s="527" t="s">
        <v>643</v>
      </c>
      <c r="C27" s="524"/>
      <c r="D27" s="524"/>
      <c r="E27" s="291"/>
      <c r="F27" s="291"/>
      <c r="G27" s="291"/>
      <c r="H27" s="291"/>
      <c r="I27" s="291"/>
      <c r="J27" s="291"/>
      <c r="K27" s="291"/>
      <c r="L27" s="291"/>
      <c r="M27" s="291"/>
      <c r="N27" s="291"/>
      <c r="O27" s="291"/>
      <c r="P27" s="291"/>
      <c r="Q27" s="291"/>
      <c r="R27" s="291"/>
      <c r="S27" s="295"/>
      <c r="T27" s="241"/>
      <c r="U27" s="242"/>
      <c r="V27" s="242"/>
      <c r="W27" s="242"/>
      <c r="X27" s="242"/>
      <c r="Y27" s="242"/>
      <c r="Z27" s="242"/>
      <c r="AA27" s="242"/>
      <c r="AB27" s="242"/>
      <c r="AC27" s="242"/>
      <c r="AD27" s="242"/>
      <c r="AE27" s="242"/>
      <c r="AF27" s="242"/>
      <c r="AG27" s="242"/>
      <c r="AH27" s="242"/>
      <c r="AI27" s="242"/>
      <c r="AJ27" s="242"/>
      <c r="AK27" s="242"/>
      <c r="AL27" s="243"/>
    </row>
    <row r="28" spans="1:38" ht="18">
      <c r="A28" s="292"/>
      <c r="B28" s="525" t="s">
        <v>644</v>
      </c>
      <c r="C28" s="526"/>
      <c r="D28" s="526"/>
      <c r="E28" s="526"/>
      <c r="F28" s="526"/>
      <c r="G28" s="526"/>
      <c r="H28" s="291"/>
      <c r="I28" s="291"/>
      <c r="J28" s="291"/>
      <c r="K28" s="291"/>
      <c r="L28" s="291"/>
      <c r="M28" s="291"/>
      <c r="N28" s="291"/>
      <c r="O28" s="291"/>
      <c r="P28" s="291"/>
      <c r="Q28" s="291"/>
      <c r="R28" s="291"/>
      <c r="S28" s="295"/>
      <c r="T28" s="241"/>
      <c r="U28" s="242"/>
      <c r="V28" s="242"/>
      <c r="W28" s="242"/>
      <c r="X28" s="242"/>
      <c r="Y28" s="242"/>
      <c r="Z28" s="242"/>
      <c r="AA28" s="242"/>
      <c r="AB28" s="242"/>
      <c r="AC28" s="242"/>
      <c r="AD28" s="242"/>
      <c r="AE28" s="242"/>
      <c r="AF28" s="242"/>
      <c r="AG28" s="242"/>
      <c r="AH28" s="242"/>
      <c r="AI28" s="242"/>
      <c r="AJ28" s="242"/>
      <c r="AK28" s="242"/>
      <c r="AL28" s="243"/>
    </row>
    <row r="29" spans="1:38">
      <c r="A29" s="292"/>
      <c r="B29" s="422"/>
      <c r="C29" s="422"/>
      <c r="D29" s="291"/>
      <c r="E29" s="291"/>
      <c r="F29" s="291"/>
      <c r="G29" s="291"/>
      <c r="H29" s="291"/>
      <c r="I29" s="291"/>
      <c r="J29" s="291"/>
      <c r="K29" s="291"/>
      <c r="L29" s="291"/>
      <c r="M29" s="291"/>
      <c r="N29" s="291"/>
      <c r="O29" s="291"/>
      <c r="P29" s="291"/>
      <c r="Q29" s="291"/>
      <c r="R29" s="291"/>
      <c r="S29" s="295"/>
      <c r="T29" s="241"/>
      <c r="U29" s="242"/>
      <c r="V29" s="242"/>
      <c r="W29" s="242"/>
      <c r="X29" s="242"/>
      <c r="Y29" s="242"/>
      <c r="Z29" s="242"/>
      <c r="AA29" s="242"/>
      <c r="AB29" s="242"/>
      <c r="AC29" s="242"/>
      <c r="AD29" s="242"/>
      <c r="AE29" s="242"/>
      <c r="AF29" s="242"/>
      <c r="AG29" s="242"/>
      <c r="AH29" s="242"/>
      <c r="AI29" s="242"/>
      <c r="AJ29" s="242"/>
      <c r="AK29" s="242"/>
      <c r="AL29" s="243"/>
    </row>
    <row r="30" spans="1:38" ht="29.25" customHeight="1">
      <c r="A30" s="529" t="s">
        <v>646</v>
      </c>
      <c r="B30" s="1414" t="s">
        <v>645</v>
      </c>
      <c r="C30" s="1415"/>
      <c r="D30" s="1415"/>
      <c r="E30" s="1415"/>
      <c r="F30" s="1415"/>
      <c r="G30" s="1415"/>
      <c r="H30" s="1415"/>
      <c r="I30" s="1415"/>
      <c r="J30" s="1415"/>
      <c r="K30" s="1415"/>
      <c r="L30" s="1415"/>
      <c r="M30" s="1415"/>
      <c r="N30" s="1415"/>
      <c r="O30" s="1415"/>
      <c r="P30" s="1415"/>
      <c r="Q30" s="1415"/>
      <c r="R30" s="1415"/>
      <c r="S30" s="528" t="s">
        <v>646</v>
      </c>
      <c r="T30" s="241"/>
      <c r="U30" s="242"/>
      <c r="V30" s="242"/>
      <c r="W30" s="242"/>
      <c r="X30" s="242"/>
      <c r="Y30" s="242"/>
      <c r="Z30" s="242"/>
      <c r="AA30" s="242"/>
      <c r="AB30" s="242"/>
      <c r="AC30" s="242"/>
      <c r="AD30" s="242"/>
      <c r="AE30" s="242"/>
      <c r="AF30" s="242"/>
      <c r="AG30" s="242"/>
      <c r="AH30" s="242"/>
      <c r="AI30" s="242"/>
      <c r="AJ30" s="242"/>
      <c r="AK30" s="242"/>
      <c r="AL30" s="243"/>
    </row>
    <row r="31" spans="1:38">
      <c r="A31" s="292"/>
      <c r="B31" s="291"/>
      <c r="C31" s="291"/>
      <c r="D31" s="291"/>
      <c r="E31" s="291"/>
      <c r="F31" s="291"/>
      <c r="G31" s="291"/>
      <c r="H31" s="291"/>
      <c r="I31" s="291"/>
      <c r="J31" s="291"/>
      <c r="K31" s="291"/>
      <c r="L31" s="291"/>
      <c r="M31" s="291"/>
      <c r="N31" s="291"/>
      <c r="O31" s="291"/>
      <c r="P31" s="291"/>
      <c r="Q31" s="291"/>
      <c r="R31" s="291"/>
      <c r="S31" s="295"/>
      <c r="T31" s="241"/>
      <c r="U31" s="242"/>
      <c r="V31" s="242"/>
      <c r="W31" s="242"/>
      <c r="X31" s="242"/>
      <c r="Y31" s="242"/>
      <c r="Z31" s="242"/>
      <c r="AA31" s="242"/>
      <c r="AB31" s="242"/>
      <c r="AC31" s="242"/>
      <c r="AD31" s="242"/>
      <c r="AE31" s="242"/>
      <c r="AF31" s="242"/>
      <c r="AG31" s="242"/>
      <c r="AH31" s="242"/>
      <c r="AI31" s="242"/>
      <c r="AJ31" s="242"/>
      <c r="AK31" s="242"/>
      <c r="AL31" s="243"/>
    </row>
    <row r="32" spans="1:38">
      <c r="A32" s="292"/>
      <c r="B32" s="291"/>
      <c r="C32" s="291"/>
      <c r="D32" s="291"/>
      <c r="E32" s="291"/>
      <c r="F32" s="291"/>
      <c r="G32" s="291"/>
      <c r="H32" s="291"/>
      <c r="I32" s="291"/>
      <c r="J32" s="291"/>
      <c r="K32" s="291"/>
      <c r="L32" s="291"/>
      <c r="M32" s="291"/>
      <c r="N32" s="291"/>
      <c r="O32" s="291"/>
      <c r="P32" s="291"/>
      <c r="Q32" s="291"/>
      <c r="R32" s="291"/>
      <c r="S32" s="295"/>
      <c r="T32" s="241"/>
      <c r="U32" s="242"/>
      <c r="V32" s="242"/>
      <c r="W32" s="242"/>
      <c r="X32" s="242"/>
      <c r="Y32" s="242"/>
      <c r="Z32" s="242"/>
      <c r="AA32" s="242"/>
      <c r="AB32" s="242"/>
      <c r="AC32" s="242"/>
      <c r="AD32" s="242"/>
      <c r="AE32" s="242"/>
      <c r="AF32" s="242"/>
      <c r="AG32" s="242"/>
      <c r="AH32" s="242"/>
      <c r="AI32" s="242"/>
      <c r="AJ32" s="242"/>
      <c r="AK32" s="242"/>
      <c r="AL32" s="243"/>
    </row>
    <row r="33" spans="1:38">
      <c r="A33" s="292"/>
      <c r="B33" s="291"/>
      <c r="C33" s="291"/>
      <c r="D33" s="291"/>
      <c r="E33" s="291"/>
      <c r="F33" s="291"/>
      <c r="G33" s="291"/>
      <c r="H33" s="291"/>
      <c r="I33" s="291"/>
      <c r="J33" s="291"/>
      <c r="K33" s="291"/>
      <c r="L33" s="291"/>
      <c r="M33" s="291"/>
      <c r="N33" s="291"/>
      <c r="O33" s="291"/>
      <c r="P33" s="291"/>
      <c r="Q33" s="291"/>
      <c r="R33" s="291"/>
      <c r="S33" s="295"/>
      <c r="T33" s="241"/>
      <c r="U33" s="242"/>
      <c r="V33" s="242"/>
      <c r="W33" s="242"/>
      <c r="X33" s="242"/>
      <c r="Y33" s="242"/>
      <c r="Z33" s="242"/>
      <c r="AA33" s="242"/>
      <c r="AB33" s="242"/>
      <c r="AC33" s="242"/>
      <c r="AD33" s="242"/>
      <c r="AE33" s="242"/>
      <c r="AF33" s="242"/>
      <c r="AG33" s="242"/>
      <c r="AH33" s="242"/>
      <c r="AI33" s="242"/>
      <c r="AJ33" s="242"/>
      <c r="AK33" s="242"/>
      <c r="AL33" s="243"/>
    </row>
    <row r="34" spans="1:38">
      <c r="A34" s="292"/>
      <c r="B34" s="291"/>
      <c r="C34" s="291"/>
      <c r="D34" s="291"/>
      <c r="E34" s="291"/>
      <c r="F34" s="291"/>
      <c r="G34" s="291"/>
      <c r="H34" s="291"/>
      <c r="I34" s="291"/>
      <c r="J34" s="291"/>
      <c r="K34" s="291"/>
      <c r="L34" s="291"/>
      <c r="M34" s="291"/>
      <c r="N34" s="291"/>
      <c r="O34" s="291"/>
      <c r="P34" s="291"/>
      <c r="Q34" s="291"/>
      <c r="R34" s="291"/>
      <c r="S34" s="295"/>
      <c r="T34" s="241"/>
      <c r="U34" s="242"/>
      <c r="V34" s="242"/>
      <c r="W34" s="242"/>
      <c r="X34" s="242"/>
      <c r="Y34" s="242"/>
      <c r="Z34" s="242"/>
      <c r="AA34" s="242"/>
      <c r="AB34" s="242"/>
      <c r="AC34" s="242"/>
      <c r="AD34" s="242"/>
      <c r="AE34" s="242"/>
      <c r="AF34" s="242"/>
      <c r="AG34" s="242"/>
      <c r="AH34" s="242"/>
      <c r="AI34" s="242"/>
      <c r="AJ34" s="242"/>
      <c r="AK34" s="242"/>
      <c r="AL34" s="243"/>
    </row>
    <row r="35" spans="1:38">
      <c r="A35" s="292"/>
      <c r="B35" s="291"/>
      <c r="C35" s="291"/>
      <c r="D35" s="291"/>
      <c r="E35" s="291"/>
      <c r="F35" s="291"/>
      <c r="G35" s="291"/>
      <c r="H35" s="291"/>
      <c r="I35" s="291"/>
      <c r="J35" s="291"/>
      <c r="K35" s="291"/>
      <c r="L35" s="291"/>
      <c r="M35" s="291"/>
      <c r="N35" s="291"/>
      <c r="O35" s="291"/>
      <c r="P35" s="291"/>
      <c r="Q35" s="291"/>
      <c r="R35" s="291"/>
      <c r="S35" s="295"/>
      <c r="T35" s="241"/>
      <c r="U35" s="242"/>
      <c r="V35" s="242"/>
      <c r="W35" s="242"/>
      <c r="X35" s="242"/>
      <c r="Y35" s="242"/>
      <c r="Z35" s="242"/>
      <c r="AA35" s="242"/>
      <c r="AB35" s="242"/>
      <c r="AC35" s="242"/>
      <c r="AD35" s="242"/>
      <c r="AE35" s="242"/>
      <c r="AF35" s="242"/>
      <c r="AG35" s="242"/>
      <c r="AH35" s="242"/>
      <c r="AI35" s="242"/>
      <c r="AJ35" s="242"/>
      <c r="AK35" s="242"/>
      <c r="AL35" s="243"/>
    </row>
    <row r="36" spans="1:38">
      <c r="A36" s="292"/>
      <c r="B36" s="291"/>
      <c r="C36" s="291"/>
      <c r="D36" s="291"/>
      <c r="E36" s="291"/>
      <c r="F36" s="291"/>
      <c r="G36" s="291"/>
      <c r="H36" s="291"/>
      <c r="I36" s="291"/>
      <c r="J36" s="291"/>
      <c r="K36" s="291"/>
      <c r="L36" s="291"/>
      <c r="M36" s="291"/>
      <c r="N36" s="291"/>
      <c r="O36" s="291"/>
      <c r="P36" s="291"/>
      <c r="Q36" s="291"/>
      <c r="R36" s="291"/>
      <c r="S36" s="295"/>
      <c r="T36" s="241"/>
      <c r="U36" s="242"/>
      <c r="V36" s="242"/>
      <c r="W36" s="242"/>
      <c r="X36" s="242"/>
      <c r="Y36" s="242"/>
      <c r="Z36" s="242"/>
      <c r="AA36" s="242"/>
      <c r="AB36" s="242"/>
      <c r="AC36" s="242"/>
      <c r="AD36" s="242"/>
      <c r="AE36" s="242"/>
      <c r="AF36" s="242"/>
      <c r="AG36" s="242"/>
      <c r="AH36" s="242"/>
      <c r="AI36" s="242"/>
      <c r="AJ36" s="242"/>
      <c r="AK36" s="242"/>
      <c r="AL36" s="243"/>
    </row>
    <row r="37" spans="1:38">
      <c r="A37" s="292"/>
      <c r="B37" s="291"/>
      <c r="C37" s="291"/>
      <c r="D37" s="291"/>
      <c r="E37" s="291"/>
      <c r="F37" s="291"/>
      <c r="G37" s="291"/>
      <c r="H37" s="291"/>
      <c r="I37" s="291"/>
      <c r="J37" s="291"/>
      <c r="K37" s="291"/>
      <c r="L37" s="291"/>
      <c r="M37" s="291"/>
      <c r="N37" s="291"/>
      <c r="O37" s="291"/>
      <c r="P37" s="291"/>
      <c r="Q37" s="291"/>
      <c r="R37" s="291"/>
      <c r="S37" s="295"/>
      <c r="T37" s="241"/>
      <c r="U37" s="242"/>
      <c r="V37" s="242"/>
      <c r="W37" s="242"/>
      <c r="X37" s="242"/>
      <c r="Y37" s="242"/>
      <c r="Z37" s="242"/>
      <c r="AA37" s="242"/>
      <c r="AB37" s="242"/>
      <c r="AC37" s="242"/>
      <c r="AD37" s="242"/>
      <c r="AE37" s="242"/>
      <c r="AF37" s="242"/>
      <c r="AG37" s="242"/>
      <c r="AH37" s="242"/>
      <c r="AI37" s="242"/>
      <c r="AJ37" s="242"/>
      <c r="AK37" s="242"/>
      <c r="AL37" s="243"/>
    </row>
    <row r="38" spans="1:38">
      <c r="A38" s="292"/>
      <c r="B38" s="291"/>
      <c r="C38" s="291"/>
      <c r="D38" s="291"/>
      <c r="E38" s="291"/>
      <c r="F38" s="291"/>
      <c r="G38" s="291"/>
      <c r="H38" s="291"/>
      <c r="I38" s="291"/>
      <c r="J38" s="291"/>
      <c r="K38" s="291"/>
      <c r="L38" s="291"/>
      <c r="M38" s="291"/>
      <c r="N38" s="291"/>
      <c r="O38" s="291"/>
      <c r="P38" s="291"/>
      <c r="Q38" s="291"/>
      <c r="R38" s="291"/>
      <c r="S38" s="295"/>
      <c r="T38" s="241"/>
      <c r="U38" s="242"/>
      <c r="V38" s="242"/>
      <c r="W38" s="242"/>
      <c r="X38" s="242"/>
      <c r="Y38" s="242"/>
      <c r="Z38" s="242"/>
      <c r="AA38" s="242"/>
      <c r="AB38" s="242"/>
      <c r="AC38" s="242"/>
      <c r="AD38" s="242"/>
      <c r="AE38" s="242"/>
      <c r="AF38" s="242"/>
      <c r="AG38" s="242"/>
      <c r="AH38" s="242"/>
      <c r="AI38" s="242"/>
      <c r="AJ38" s="242"/>
      <c r="AK38" s="242"/>
      <c r="AL38" s="243"/>
    </row>
    <row r="39" spans="1:38">
      <c r="A39" s="292"/>
      <c r="B39" s="291"/>
      <c r="C39" s="291"/>
      <c r="D39" s="291"/>
      <c r="E39" s="291"/>
      <c r="F39" s="291"/>
      <c r="G39" s="291"/>
      <c r="H39" s="291"/>
      <c r="I39" s="291"/>
      <c r="J39" s="291"/>
      <c r="K39" s="291"/>
      <c r="L39" s="291"/>
      <c r="M39" s="291"/>
      <c r="N39" s="291"/>
      <c r="O39" s="291"/>
      <c r="P39" s="291"/>
      <c r="Q39" s="291"/>
      <c r="R39" s="291"/>
      <c r="S39" s="295"/>
      <c r="T39" s="241"/>
      <c r="U39" s="242"/>
      <c r="V39" s="242"/>
      <c r="W39" s="242"/>
      <c r="X39" s="242"/>
      <c r="Y39" s="242"/>
      <c r="Z39" s="242"/>
      <c r="AA39" s="242"/>
      <c r="AB39" s="242"/>
      <c r="AC39" s="242"/>
      <c r="AD39" s="242"/>
      <c r="AE39" s="242"/>
      <c r="AF39" s="242"/>
      <c r="AG39" s="242"/>
      <c r="AH39" s="242"/>
      <c r="AI39" s="242"/>
      <c r="AJ39" s="242"/>
      <c r="AK39" s="242"/>
      <c r="AL39" s="243"/>
    </row>
    <row r="40" spans="1:38">
      <c r="A40" s="292"/>
      <c r="B40" s="291"/>
      <c r="C40" s="291"/>
      <c r="D40" s="291"/>
      <c r="E40" s="291"/>
      <c r="F40" s="291"/>
      <c r="G40" s="291"/>
      <c r="H40" s="291"/>
      <c r="I40" s="291"/>
      <c r="J40" s="291"/>
      <c r="K40" s="291"/>
      <c r="L40" s="291"/>
      <c r="M40" s="291"/>
      <c r="N40" s="291"/>
      <c r="O40" s="291"/>
      <c r="P40" s="291"/>
      <c r="Q40" s="291"/>
      <c r="R40" s="291"/>
      <c r="S40" s="295"/>
      <c r="T40" s="241"/>
      <c r="U40" s="242"/>
      <c r="V40" s="242"/>
      <c r="W40" s="242"/>
      <c r="X40" s="242"/>
      <c r="Y40" s="242"/>
      <c r="Z40" s="242"/>
      <c r="AA40" s="242"/>
      <c r="AB40" s="242"/>
      <c r="AC40" s="242"/>
      <c r="AD40" s="242"/>
      <c r="AE40" s="242"/>
      <c r="AF40" s="242"/>
      <c r="AG40" s="242"/>
      <c r="AH40" s="242"/>
      <c r="AI40" s="242"/>
      <c r="AJ40" s="242"/>
      <c r="AK40" s="242"/>
      <c r="AL40" s="243"/>
    </row>
    <row r="41" spans="1:38">
      <c r="A41" s="292"/>
      <c r="B41" s="291"/>
      <c r="C41" s="291"/>
      <c r="D41" s="291"/>
      <c r="E41" s="291"/>
      <c r="F41" s="291"/>
      <c r="G41" s="291"/>
      <c r="H41" s="291"/>
      <c r="I41" s="291"/>
      <c r="J41" s="291"/>
      <c r="K41" s="291"/>
      <c r="L41" s="291"/>
      <c r="M41" s="291"/>
      <c r="N41" s="291"/>
      <c r="O41" s="291"/>
      <c r="P41" s="291"/>
      <c r="Q41" s="291"/>
      <c r="R41" s="291"/>
      <c r="S41" s="295"/>
      <c r="T41" s="241"/>
      <c r="U41" s="242"/>
      <c r="V41" s="242"/>
      <c r="W41" s="242"/>
      <c r="X41" s="242"/>
      <c r="Y41" s="242"/>
      <c r="Z41" s="242"/>
      <c r="AA41" s="242"/>
      <c r="AB41" s="242"/>
      <c r="AC41" s="242"/>
      <c r="AD41" s="242"/>
      <c r="AE41" s="242"/>
      <c r="AF41" s="242"/>
      <c r="AG41" s="242"/>
      <c r="AH41" s="242"/>
      <c r="AI41" s="242"/>
      <c r="AJ41" s="242"/>
      <c r="AK41" s="242"/>
      <c r="AL41" s="243"/>
    </row>
    <row r="42" spans="1:38">
      <c r="A42" s="292"/>
      <c r="B42" s="291"/>
      <c r="C42" s="291"/>
      <c r="D42" s="291"/>
      <c r="E42" s="291"/>
      <c r="F42" s="291"/>
      <c r="G42" s="291"/>
      <c r="H42" s="291"/>
      <c r="I42" s="291"/>
      <c r="J42" s="291"/>
      <c r="K42" s="291"/>
      <c r="L42" s="291"/>
      <c r="M42" s="291"/>
      <c r="N42" s="291"/>
      <c r="O42" s="291"/>
      <c r="P42" s="291"/>
      <c r="Q42" s="291"/>
      <c r="R42" s="291"/>
      <c r="S42" s="295"/>
      <c r="T42" s="241"/>
      <c r="U42" s="242"/>
      <c r="V42" s="242"/>
      <c r="W42" s="242"/>
      <c r="X42" s="242"/>
      <c r="Y42" s="242"/>
      <c r="Z42" s="242"/>
      <c r="AA42" s="242"/>
      <c r="AB42" s="242"/>
      <c r="AC42" s="242"/>
      <c r="AD42" s="242"/>
      <c r="AE42" s="242"/>
      <c r="AF42" s="242"/>
      <c r="AG42" s="242"/>
      <c r="AH42" s="242"/>
      <c r="AI42" s="242"/>
      <c r="AJ42" s="242"/>
      <c r="AK42" s="242"/>
      <c r="AL42" s="243"/>
    </row>
    <row r="43" spans="1:38">
      <c r="A43" s="292"/>
      <c r="B43" s="291"/>
      <c r="C43" s="291"/>
      <c r="D43" s="291"/>
      <c r="E43" s="291"/>
      <c r="F43" s="291"/>
      <c r="G43" s="291"/>
      <c r="H43" s="291"/>
      <c r="I43" s="291"/>
      <c r="J43" s="291"/>
      <c r="K43" s="291"/>
      <c r="L43" s="291"/>
      <c r="M43" s="291"/>
      <c r="N43" s="291"/>
      <c r="O43" s="291"/>
      <c r="P43" s="291"/>
      <c r="Q43" s="291"/>
      <c r="R43" s="291"/>
      <c r="S43" s="295"/>
      <c r="T43" s="241"/>
      <c r="U43" s="242"/>
      <c r="V43" s="242"/>
      <c r="W43" s="242"/>
      <c r="X43" s="242"/>
      <c r="Y43" s="242"/>
      <c r="Z43" s="242"/>
      <c r="AA43" s="242"/>
      <c r="AB43" s="242"/>
      <c r="AC43" s="242"/>
      <c r="AD43" s="242"/>
      <c r="AE43" s="242"/>
      <c r="AF43" s="242"/>
      <c r="AG43" s="242"/>
      <c r="AH43" s="242"/>
      <c r="AI43" s="242"/>
      <c r="AJ43" s="242"/>
      <c r="AK43" s="242"/>
      <c r="AL43" s="243"/>
    </row>
    <row r="44" spans="1:38">
      <c r="A44" s="292"/>
      <c r="B44" s="291"/>
      <c r="C44" s="291"/>
      <c r="D44" s="291"/>
      <c r="E44" s="291"/>
      <c r="F44" s="291"/>
      <c r="G44" s="291"/>
      <c r="H44" s="291"/>
      <c r="I44" s="291"/>
      <c r="J44" s="291"/>
      <c r="K44" s="291"/>
      <c r="L44" s="291"/>
      <c r="M44" s="291"/>
      <c r="N44" s="291"/>
      <c r="O44" s="291"/>
      <c r="P44" s="291"/>
      <c r="Q44" s="291"/>
      <c r="R44" s="291"/>
      <c r="S44" s="295"/>
      <c r="T44" s="241"/>
      <c r="U44" s="242"/>
      <c r="V44" s="242"/>
      <c r="W44" s="242"/>
      <c r="X44" s="242"/>
      <c r="Y44" s="242"/>
      <c r="Z44" s="242"/>
      <c r="AA44" s="242"/>
      <c r="AB44" s="242"/>
      <c r="AC44" s="242"/>
      <c r="AD44" s="242"/>
      <c r="AE44" s="242"/>
      <c r="AF44" s="242"/>
      <c r="AG44" s="242"/>
      <c r="AH44" s="242"/>
      <c r="AI44" s="242"/>
      <c r="AJ44" s="242"/>
      <c r="AK44" s="242"/>
      <c r="AL44" s="243"/>
    </row>
    <row r="45" spans="1:38">
      <c r="A45" s="292"/>
      <c r="B45" s="291"/>
      <c r="C45" s="291"/>
      <c r="D45" s="291"/>
      <c r="E45" s="291"/>
      <c r="F45" s="291"/>
      <c r="G45" s="291"/>
      <c r="H45" s="291"/>
      <c r="I45" s="291"/>
      <c r="J45" s="291"/>
      <c r="K45" s="291"/>
      <c r="L45" s="291"/>
      <c r="M45" s="291"/>
      <c r="N45" s="291"/>
      <c r="O45" s="291"/>
      <c r="P45" s="291"/>
      <c r="Q45" s="291"/>
      <c r="R45" s="291"/>
      <c r="S45" s="295"/>
      <c r="T45" s="241"/>
      <c r="U45" s="242"/>
      <c r="V45" s="242"/>
      <c r="W45" s="242"/>
      <c r="X45" s="242"/>
      <c r="Y45" s="242"/>
      <c r="Z45" s="242"/>
      <c r="AA45" s="242"/>
      <c r="AB45" s="242"/>
      <c r="AC45" s="242"/>
      <c r="AD45" s="242"/>
      <c r="AE45" s="242"/>
      <c r="AF45" s="242"/>
      <c r="AG45" s="242"/>
      <c r="AH45" s="242"/>
      <c r="AI45" s="242"/>
      <c r="AJ45" s="242"/>
      <c r="AK45" s="242"/>
      <c r="AL45" s="243"/>
    </row>
    <row r="46" spans="1:38">
      <c r="A46" s="292"/>
      <c r="B46" s="291"/>
      <c r="C46" s="291"/>
      <c r="D46" s="291"/>
      <c r="E46" s="291"/>
      <c r="F46" s="291"/>
      <c r="G46" s="291"/>
      <c r="H46" s="291"/>
      <c r="I46" s="291"/>
      <c r="J46" s="291"/>
      <c r="K46" s="291"/>
      <c r="L46" s="291"/>
      <c r="M46" s="291"/>
      <c r="N46" s="291"/>
      <c r="O46" s="291"/>
      <c r="P46" s="291"/>
      <c r="Q46" s="291"/>
      <c r="R46" s="291"/>
      <c r="S46" s="295"/>
      <c r="T46" s="241"/>
      <c r="U46" s="242"/>
      <c r="V46" s="242"/>
      <c r="W46" s="242"/>
      <c r="X46" s="242"/>
      <c r="Y46" s="242"/>
      <c r="Z46" s="242"/>
      <c r="AA46" s="242"/>
      <c r="AB46" s="242"/>
      <c r="AC46" s="242"/>
      <c r="AD46" s="242"/>
      <c r="AE46" s="242"/>
      <c r="AF46" s="242"/>
      <c r="AG46" s="242"/>
      <c r="AH46" s="242"/>
      <c r="AI46" s="242"/>
      <c r="AJ46" s="242"/>
      <c r="AK46" s="242"/>
      <c r="AL46" s="243"/>
    </row>
    <row r="47" spans="1:38">
      <c r="A47" s="292"/>
      <c r="B47" s="291"/>
      <c r="C47" s="291"/>
      <c r="D47" s="291"/>
      <c r="E47" s="291"/>
      <c r="F47" s="291"/>
      <c r="G47" s="291"/>
      <c r="H47" s="291"/>
      <c r="I47" s="291"/>
      <c r="J47" s="291"/>
      <c r="K47" s="291"/>
      <c r="L47" s="291"/>
      <c r="M47" s="291"/>
      <c r="N47" s="291"/>
      <c r="O47" s="291"/>
      <c r="P47" s="291"/>
      <c r="Q47" s="291"/>
      <c r="R47" s="291"/>
      <c r="S47" s="295"/>
      <c r="T47" s="241"/>
      <c r="U47" s="242"/>
      <c r="V47" s="242"/>
      <c r="W47" s="242"/>
      <c r="X47" s="242"/>
      <c r="Y47" s="242"/>
      <c r="Z47" s="242"/>
      <c r="AA47" s="242"/>
      <c r="AB47" s="242"/>
      <c r="AC47" s="242"/>
      <c r="AD47" s="242"/>
      <c r="AE47" s="242"/>
      <c r="AF47" s="242"/>
      <c r="AG47" s="242"/>
      <c r="AH47" s="242"/>
      <c r="AI47" s="242"/>
      <c r="AJ47" s="242"/>
      <c r="AK47" s="242"/>
      <c r="AL47" s="243"/>
    </row>
    <row r="48" spans="1:38">
      <c r="A48" s="292"/>
      <c r="B48" s="291"/>
      <c r="C48" s="291"/>
      <c r="D48" s="291"/>
      <c r="E48" s="291"/>
      <c r="F48" s="291"/>
      <c r="G48" s="291"/>
      <c r="H48" s="291"/>
      <c r="I48" s="291"/>
      <c r="J48" s="291"/>
      <c r="K48" s="291"/>
      <c r="L48" s="291"/>
      <c r="M48" s="291"/>
      <c r="N48" s="291"/>
      <c r="O48" s="291"/>
      <c r="P48" s="291"/>
      <c r="Q48" s="291"/>
      <c r="R48" s="291"/>
      <c r="S48" s="295"/>
      <c r="T48" s="241"/>
      <c r="U48" s="242"/>
      <c r="V48" s="242"/>
      <c r="W48" s="242"/>
      <c r="X48" s="242"/>
      <c r="Y48" s="242"/>
      <c r="Z48" s="242"/>
      <c r="AA48" s="242"/>
      <c r="AB48" s="242"/>
      <c r="AC48" s="242"/>
      <c r="AD48" s="242"/>
      <c r="AE48" s="242"/>
      <c r="AF48" s="242"/>
      <c r="AG48" s="242"/>
      <c r="AH48" s="242"/>
      <c r="AI48" s="242"/>
      <c r="AJ48" s="242"/>
      <c r="AK48" s="242"/>
      <c r="AL48" s="243"/>
    </row>
    <row r="49" spans="1:38">
      <c r="A49" s="292"/>
      <c r="B49" s="291"/>
      <c r="C49" s="291"/>
      <c r="D49" s="291"/>
      <c r="E49" s="291"/>
      <c r="F49" s="291"/>
      <c r="G49" s="291"/>
      <c r="H49" s="291"/>
      <c r="I49" s="291"/>
      <c r="J49" s="291"/>
      <c r="K49" s="291"/>
      <c r="L49" s="291"/>
      <c r="M49" s="291"/>
      <c r="N49" s="291"/>
      <c r="O49" s="291"/>
      <c r="P49" s="291"/>
      <c r="Q49" s="291"/>
      <c r="R49" s="291"/>
      <c r="S49" s="295"/>
      <c r="T49" s="241"/>
      <c r="U49" s="242"/>
      <c r="V49" s="242"/>
      <c r="W49" s="242"/>
      <c r="X49" s="242"/>
      <c r="Y49" s="242"/>
      <c r="Z49" s="242"/>
      <c r="AA49" s="242"/>
      <c r="AB49" s="242"/>
      <c r="AC49" s="242"/>
      <c r="AD49" s="242"/>
      <c r="AE49" s="242"/>
      <c r="AF49" s="242"/>
      <c r="AG49" s="242"/>
      <c r="AH49" s="242"/>
      <c r="AI49" s="242"/>
      <c r="AJ49" s="242"/>
      <c r="AK49" s="242"/>
      <c r="AL49" s="243"/>
    </row>
    <row r="50" spans="1:38">
      <c r="A50" s="292"/>
      <c r="B50" s="291"/>
      <c r="C50" s="291"/>
      <c r="D50" s="291"/>
      <c r="E50" s="291"/>
      <c r="F50" s="291"/>
      <c r="G50" s="291"/>
      <c r="H50" s="291"/>
      <c r="I50" s="291"/>
      <c r="J50" s="291"/>
      <c r="K50" s="291"/>
      <c r="L50" s="291"/>
      <c r="M50" s="291"/>
      <c r="N50" s="291"/>
      <c r="O50" s="291"/>
      <c r="P50" s="291"/>
      <c r="Q50" s="291"/>
      <c r="R50" s="291"/>
      <c r="S50" s="295"/>
      <c r="T50" s="241"/>
      <c r="U50" s="242"/>
      <c r="V50" s="242"/>
      <c r="W50" s="242"/>
      <c r="X50" s="242"/>
      <c r="Y50" s="242"/>
      <c r="Z50" s="242"/>
      <c r="AA50" s="242"/>
      <c r="AB50" s="242"/>
      <c r="AC50" s="242"/>
      <c r="AD50" s="242"/>
      <c r="AE50" s="242"/>
      <c r="AF50" s="242"/>
      <c r="AG50" s="242"/>
      <c r="AH50" s="242"/>
      <c r="AI50" s="242"/>
      <c r="AJ50" s="242"/>
      <c r="AK50" s="242"/>
      <c r="AL50" s="243"/>
    </row>
    <row r="51" spans="1:38">
      <c r="A51" s="292"/>
      <c r="B51" s="291"/>
      <c r="C51" s="291"/>
      <c r="D51" s="291"/>
      <c r="E51" s="291"/>
      <c r="F51" s="291"/>
      <c r="G51" s="291"/>
      <c r="H51" s="291"/>
      <c r="I51" s="291"/>
      <c r="J51" s="291"/>
      <c r="K51" s="291"/>
      <c r="L51" s="291"/>
      <c r="M51" s="291"/>
      <c r="N51" s="291"/>
      <c r="O51" s="291"/>
      <c r="P51" s="291"/>
      <c r="Q51" s="291"/>
      <c r="R51" s="291"/>
      <c r="S51" s="295"/>
      <c r="T51" s="241"/>
      <c r="U51" s="242"/>
      <c r="V51" s="242"/>
      <c r="W51" s="242"/>
      <c r="X51" s="242"/>
      <c r="Y51" s="242"/>
      <c r="Z51" s="242"/>
      <c r="AA51" s="242"/>
      <c r="AB51" s="242"/>
      <c r="AC51" s="242"/>
      <c r="AD51" s="242"/>
      <c r="AE51" s="242"/>
      <c r="AF51" s="242"/>
      <c r="AG51" s="242"/>
      <c r="AH51" s="242"/>
      <c r="AI51" s="242"/>
      <c r="AJ51" s="242"/>
      <c r="AK51" s="242"/>
      <c r="AL51" s="243"/>
    </row>
    <row r="52" spans="1:38">
      <c r="A52" s="292"/>
      <c r="B52" s="422"/>
      <c r="C52" s="291"/>
      <c r="D52" s="291"/>
      <c r="E52" s="291"/>
      <c r="F52" s="291"/>
      <c r="G52" s="291"/>
      <c r="H52" s="291"/>
      <c r="I52" s="291"/>
      <c r="J52" s="291"/>
      <c r="K52" s="291"/>
      <c r="L52" s="291"/>
      <c r="M52" s="291"/>
      <c r="N52" s="291"/>
      <c r="O52" s="291"/>
      <c r="P52" s="291"/>
      <c r="Q52" s="291"/>
      <c r="R52" s="291"/>
      <c r="S52" s="295"/>
      <c r="T52" s="241"/>
      <c r="U52" s="242"/>
      <c r="V52" s="242"/>
      <c r="W52" s="242"/>
      <c r="X52" s="242"/>
      <c r="Y52" s="242"/>
      <c r="Z52" s="242"/>
      <c r="AA52" s="242"/>
      <c r="AB52" s="242"/>
      <c r="AC52" s="242"/>
      <c r="AD52" s="242"/>
      <c r="AE52" s="242"/>
      <c r="AF52" s="242"/>
      <c r="AG52" s="242"/>
      <c r="AH52" s="242"/>
      <c r="AI52" s="242"/>
      <c r="AJ52" s="242"/>
      <c r="AK52" s="242"/>
      <c r="AL52" s="243"/>
    </row>
    <row r="53" spans="1:38">
      <c r="A53" s="292"/>
      <c r="B53" s="422"/>
      <c r="C53" s="291"/>
      <c r="D53" s="291"/>
      <c r="E53" s="291"/>
      <c r="F53" s="291"/>
      <c r="G53" s="291"/>
      <c r="H53" s="291"/>
      <c r="I53" s="291"/>
      <c r="J53" s="291"/>
      <c r="K53" s="291"/>
      <c r="L53" s="291"/>
      <c r="M53" s="291"/>
      <c r="N53" s="291"/>
      <c r="O53" s="291"/>
      <c r="P53" s="291"/>
      <c r="Q53" s="291"/>
      <c r="R53" s="291"/>
      <c r="S53" s="295"/>
      <c r="T53" s="241"/>
      <c r="U53" s="242"/>
      <c r="V53" s="242"/>
      <c r="W53" s="242"/>
      <c r="X53" s="242"/>
      <c r="Y53" s="242"/>
      <c r="Z53" s="242"/>
      <c r="AA53" s="242"/>
      <c r="AB53" s="242"/>
      <c r="AC53" s="242"/>
      <c r="AD53" s="242"/>
      <c r="AE53" s="242"/>
      <c r="AF53" s="242"/>
      <c r="AG53" s="242"/>
      <c r="AH53" s="242"/>
      <c r="AI53" s="242"/>
      <c r="AJ53" s="242"/>
      <c r="AK53" s="242"/>
      <c r="AL53" s="243"/>
    </row>
    <row r="54" spans="1:38">
      <c r="A54" s="423"/>
      <c r="B54" s="297"/>
      <c r="C54" s="297"/>
      <c r="D54" s="297"/>
      <c r="E54" s="297"/>
      <c r="F54" s="297"/>
      <c r="G54" s="297"/>
      <c r="H54" s="297"/>
      <c r="I54" s="297"/>
      <c r="J54" s="297"/>
      <c r="K54" s="297"/>
      <c r="L54" s="297"/>
      <c r="M54" s="297"/>
      <c r="N54" s="297"/>
      <c r="O54" s="297"/>
      <c r="P54" s="297"/>
      <c r="Q54" s="297"/>
      <c r="R54" s="297"/>
      <c r="S54" s="298"/>
      <c r="T54" s="244"/>
      <c r="U54" s="245"/>
      <c r="V54" s="245"/>
      <c r="W54" s="245"/>
      <c r="X54" s="245"/>
      <c r="Y54" s="245"/>
      <c r="Z54" s="245"/>
      <c r="AA54" s="245"/>
      <c r="AB54" s="245"/>
      <c r="AC54" s="245"/>
      <c r="AD54" s="245"/>
      <c r="AE54" s="245"/>
      <c r="AF54" s="245"/>
      <c r="AG54" s="245"/>
      <c r="AH54" s="245"/>
      <c r="AI54" s="245"/>
      <c r="AJ54" s="245"/>
      <c r="AK54" s="245"/>
      <c r="AL54" s="246"/>
    </row>
  </sheetData>
  <sheetProtection algorithmName="SHA-512" hashValue="so2jkILKSCxfU6x6RnW1M/OCB7BMkum3YkymzD4FgKBwLYYECkse4JOHasjDTSsvdmg2aTzQloYe25QT9LuHtw==" saltValue="mz806xZzUwm597shp0/jLQ==" spinCount="100000" sheet="1" scenarios="1"/>
  <mergeCells count="2">
    <mergeCell ref="A1:S1"/>
    <mergeCell ref="B30:R30"/>
  </mergeCells>
  <phoneticPr fontId="46" type="noConversion"/>
  <hyperlinks>
    <hyperlink ref="B25" location="'EV5.5. Acc. Attachments'!A1" display="BACK" xr:uid="{00000000-0004-0000-31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3">
    <pageSetUpPr fitToPage="1"/>
  </sheetPr>
  <dimension ref="A1:AL57"/>
  <sheetViews>
    <sheetView showGridLines="0" view="pageBreakPreview" zoomScaleNormal="100" zoomScaleSheetLayoutView="100" workbookViewId="0">
      <selection sqref="A1:S1"/>
    </sheetView>
  </sheetViews>
  <sheetFormatPr defaultColWidth="11.42578125" defaultRowHeight="12.75"/>
  <cols>
    <col min="1" max="27" width="5" customWidth="1"/>
    <col min="28" max="28" width="6.140625" customWidth="1"/>
    <col min="29" max="38" width="5" customWidth="1"/>
  </cols>
  <sheetData>
    <row r="1" spans="1:38">
      <c r="A1" s="1329" t="s">
        <v>480</v>
      </c>
      <c r="B1" s="1329"/>
      <c r="C1" s="1329"/>
      <c r="D1" s="1329"/>
      <c r="E1" s="1329"/>
      <c r="F1" s="1329"/>
      <c r="G1" s="1329"/>
      <c r="H1" s="1329"/>
      <c r="I1" s="1329"/>
      <c r="J1" s="1329"/>
      <c r="K1" s="1329"/>
      <c r="L1" s="1329"/>
      <c r="M1" s="1329"/>
      <c r="N1" s="1329"/>
      <c r="O1" s="1329"/>
      <c r="P1" s="1329"/>
      <c r="Q1" s="1329"/>
      <c r="R1" s="1329"/>
      <c r="S1" s="1329"/>
      <c r="T1" s="415"/>
      <c r="U1" s="416"/>
      <c r="V1" s="416"/>
      <c r="W1" s="416"/>
      <c r="X1" s="416"/>
      <c r="Y1" s="416"/>
      <c r="Z1" s="416"/>
      <c r="AA1" s="416"/>
      <c r="AB1" s="416"/>
      <c r="AC1" s="416"/>
      <c r="AD1" s="416"/>
      <c r="AE1" s="416"/>
      <c r="AF1" s="416"/>
      <c r="AG1" s="416"/>
      <c r="AH1" s="416"/>
      <c r="AI1" s="416"/>
      <c r="AJ1" s="416"/>
      <c r="AK1" s="416"/>
      <c r="AL1" s="417"/>
    </row>
    <row r="2" spans="1:38">
      <c r="A2" s="430"/>
      <c r="B2" s="431"/>
      <c r="C2" s="431"/>
      <c r="D2" s="431"/>
      <c r="E2" s="431"/>
      <c r="F2" s="431"/>
      <c r="G2" s="431"/>
      <c r="H2" s="431"/>
      <c r="I2" s="431"/>
      <c r="J2" s="431"/>
      <c r="K2" s="431"/>
      <c r="L2" s="431"/>
      <c r="M2" s="431"/>
      <c r="N2" s="431"/>
      <c r="O2" s="431"/>
      <c r="P2" s="431"/>
      <c r="Q2" s="431"/>
      <c r="R2" s="431"/>
      <c r="S2" s="432"/>
      <c r="T2" s="421"/>
      <c r="U2" s="426" t="s">
        <v>431</v>
      </c>
      <c r="V2" s="210"/>
      <c r="W2" s="210"/>
      <c r="X2" s="210"/>
      <c r="Y2" s="210"/>
      <c r="Z2" s="210"/>
      <c r="AA2" s="210"/>
      <c r="AB2" s="210"/>
      <c r="AC2" s="210"/>
      <c r="AD2" s="210"/>
      <c r="AE2" s="210"/>
      <c r="AF2" s="210"/>
      <c r="AG2" s="210"/>
      <c r="AH2" s="210"/>
      <c r="AI2" s="210"/>
      <c r="AJ2" s="210"/>
      <c r="AK2" s="210"/>
      <c r="AL2" s="211"/>
    </row>
    <row r="3" spans="1:38">
      <c r="A3" s="433"/>
      <c r="B3" s="422" t="s">
        <v>368</v>
      </c>
      <c r="C3" s="422"/>
      <c r="D3" s="422"/>
      <c r="E3" s="422"/>
      <c r="F3" s="422"/>
      <c r="G3" s="422"/>
      <c r="H3" s="422"/>
      <c r="I3" s="422"/>
      <c r="J3" s="422"/>
      <c r="K3" s="422"/>
      <c r="L3" s="422"/>
      <c r="M3" s="422"/>
      <c r="N3" s="422"/>
      <c r="O3" s="422"/>
      <c r="P3" s="422"/>
      <c r="Q3" s="422"/>
      <c r="R3" s="422"/>
      <c r="S3" s="434"/>
      <c r="T3" s="421"/>
      <c r="U3" s="426" t="s">
        <v>432</v>
      </c>
      <c r="V3" s="210"/>
      <c r="W3" s="210"/>
      <c r="X3" s="210"/>
      <c r="Y3" s="210"/>
      <c r="Z3" s="210"/>
      <c r="AA3" s="210"/>
      <c r="AB3" s="210"/>
      <c r="AC3" s="210"/>
      <c r="AD3" s="210"/>
      <c r="AE3" s="210"/>
      <c r="AF3" s="210"/>
      <c r="AG3" s="210"/>
      <c r="AH3" s="210"/>
      <c r="AI3" s="210"/>
      <c r="AJ3" s="210"/>
      <c r="AK3" s="210"/>
      <c r="AL3" s="211"/>
    </row>
    <row r="4" spans="1:38">
      <c r="A4" s="433"/>
      <c r="B4" s="422" t="s">
        <v>371</v>
      </c>
      <c r="C4" s="422"/>
      <c r="D4" s="422"/>
      <c r="E4" s="422"/>
      <c r="F4" s="422"/>
      <c r="G4" s="422"/>
      <c r="H4" s="422"/>
      <c r="I4" s="422"/>
      <c r="J4" s="422"/>
      <c r="K4" s="422"/>
      <c r="L4" s="422"/>
      <c r="M4" s="422"/>
      <c r="N4" s="422"/>
      <c r="O4" s="422"/>
      <c r="P4" s="422"/>
      <c r="Q4" s="422"/>
      <c r="R4" s="422"/>
      <c r="S4" s="434"/>
      <c r="T4" s="421"/>
      <c r="U4" s="53"/>
      <c r="V4" s="210"/>
      <c r="W4" s="210"/>
      <c r="X4" s="210"/>
      <c r="Y4" s="210"/>
      <c r="Z4" s="210"/>
      <c r="AA4" s="210"/>
      <c r="AB4" s="210"/>
      <c r="AC4" s="210"/>
      <c r="AD4" s="210"/>
      <c r="AE4" s="210"/>
      <c r="AF4" s="210"/>
      <c r="AG4" s="210"/>
      <c r="AH4" s="210"/>
      <c r="AI4" s="210"/>
      <c r="AJ4" s="210"/>
      <c r="AK4" s="210"/>
      <c r="AL4" s="211"/>
    </row>
    <row r="5" spans="1:38">
      <c r="A5" s="433"/>
      <c r="B5" s="53"/>
      <c r="C5" s="422"/>
      <c r="D5" s="422"/>
      <c r="E5" s="422"/>
      <c r="F5" s="422"/>
      <c r="G5" s="422"/>
      <c r="H5" s="422"/>
      <c r="I5" s="422"/>
      <c r="J5" s="422"/>
      <c r="K5" s="422"/>
      <c r="L5" s="422"/>
      <c r="M5" s="422"/>
      <c r="N5" s="422"/>
      <c r="O5" s="422"/>
      <c r="P5" s="422"/>
      <c r="Q5" s="422"/>
      <c r="R5" s="422"/>
      <c r="S5" s="434"/>
      <c r="T5" s="421"/>
      <c r="U5" s="426" t="s">
        <v>430</v>
      </c>
      <c r="V5" s="210"/>
      <c r="W5" s="210"/>
      <c r="X5" s="210"/>
      <c r="Y5" s="210"/>
      <c r="Z5" s="210"/>
      <c r="AA5" s="210"/>
      <c r="AB5" s="210"/>
      <c r="AC5" s="210"/>
      <c r="AD5" s="210"/>
      <c r="AE5" s="210"/>
      <c r="AF5" s="210"/>
      <c r="AG5" s="210"/>
      <c r="AH5" s="210"/>
      <c r="AI5" s="210"/>
      <c r="AJ5" s="210"/>
      <c r="AK5" s="210"/>
      <c r="AL5" s="211"/>
    </row>
    <row r="6" spans="1:38">
      <c r="A6" s="433"/>
      <c r="B6" s="422" t="s">
        <v>372</v>
      </c>
      <c r="C6" s="422"/>
      <c r="D6" s="422"/>
      <c r="E6" s="422"/>
      <c r="F6" s="422"/>
      <c r="G6" s="422"/>
      <c r="H6" s="422"/>
      <c r="I6" s="422"/>
      <c r="J6" s="422"/>
      <c r="K6" s="422"/>
      <c r="L6" s="422"/>
      <c r="M6" s="422"/>
      <c r="N6" s="422"/>
      <c r="O6" s="422"/>
      <c r="P6" s="422"/>
      <c r="Q6" s="422"/>
      <c r="R6" s="422"/>
      <c r="S6" s="434"/>
      <c r="T6" s="421"/>
      <c r="U6" s="210"/>
      <c r="V6" s="210"/>
      <c r="W6" s="210"/>
      <c r="X6" s="210"/>
      <c r="Y6" s="210"/>
      <c r="Z6" s="210"/>
      <c r="AA6" s="210"/>
      <c r="AB6" s="210"/>
      <c r="AC6" s="210"/>
      <c r="AD6" s="210"/>
      <c r="AE6" s="210"/>
      <c r="AF6" s="210"/>
      <c r="AG6" s="210"/>
      <c r="AH6" s="210"/>
      <c r="AI6" s="210"/>
      <c r="AJ6" s="210"/>
      <c r="AK6" s="210"/>
      <c r="AL6" s="211"/>
    </row>
    <row r="7" spans="1:38">
      <c r="A7" s="433"/>
      <c r="B7" s="422" t="s">
        <v>373</v>
      </c>
      <c r="C7" s="422"/>
      <c r="D7" s="422"/>
      <c r="E7" s="422"/>
      <c r="F7" s="422"/>
      <c r="G7" s="422"/>
      <c r="H7" s="422"/>
      <c r="I7" s="422"/>
      <c r="J7" s="422"/>
      <c r="K7" s="422"/>
      <c r="L7" s="422"/>
      <c r="M7" s="422"/>
      <c r="N7" s="422"/>
      <c r="O7" s="422"/>
      <c r="P7" s="422"/>
      <c r="Q7" s="422"/>
      <c r="R7" s="422"/>
      <c r="S7" s="434"/>
      <c r="T7" s="421"/>
      <c r="U7" s="210"/>
      <c r="V7" s="210"/>
      <c r="W7" s="210"/>
      <c r="X7" s="210"/>
      <c r="Y7" s="210"/>
      <c r="Z7" s="210"/>
      <c r="AA7" s="210"/>
      <c r="AB7" s="210"/>
      <c r="AC7" s="210"/>
      <c r="AD7" s="210"/>
      <c r="AE7" s="210"/>
      <c r="AF7" s="210"/>
      <c r="AG7" s="210"/>
      <c r="AH7" s="210"/>
      <c r="AI7" s="210"/>
      <c r="AJ7" s="210"/>
      <c r="AK7" s="210"/>
      <c r="AL7" s="211"/>
    </row>
    <row r="8" spans="1:38">
      <c r="A8" s="433"/>
      <c r="B8" s="53"/>
      <c r="C8" s="422"/>
      <c r="D8" s="422"/>
      <c r="E8" s="422"/>
      <c r="F8" s="422"/>
      <c r="G8" s="422"/>
      <c r="H8" s="422"/>
      <c r="I8" s="422"/>
      <c r="J8" s="422"/>
      <c r="K8" s="422"/>
      <c r="L8" s="422"/>
      <c r="M8" s="422"/>
      <c r="N8" s="422"/>
      <c r="O8" s="422"/>
      <c r="P8" s="422"/>
      <c r="Q8" s="422"/>
      <c r="R8" s="422"/>
      <c r="S8" s="434"/>
      <c r="T8" s="421"/>
      <c r="U8" s="210"/>
      <c r="V8" s="210"/>
      <c r="W8" s="210"/>
      <c r="X8" s="210"/>
      <c r="Y8" s="210"/>
      <c r="Z8" s="210"/>
      <c r="AA8" s="210"/>
      <c r="AB8" s="210"/>
      <c r="AC8" s="210"/>
      <c r="AD8" s="210"/>
      <c r="AE8" s="210"/>
      <c r="AF8" s="210"/>
      <c r="AG8" s="210"/>
      <c r="AH8" s="210"/>
      <c r="AI8" s="210"/>
      <c r="AJ8" s="210"/>
      <c r="AK8" s="210"/>
      <c r="AL8" s="211"/>
    </row>
    <row r="9" spans="1:38">
      <c r="A9" s="433"/>
      <c r="B9" s="422" t="s">
        <v>374</v>
      </c>
      <c r="C9" s="422"/>
      <c r="D9" s="422" t="s">
        <v>389</v>
      </c>
      <c r="E9" s="422"/>
      <c r="F9" s="422"/>
      <c r="G9" s="422"/>
      <c r="H9" s="422"/>
      <c r="I9" s="422"/>
      <c r="J9" s="422"/>
      <c r="K9" s="422"/>
      <c r="L9" s="422"/>
      <c r="M9" s="422"/>
      <c r="N9" s="422"/>
      <c r="O9" s="422"/>
      <c r="P9" s="422"/>
      <c r="Q9" s="422"/>
      <c r="R9" s="422"/>
      <c r="S9" s="434"/>
      <c r="T9" s="421"/>
      <c r="U9" s="210"/>
      <c r="V9" s="210"/>
      <c r="W9" s="210"/>
      <c r="X9" s="210"/>
      <c r="Y9" s="210"/>
      <c r="Z9" s="210"/>
      <c r="AA9" s="210"/>
      <c r="AB9" s="210"/>
      <c r="AC9" s="210"/>
      <c r="AD9" s="210"/>
      <c r="AE9" s="210"/>
      <c r="AF9" s="210"/>
      <c r="AG9" s="210"/>
      <c r="AH9" s="210"/>
      <c r="AI9" s="210"/>
      <c r="AJ9" s="210"/>
      <c r="AK9" s="210"/>
      <c r="AL9" s="211"/>
    </row>
    <row r="10" spans="1:38">
      <c r="A10" s="433"/>
      <c r="B10" s="422" t="s">
        <v>375</v>
      </c>
      <c r="C10" s="422"/>
      <c r="D10" s="134" t="s">
        <v>383</v>
      </c>
      <c r="E10" s="422"/>
      <c r="F10" s="422"/>
      <c r="G10" s="422"/>
      <c r="H10" s="422"/>
      <c r="I10" s="422"/>
      <c r="J10" s="422"/>
      <c r="K10" s="422"/>
      <c r="L10" s="422"/>
      <c r="M10" s="422"/>
      <c r="N10" s="422"/>
      <c r="O10" s="422"/>
      <c r="P10" s="422"/>
      <c r="Q10" s="422"/>
      <c r="R10" s="422"/>
      <c r="S10" s="434"/>
      <c r="T10" s="421"/>
      <c r="U10" s="210"/>
      <c r="V10" s="210"/>
      <c r="W10" s="210"/>
      <c r="X10" s="210"/>
      <c r="Y10" s="210"/>
      <c r="Z10" s="210"/>
      <c r="AA10" s="210"/>
      <c r="AB10" s="210"/>
      <c r="AC10" s="210"/>
      <c r="AD10" s="210"/>
      <c r="AE10" s="210"/>
      <c r="AF10" s="210"/>
      <c r="AG10" s="210"/>
      <c r="AH10" s="210"/>
      <c r="AI10" s="210"/>
      <c r="AJ10" s="210"/>
      <c r="AK10" s="210"/>
      <c r="AL10" s="211"/>
    </row>
    <row r="11" spans="1:38">
      <c r="A11" s="433"/>
      <c r="B11" s="422" t="s">
        <v>376</v>
      </c>
      <c r="C11" s="422"/>
      <c r="D11" s="422" t="s">
        <v>382</v>
      </c>
      <c r="E11" s="422"/>
      <c r="F11" s="422"/>
      <c r="G11" s="422"/>
      <c r="H11" s="422"/>
      <c r="I11" s="422"/>
      <c r="J11" s="422"/>
      <c r="K11" s="422"/>
      <c r="L11" s="422"/>
      <c r="M11" s="422"/>
      <c r="N11" s="422"/>
      <c r="O11" s="422"/>
      <c r="P11" s="422"/>
      <c r="Q11" s="422"/>
      <c r="R11" s="422"/>
      <c r="S11" s="434"/>
      <c r="T11" s="421"/>
      <c r="U11" s="210"/>
      <c r="V11" s="210"/>
      <c r="W11" s="210"/>
      <c r="X11" s="210"/>
      <c r="Y11" s="210"/>
      <c r="Z11" s="210"/>
      <c r="AA11" s="210"/>
      <c r="AB11" s="210"/>
      <c r="AC11" s="210"/>
      <c r="AD11" s="210"/>
      <c r="AE11" s="210"/>
      <c r="AF11" s="210"/>
      <c r="AG11" s="210"/>
      <c r="AH11" s="210"/>
      <c r="AI11" s="210"/>
      <c r="AJ11" s="210"/>
      <c r="AK11" s="210"/>
      <c r="AL11" s="211"/>
    </row>
    <row r="12" spans="1:38">
      <c r="A12" s="433"/>
      <c r="B12" s="422" t="s">
        <v>377</v>
      </c>
      <c r="C12" s="422"/>
      <c r="D12" s="422" t="s">
        <v>384</v>
      </c>
      <c r="E12" s="422"/>
      <c r="F12" s="422"/>
      <c r="G12" s="422"/>
      <c r="H12" s="422"/>
      <c r="I12" s="422"/>
      <c r="J12" s="422"/>
      <c r="K12" s="422"/>
      <c r="L12" s="422"/>
      <c r="M12" s="422"/>
      <c r="N12" s="422"/>
      <c r="O12" s="422"/>
      <c r="P12" s="422"/>
      <c r="Q12" s="422"/>
      <c r="R12" s="422"/>
      <c r="S12" s="434"/>
      <c r="T12" s="421"/>
      <c r="U12" s="210"/>
      <c r="V12" s="210"/>
      <c r="W12" s="210"/>
      <c r="X12" s="210"/>
      <c r="Y12" s="210"/>
      <c r="Z12" s="210"/>
      <c r="AA12" s="210"/>
      <c r="AB12" s="210"/>
      <c r="AC12" s="210"/>
      <c r="AD12" s="210"/>
      <c r="AE12" s="210"/>
      <c r="AF12" s="210"/>
      <c r="AG12" s="210"/>
      <c r="AH12" s="210"/>
      <c r="AI12" s="210"/>
      <c r="AJ12" s="210"/>
      <c r="AK12" s="210"/>
      <c r="AL12" s="211"/>
    </row>
    <row r="13" spans="1:38">
      <c r="A13" s="433"/>
      <c r="B13" s="134" t="s">
        <v>378</v>
      </c>
      <c r="C13" s="422"/>
      <c r="D13" s="422" t="s">
        <v>385</v>
      </c>
      <c r="E13" s="422"/>
      <c r="F13" s="422"/>
      <c r="G13" s="422"/>
      <c r="H13" s="422"/>
      <c r="I13" s="422"/>
      <c r="J13" s="422"/>
      <c r="K13" s="422"/>
      <c r="L13" s="422"/>
      <c r="M13" s="422"/>
      <c r="N13" s="422"/>
      <c r="O13" s="422"/>
      <c r="P13" s="422"/>
      <c r="Q13" s="422"/>
      <c r="R13" s="422"/>
      <c r="S13" s="434"/>
      <c r="T13" s="421"/>
      <c r="U13" s="210"/>
      <c r="V13" s="210"/>
      <c r="W13" s="210"/>
      <c r="X13" s="210"/>
      <c r="Y13" s="210"/>
      <c r="Z13" s="210"/>
      <c r="AA13" s="210"/>
      <c r="AB13" s="210"/>
      <c r="AC13" s="210"/>
      <c r="AD13" s="210"/>
      <c r="AE13" s="210"/>
      <c r="AF13" s="210"/>
      <c r="AG13" s="210"/>
      <c r="AH13" s="210"/>
      <c r="AI13" s="210"/>
      <c r="AJ13" s="210"/>
      <c r="AK13" s="210"/>
      <c r="AL13" s="211"/>
    </row>
    <row r="14" spans="1:38">
      <c r="A14" s="433"/>
      <c r="B14" s="427" t="s">
        <v>379</v>
      </c>
      <c r="C14" s="422"/>
      <c r="D14" s="422" t="s">
        <v>386</v>
      </c>
      <c r="E14" s="422"/>
      <c r="F14" s="422"/>
      <c r="G14" s="422"/>
      <c r="H14" s="422"/>
      <c r="I14" s="422"/>
      <c r="J14" s="422"/>
      <c r="K14" s="422"/>
      <c r="L14" s="422"/>
      <c r="M14" s="422"/>
      <c r="N14" s="422"/>
      <c r="O14" s="422"/>
      <c r="P14" s="422"/>
      <c r="Q14" s="422"/>
      <c r="R14" s="422"/>
      <c r="S14" s="434"/>
      <c r="T14" s="421"/>
      <c r="U14" s="210"/>
      <c r="V14" s="210"/>
      <c r="W14" s="210"/>
      <c r="X14" s="210"/>
      <c r="Y14" s="210"/>
      <c r="Z14" s="210"/>
      <c r="AA14" s="210"/>
      <c r="AB14" s="210"/>
      <c r="AC14" s="210"/>
      <c r="AD14" s="210"/>
      <c r="AE14" s="210"/>
      <c r="AF14" s="210"/>
      <c r="AG14" s="210"/>
      <c r="AH14" s="210"/>
      <c r="AI14" s="210"/>
      <c r="AJ14" s="210"/>
      <c r="AK14" s="210"/>
      <c r="AL14" s="211"/>
    </row>
    <row r="15" spans="1:38">
      <c r="A15" s="433"/>
      <c r="B15" s="427" t="s">
        <v>380</v>
      </c>
      <c r="C15" s="422"/>
      <c r="D15" s="422" t="s">
        <v>387</v>
      </c>
      <c r="E15" s="422"/>
      <c r="F15" s="422"/>
      <c r="G15" s="422"/>
      <c r="H15" s="422"/>
      <c r="I15" s="422"/>
      <c r="J15" s="422"/>
      <c r="K15" s="422"/>
      <c r="L15" s="422"/>
      <c r="M15" s="422"/>
      <c r="N15" s="422"/>
      <c r="O15" s="422"/>
      <c r="P15" s="422"/>
      <c r="Q15" s="422"/>
      <c r="R15" s="422"/>
      <c r="S15" s="434"/>
      <c r="T15" s="421"/>
      <c r="U15" s="210"/>
      <c r="V15" s="210"/>
      <c r="W15" s="210"/>
      <c r="X15" s="210"/>
      <c r="Y15" s="210"/>
      <c r="Z15" s="210"/>
      <c r="AA15" s="210"/>
      <c r="AB15" s="210"/>
      <c r="AC15" s="210"/>
      <c r="AD15" s="210"/>
      <c r="AE15" s="210"/>
      <c r="AF15" s="210"/>
      <c r="AG15" s="210"/>
      <c r="AH15" s="210"/>
      <c r="AI15" s="210"/>
      <c r="AJ15" s="210"/>
      <c r="AK15" s="210"/>
      <c r="AL15" s="211"/>
    </row>
    <row r="16" spans="1:38">
      <c r="A16" s="433"/>
      <c r="B16" s="428" t="s">
        <v>381</v>
      </c>
      <c r="C16" s="422"/>
      <c r="D16" s="422" t="s">
        <v>388</v>
      </c>
      <c r="E16" s="422"/>
      <c r="F16" s="422"/>
      <c r="G16" s="422"/>
      <c r="H16" s="422"/>
      <c r="I16" s="422"/>
      <c r="J16" s="422"/>
      <c r="K16" s="422"/>
      <c r="L16" s="422"/>
      <c r="M16" s="422"/>
      <c r="N16" s="422"/>
      <c r="O16" s="422"/>
      <c r="P16" s="422"/>
      <c r="Q16" s="422"/>
      <c r="R16" s="422"/>
      <c r="S16" s="434"/>
      <c r="T16" s="421"/>
      <c r="U16" s="210"/>
      <c r="V16" s="210"/>
      <c r="W16" s="210"/>
      <c r="X16" s="210"/>
      <c r="Y16" s="210"/>
      <c r="Z16" s="210"/>
      <c r="AA16" s="210"/>
      <c r="AB16" s="210"/>
      <c r="AC16" s="210"/>
      <c r="AD16" s="210"/>
      <c r="AE16" s="210"/>
      <c r="AF16" s="210"/>
      <c r="AG16" s="210"/>
      <c r="AH16" s="210"/>
      <c r="AI16" s="210"/>
      <c r="AJ16" s="210"/>
      <c r="AK16" s="210"/>
      <c r="AL16" s="211"/>
    </row>
    <row r="17" spans="1:38">
      <c r="A17" s="433"/>
      <c r="B17" s="134" t="s">
        <v>445</v>
      </c>
      <c r="C17" s="422"/>
      <c r="D17" s="422" t="s">
        <v>471</v>
      </c>
      <c r="E17" s="422"/>
      <c r="F17" s="422"/>
      <c r="G17" s="422"/>
      <c r="H17" s="422"/>
      <c r="I17" s="422"/>
      <c r="J17" s="422"/>
      <c r="K17" s="422"/>
      <c r="L17" s="422"/>
      <c r="M17" s="422"/>
      <c r="N17" s="422"/>
      <c r="O17" s="422"/>
      <c r="P17" s="422"/>
      <c r="Q17" s="422"/>
      <c r="R17" s="422"/>
      <c r="S17" s="434"/>
      <c r="T17" s="421"/>
      <c r="U17" s="210"/>
      <c r="V17" s="210"/>
      <c r="W17" s="210"/>
      <c r="X17" s="210"/>
      <c r="Y17" s="210"/>
      <c r="Z17" s="210"/>
      <c r="AA17" s="210"/>
      <c r="AB17" s="210"/>
      <c r="AC17" s="210"/>
      <c r="AD17" s="210"/>
      <c r="AE17" s="210"/>
      <c r="AF17" s="210"/>
      <c r="AG17" s="210"/>
      <c r="AH17" s="210"/>
      <c r="AI17" s="210"/>
      <c r="AJ17" s="210"/>
      <c r="AK17" s="210"/>
      <c r="AL17" s="211"/>
    </row>
    <row r="18" spans="1:38">
      <c r="A18" s="433"/>
      <c r="B18" s="422"/>
      <c r="C18" s="422"/>
      <c r="D18" s="422"/>
      <c r="E18" s="422"/>
      <c r="F18" s="422"/>
      <c r="G18" s="422"/>
      <c r="H18" s="422"/>
      <c r="I18" s="422"/>
      <c r="J18" s="422"/>
      <c r="K18" s="422"/>
      <c r="L18" s="422"/>
      <c r="M18" s="422"/>
      <c r="N18" s="422"/>
      <c r="O18" s="422"/>
      <c r="P18" s="422"/>
      <c r="Q18" s="422"/>
      <c r="R18" s="422"/>
      <c r="S18" s="434"/>
      <c r="T18" s="421"/>
      <c r="U18" s="210"/>
      <c r="V18" s="210"/>
      <c r="W18" s="210"/>
      <c r="X18" s="210"/>
      <c r="Y18" s="210"/>
      <c r="Z18" s="210"/>
      <c r="AA18" s="210"/>
      <c r="AB18" s="210"/>
      <c r="AC18" s="210"/>
      <c r="AD18" s="210"/>
      <c r="AE18" s="210"/>
      <c r="AF18" s="210"/>
      <c r="AG18" s="210"/>
      <c r="AH18" s="210"/>
      <c r="AI18" s="210"/>
      <c r="AJ18" s="210"/>
      <c r="AK18" s="210"/>
      <c r="AL18" s="211"/>
    </row>
    <row r="19" spans="1:38">
      <c r="A19" s="433"/>
      <c r="B19" s="422" t="s">
        <v>369</v>
      </c>
      <c r="C19" s="422"/>
      <c r="D19" s="422"/>
      <c r="E19" s="422"/>
      <c r="F19" s="422"/>
      <c r="G19" s="422"/>
      <c r="H19" s="422"/>
      <c r="I19" s="422"/>
      <c r="J19" s="422"/>
      <c r="K19" s="422"/>
      <c r="L19" s="422"/>
      <c r="M19" s="422"/>
      <c r="N19" s="422"/>
      <c r="O19" s="422"/>
      <c r="P19" s="422"/>
      <c r="Q19" s="422"/>
      <c r="R19" s="422"/>
      <c r="S19" s="434"/>
      <c r="T19" s="421"/>
      <c r="U19" s="210"/>
      <c r="V19" s="210"/>
      <c r="W19" s="210"/>
      <c r="X19" s="210"/>
      <c r="Y19" s="210"/>
      <c r="Z19" s="210"/>
      <c r="AA19" s="210"/>
      <c r="AB19" s="210"/>
      <c r="AC19" s="210"/>
      <c r="AD19" s="210"/>
      <c r="AE19" s="210"/>
      <c r="AF19" s="210"/>
      <c r="AG19" s="210"/>
      <c r="AH19" s="210"/>
      <c r="AI19" s="210"/>
      <c r="AJ19" s="210"/>
      <c r="AK19" s="210"/>
      <c r="AL19" s="211"/>
    </row>
    <row r="20" spans="1:38">
      <c r="A20" s="433"/>
      <c r="B20" s="134" t="s">
        <v>370</v>
      </c>
      <c r="C20" s="422"/>
      <c r="D20" s="422"/>
      <c r="E20" s="422"/>
      <c r="F20" s="422"/>
      <c r="G20" s="422"/>
      <c r="H20" s="422"/>
      <c r="I20" s="422"/>
      <c r="J20" s="422"/>
      <c r="K20" s="422"/>
      <c r="L20" s="422"/>
      <c r="M20" s="422"/>
      <c r="N20" s="422"/>
      <c r="O20" s="422"/>
      <c r="P20" s="422"/>
      <c r="Q20" s="422"/>
      <c r="R20" s="422"/>
      <c r="S20" s="434"/>
      <c r="T20" s="421"/>
      <c r="U20" s="210"/>
      <c r="V20" s="210"/>
      <c r="W20" s="210"/>
      <c r="X20" s="210"/>
      <c r="Y20" s="210"/>
      <c r="Z20" s="210"/>
      <c r="AA20" s="210"/>
      <c r="AB20" s="210"/>
      <c r="AC20" s="210"/>
      <c r="AD20" s="210"/>
      <c r="AE20" s="210"/>
      <c r="AF20" s="210"/>
      <c r="AG20" s="210"/>
      <c r="AH20" s="210"/>
      <c r="AI20" s="210"/>
      <c r="AJ20" s="210"/>
      <c r="AK20" s="210"/>
      <c r="AL20" s="211"/>
    </row>
    <row r="21" spans="1:38">
      <c r="A21" s="433"/>
      <c r="B21" s="422"/>
      <c r="C21" s="422"/>
      <c r="D21" s="422"/>
      <c r="E21" s="422"/>
      <c r="F21" s="422"/>
      <c r="G21" s="422"/>
      <c r="H21" s="422"/>
      <c r="I21" s="422"/>
      <c r="J21" s="422"/>
      <c r="K21" s="422"/>
      <c r="L21" s="422"/>
      <c r="M21" s="422"/>
      <c r="N21" s="422"/>
      <c r="O21" s="422"/>
      <c r="P21" s="422"/>
      <c r="Q21" s="422"/>
      <c r="R21" s="422"/>
      <c r="S21" s="434"/>
      <c r="T21" s="421"/>
      <c r="U21" s="210"/>
      <c r="V21" s="210"/>
      <c r="W21" s="210"/>
      <c r="X21" s="210"/>
      <c r="Y21" s="210"/>
      <c r="Z21" s="210"/>
      <c r="AA21" s="210"/>
      <c r="AB21" s="210"/>
      <c r="AC21" s="210"/>
      <c r="AD21" s="210"/>
      <c r="AE21" s="210"/>
      <c r="AF21" s="210"/>
      <c r="AG21" s="210"/>
      <c r="AH21" s="210"/>
      <c r="AI21" s="210"/>
      <c r="AJ21" s="210"/>
      <c r="AK21" s="210"/>
      <c r="AL21" s="211"/>
    </row>
    <row r="22" spans="1:38">
      <c r="A22" s="433"/>
      <c r="B22" s="510" t="s">
        <v>635</v>
      </c>
      <c r="C22" s="422"/>
      <c r="D22" s="422"/>
      <c r="E22" s="422"/>
      <c r="F22" s="422"/>
      <c r="G22" s="422"/>
      <c r="H22" s="422"/>
      <c r="I22" s="422"/>
      <c r="J22" s="422"/>
      <c r="K22" s="422"/>
      <c r="L22" s="422"/>
      <c r="M22" s="422"/>
      <c r="N22" s="422"/>
      <c r="O22" s="422"/>
      <c r="P22" s="422"/>
      <c r="Q22" s="422"/>
      <c r="R22" s="422"/>
      <c r="S22" s="434"/>
      <c r="T22" s="421"/>
      <c r="U22" s="210"/>
      <c r="V22" s="210"/>
      <c r="W22" s="210"/>
      <c r="X22" s="210"/>
      <c r="Y22" s="210"/>
      <c r="Z22" s="210"/>
      <c r="AA22" s="210"/>
      <c r="AB22" s="210"/>
      <c r="AC22" s="210"/>
      <c r="AD22" s="210"/>
      <c r="AE22" s="210"/>
      <c r="AF22" s="210"/>
      <c r="AG22" s="210"/>
      <c r="AH22" s="210"/>
      <c r="AI22" s="210"/>
      <c r="AJ22" s="210"/>
      <c r="AK22" s="210"/>
      <c r="AL22" s="211"/>
    </row>
    <row r="23" spans="1:38">
      <c r="A23" s="433"/>
      <c r="B23" s="510" t="s">
        <v>637</v>
      </c>
      <c r="C23" s="422"/>
      <c r="D23" s="422"/>
      <c r="E23" s="422"/>
      <c r="F23" s="422"/>
      <c r="G23" s="422"/>
      <c r="H23" s="422"/>
      <c r="I23" s="422"/>
      <c r="J23" s="422"/>
      <c r="K23" s="422"/>
      <c r="L23" s="422"/>
      <c r="M23" s="422"/>
      <c r="N23" s="422"/>
      <c r="O23" s="422"/>
      <c r="P23" s="422"/>
      <c r="Q23" s="422"/>
      <c r="R23" s="422"/>
      <c r="S23" s="434"/>
      <c r="T23" s="421"/>
      <c r="U23" s="210"/>
      <c r="V23" s="210"/>
      <c r="W23" s="210"/>
      <c r="X23" s="210"/>
      <c r="Y23" s="210"/>
      <c r="Z23" s="210"/>
      <c r="AA23" s="210"/>
      <c r="AB23" s="210"/>
      <c r="AC23" s="210"/>
      <c r="AD23" s="210"/>
      <c r="AE23" s="210"/>
      <c r="AF23" s="210"/>
      <c r="AG23" s="210"/>
      <c r="AH23" s="210"/>
      <c r="AI23" s="210"/>
      <c r="AJ23" s="210"/>
      <c r="AK23" s="210"/>
      <c r="AL23" s="211"/>
    </row>
    <row r="24" spans="1:38">
      <c r="A24" s="433"/>
      <c r="B24" s="510" t="s">
        <v>634</v>
      </c>
      <c r="C24" s="422"/>
      <c r="D24" s="422"/>
      <c r="E24" s="422"/>
      <c r="F24" s="422"/>
      <c r="G24" s="422"/>
      <c r="H24" s="422"/>
      <c r="I24" s="422"/>
      <c r="J24" s="422"/>
      <c r="K24" s="422"/>
      <c r="L24" s="422"/>
      <c r="M24" s="422"/>
      <c r="N24" s="422"/>
      <c r="O24" s="422"/>
      <c r="P24" s="422"/>
      <c r="Q24" s="422"/>
      <c r="R24" s="422"/>
      <c r="S24" s="434"/>
      <c r="T24" s="421"/>
      <c r="U24" s="210"/>
      <c r="V24" s="210"/>
      <c r="W24" s="210"/>
      <c r="X24" s="210"/>
      <c r="Y24" s="210"/>
      <c r="Z24" s="210"/>
      <c r="AA24" s="210"/>
      <c r="AB24" s="210"/>
      <c r="AC24" s="210"/>
      <c r="AD24" s="210"/>
      <c r="AE24" s="210"/>
      <c r="AF24" s="210"/>
      <c r="AG24" s="210"/>
      <c r="AH24" s="210"/>
      <c r="AI24" s="210"/>
      <c r="AJ24" s="210"/>
      <c r="AK24" s="210"/>
      <c r="AL24" s="211"/>
    </row>
    <row r="25" spans="1:38">
      <c r="A25" s="433"/>
      <c r="B25" s="512" t="s">
        <v>636</v>
      </c>
      <c r="C25" s="422"/>
      <c r="D25" s="422"/>
      <c r="E25" s="422"/>
      <c r="F25" s="422"/>
      <c r="G25" s="422"/>
      <c r="H25" s="422"/>
      <c r="I25" s="422"/>
      <c r="J25" s="422"/>
      <c r="K25" s="422"/>
      <c r="L25" s="422"/>
      <c r="M25" s="422"/>
      <c r="N25" s="422"/>
      <c r="O25" s="422"/>
      <c r="P25" s="422"/>
      <c r="Q25" s="422"/>
      <c r="R25" s="422"/>
      <c r="S25" s="434"/>
      <c r="T25" s="421"/>
      <c r="U25" s="210"/>
      <c r="V25" s="210"/>
      <c r="W25" s="210"/>
      <c r="X25" s="210"/>
      <c r="Y25" s="210"/>
      <c r="Z25" s="210"/>
      <c r="AA25" s="210"/>
      <c r="AB25" s="210"/>
      <c r="AC25" s="210"/>
      <c r="AD25" s="210"/>
      <c r="AE25" s="210"/>
      <c r="AF25" s="210"/>
      <c r="AG25" s="210"/>
      <c r="AH25" s="210"/>
      <c r="AI25" s="210"/>
      <c r="AJ25" s="210"/>
      <c r="AK25" s="210"/>
      <c r="AL25" s="211"/>
    </row>
    <row r="26" spans="1:38">
      <c r="A26" s="433"/>
      <c r="B26" s="511" t="s">
        <v>638</v>
      </c>
      <c r="C26" s="422"/>
      <c r="D26" s="422"/>
      <c r="E26" s="422"/>
      <c r="F26" s="422"/>
      <c r="G26" s="422"/>
      <c r="H26" s="422"/>
      <c r="I26" s="422"/>
      <c r="J26" s="422"/>
      <c r="K26" s="422"/>
      <c r="L26" s="422"/>
      <c r="M26" s="422"/>
      <c r="N26" s="422"/>
      <c r="O26" s="422"/>
      <c r="P26" s="422"/>
      <c r="Q26" s="422"/>
      <c r="R26" s="422"/>
      <c r="S26" s="434"/>
      <c r="T26" s="421"/>
      <c r="U26" s="210"/>
      <c r="V26" s="210"/>
      <c r="W26" s="210"/>
      <c r="X26" s="210"/>
      <c r="Y26" s="210"/>
      <c r="Z26" s="210"/>
      <c r="AA26" s="210"/>
      <c r="AB26" s="210"/>
      <c r="AC26" s="210"/>
      <c r="AD26" s="210"/>
      <c r="AE26" s="210"/>
      <c r="AF26" s="210"/>
      <c r="AG26" s="210"/>
      <c r="AH26" s="210"/>
      <c r="AI26" s="210"/>
      <c r="AJ26" s="210"/>
      <c r="AK26" s="210"/>
      <c r="AL26" s="211"/>
    </row>
    <row r="27" spans="1:38">
      <c r="A27" s="433"/>
      <c r="B27" s="427"/>
      <c r="C27" s="422"/>
      <c r="D27" s="422"/>
      <c r="E27" s="422"/>
      <c r="F27" s="422"/>
      <c r="G27" s="422"/>
      <c r="H27" s="422"/>
      <c r="I27" s="422"/>
      <c r="J27" s="422"/>
      <c r="K27" s="422"/>
      <c r="L27" s="422"/>
      <c r="M27" s="422"/>
      <c r="N27" s="422"/>
      <c r="O27" s="422"/>
      <c r="P27" s="422"/>
      <c r="Q27" s="422"/>
      <c r="R27" s="422"/>
      <c r="S27" s="434"/>
      <c r="T27" s="421"/>
      <c r="U27" s="210"/>
      <c r="V27" s="210"/>
      <c r="W27" s="210"/>
      <c r="X27" s="210"/>
      <c r="Y27" s="210"/>
      <c r="Z27" s="210"/>
      <c r="AA27" s="210"/>
      <c r="AB27" s="210"/>
      <c r="AC27" s="210"/>
      <c r="AD27" s="210"/>
      <c r="AE27" s="210"/>
      <c r="AF27" s="210"/>
      <c r="AG27" s="210"/>
      <c r="AH27" s="210"/>
      <c r="AI27" s="210"/>
      <c r="AJ27" s="210"/>
      <c r="AK27" s="210"/>
      <c r="AL27" s="211"/>
    </row>
    <row r="28" spans="1:38">
      <c r="A28" s="433"/>
      <c r="B28" s="428"/>
      <c r="C28" s="422"/>
      <c r="D28" s="422"/>
      <c r="E28" s="422"/>
      <c r="F28" s="422"/>
      <c r="G28" s="422"/>
      <c r="H28" s="422"/>
      <c r="I28" s="422"/>
      <c r="J28" s="422"/>
      <c r="K28" s="422"/>
      <c r="L28" s="422"/>
      <c r="M28" s="422"/>
      <c r="N28" s="422"/>
      <c r="O28" s="422"/>
      <c r="P28" s="422"/>
      <c r="Q28" s="422"/>
      <c r="R28" s="422"/>
      <c r="S28" s="434"/>
      <c r="T28" s="421"/>
      <c r="U28" s="210"/>
      <c r="V28" s="210"/>
      <c r="W28" s="210"/>
      <c r="X28" s="210"/>
      <c r="Y28" s="210"/>
      <c r="Z28" s="210"/>
      <c r="AA28" s="210"/>
      <c r="AB28" s="210"/>
      <c r="AC28" s="210"/>
      <c r="AD28" s="210"/>
      <c r="AE28" s="210"/>
      <c r="AF28" s="210"/>
      <c r="AG28" s="210"/>
      <c r="AH28" s="210"/>
      <c r="AI28" s="210"/>
      <c r="AJ28" s="210"/>
      <c r="AK28" s="210"/>
      <c r="AL28" s="211"/>
    </row>
    <row r="29" spans="1:38">
      <c r="A29" s="433"/>
      <c r="B29" s="134"/>
      <c r="C29" s="422"/>
      <c r="D29" s="422"/>
      <c r="E29" s="422"/>
      <c r="F29" s="422"/>
      <c r="G29" s="422"/>
      <c r="H29" s="422"/>
      <c r="I29" s="422"/>
      <c r="J29" s="422"/>
      <c r="K29" s="422"/>
      <c r="L29" s="422"/>
      <c r="M29" s="422"/>
      <c r="N29" s="422"/>
      <c r="O29" s="422"/>
      <c r="P29" s="422"/>
      <c r="Q29" s="422"/>
      <c r="R29" s="422"/>
      <c r="S29" s="434"/>
      <c r="T29" s="421"/>
      <c r="U29" s="210"/>
      <c r="V29" s="210"/>
      <c r="W29" s="210"/>
      <c r="X29" s="210"/>
      <c r="Y29" s="210"/>
      <c r="Z29" s="210"/>
      <c r="AA29" s="210"/>
      <c r="AB29" s="210"/>
      <c r="AC29" s="210"/>
      <c r="AD29" s="210"/>
      <c r="AE29" s="210"/>
      <c r="AF29" s="210"/>
      <c r="AG29" s="210"/>
      <c r="AH29" s="210"/>
      <c r="AI29" s="210"/>
      <c r="AJ29" s="210"/>
      <c r="AK29" s="210"/>
      <c r="AL29" s="211"/>
    </row>
    <row r="30" spans="1:38">
      <c r="A30" s="433"/>
      <c r="B30" s="134"/>
      <c r="C30" s="422"/>
      <c r="D30" s="422"/>
      <c r="E30" s="422"/>
      <c r="F30" s="422"/>
      <c r="G30" s="422"/>
      <c r="H30" s="422"/>
      <c r="I30" s="422"/>
      <c r="J30" s="422"/>
      <c r="K30" s="422"/>
      <c r="L30" s="422"/>
      <c r="M30" s="422"/>
      <c r="N30" s="422"/>
      <c r="O30" s="422"/>
      <c r="P30" s="422"/>
      <c r="Q30" s="422"/>
      <c r="R30" s="422"/>
      <c r="S30" s="434"/>
      <c r="T30" s="421"/>
      <c r="U30" s="210"/>
      <c r="V30" s="210"/>
      <c r="W30" s="210"/>
      <c r="X30" s="210"/>
      <c r="Y30" s="210"/>
      <c r="Z30" s="210"/>
      <c r="AA30" s="210"/>
      <c r="AB30" s="240" t="s">
        <v>473</v>
      </c>
      <c r="AC30" s="210"/>
      <c r="AD30" s="210"/>
      <c r="AE30" s="210"/>
      <c r="AF30" s="210"/>
      <c r="AG30" s="210"/>
      <c r="AH30" s="210"/>
      <c r="AI30" s="210"/>
      <c r="AJ30" s="210"/>
      <c r="AK30" s="210"/>
      <c r="AL30" s="211"/>
    </row>
    <row r="31" spans="1:38">
      <c r="A31" s="433"/>
      <c r="B31" s="422"/>
      <c r="C31" s="422"/>
      <c r="D31" s="422"/>
      <c r="E31" s="422"/>
      <c r="F31" s="422"/>
      <c r="G31" s="422"/>
      <c r="H31" s="422"/>
      <c r="I31" s="422"/>
      <c r="J31" s="422"/>
      <c r="K31" s="422"/>
      <c r="L31" s="422"/>
      <c r="M31" s="422"/>
      <c r="N31" s="422"/>
      <c r="O31" s="422"/>
      <c r="P31" s="422"/>
      <c r="Q31" s="422"/>
      <c r="R31" s="422"/>
      <c r="S31" s="434"/>
      <c r="T31" s="421"/>
      <c r="U31" s="210"/>
      <c r="V31" s="210"/>
      <c r="W31" s="210"/>
      <c r="X31" s="210"/>
      <c r="Y31" s="210"/>
      <c r="Z31" s="210"/>
      <c r="AA31" s="210"/>
      <c r="AB31" s="210"/>
      <c r="AC31" s="210"/>
      <c r="AD31" s="210"/>
      <c r="AE31" s="210"/>
      <c r="AF31" s="210"/>
      <c r="AG31" s="210"/>
      <c r="AH31" s="210"/>
      <c r="AI31" s="210"/>
      <c r="AJ31" s="210"/>
      <c r="AK31" s="210"/>
      <c r="AL31" s="211"/>
    </row>
    <row r="32" spans="1:38">
      <c r="A32" s="433"/>
      <c r="B32" s="422"/>
      <c r="C32" s="422"/>
      <c r="D32" s="422"/>
      <c r="E32" s="422"/>
      <c r="F32" s="422"/>
      <c r="G32" s="422"/>
      <c r="H32" s="422"/>
      <c r="I32" s="422"/>
      <c r="J32" s="422"/>
      <c r="K32" s="422"/>
      <c r="L32" s="422"/>
      <c r="M32" s="422"/>
      <c r="N32" s="422"/>
      <c r="O32" s="422"/>
      <c r="P32" s="422"/>
      <c r="Q32" s="422"/>
      <c r="R32" s="422"/>
      <c r="S32" s="434"/>
      <c r="T32" s="421"/>
      <c r="U32" s="210"/>
      <c r="V32" s="210"/>
      <c r="W32" s="210"/>
      <c r="X32" s="210"/>
      <c r="Y32" s="210"/>
      <c r="Z32" s="210"/>
      <c r="AA32" s="210"/>
      <c r="AB32" s="210"/>
      <c r="AC32" s="210"/>
      <c r="AD32" s="210"/>
      <c r="AE32" s="210"/>
      <c r="AF32" s="210"/>
      <c r="AG32" s="210"/>
      <c r="AH32" s="210"/>
      <c r="AI32" s="210"/>
      <c r="AJ32" s="210"/>
      <c r="AK32" s="210"/>
      <c r="AL32" s="211"/>
    </row>
    <row r="33" spans="1:38">
      <c r="A33" s="433"/>
      <c r="B33" s="422"/>
      <c r="C33" s="422"/>
      <c r="D33" s="422"/>
      <c r="E33" s="422"/>
      <c r="F33" s="422"/>
      <c r="G33" s="422"/>
      <c r="H33" s="422"/>
      <c r="I33" s="422"/>
      <c r="J33" s="422"/>
      <c r="K33" s="422"/>
      <c r="L33" s="422"/>
      <c r="M33" s="422"/>
      <c r="N33" s="422"/>
      <c r="O33" s="422"/>
      <c r="P33" s="422"/>
      <c r="Q33" s="422"/>
      <c r="R33" s="422"/>
      <c r="S33" s="434"/>
      <c r="T33" s="421"/>
      <c r="U33" s="210"/>
      <c r="V33" s="210"/>
      <c r="W33" s="210"/>
      <c r="X33" s="210"/>
      <c r="Y33" s="210"/>
      <c r="Z33" s="210"/>
      <c r="AA33" s="210"/>
      <c r="AB33" s="210"/>
      <c r="AC33" s="210"/>
      <c r="AD33" s="210"/>
      <c r="AE33" s="210"/>
      <c r="AF33" s="210"/>
      <c r="AG33" s="210"/>
      <c r="AH33" s="210"/>
      <c r="AI33" s="210"/>
      <c r="AJ33" s="210"/>
      <c r="AK33" s="210"/>
      <c r="AL33" s="211"/>
    </row>
    <row r="34" spans="1:38">
      <c r="A34" s="433"/>
      <c r="B34" s="422"/>
      <c r="C34" s="422"/>
      <c r="D34" s="422"/>
      <c r="E34" s="422"/>
      <c r="F34" s="422"/>
      <c r="G34" s="422"/>
      <c r="H34" s="422"/>
      <c r="I34" s="422"/>
      <c r="J34" s="422"/>
      <c r="K34" s="422"/>
      <c r="L34" s="422"/>
      <c r="M34" s="422"/>
      <c r="N34" s="422"/>
      <c r="O34" s="422"/>
      <c r="P34" s="422"/>
      <c r="Q34" s="422"/>
      <c r="R34" s="422"/>
      <c r="S34" s="434"/>
      <c r="T34" s="421"/>
      <c r="U34" s="210"/>
      <c r="V34" s="210"/>
      <c r="W34" s="210"/>
      <c r="X34" s="210"/>
      <c r="Y34" s="210"/>
      <c r="Z34" s="210"/>
      <c r="AA34" s="210"/>
      <c r="AB34" s="210"/>
      <c r="AC34" s="210"/>
      <c r="AD34" s="210"/>
      <c r="AE34" s="210"/>
      <c r="AF34" s="210"/>
      <c r="AG34" s="210"/>
      <c r="AH34" s="210"/>
      <c r="AI34" s="210"/>
      <c r="AJ34" s="210"/>
      <c r="AK34" s="210"/>
      <c r="AL34" s="211"/>
    </row>
    <row r="35" spans="1:38">
      <c r="A35" s="433"/>
      <c r="B35" s="422"/>
      <c r="C35" s="422"/>
      <c r="D35" s="422"/>
      <c r="E35" s="422"/>
      <c r="F35" s="422"/>
      <c r="G35" s="422"/>
      <c r="H35" s="422"/>
      <c r="I35" s="422"/>
      <c r="J35" s="422"/>
      <c r="K35" s="422"/>
      <c r="L35" s="422"/>
      <c r="M35" s="422"/>
      <c r="N35" s="422"/>
      <c r="O35" s="422"/>
      <c r="P35" s="422"/>
      <c r="Q35" s="422"/>
      <c r="R35" s="422"/>
      <c r="S35" s="434"/>
      <c r="T35" s="421"/>
      <c r="U35" s="210"/>
      <c r="V35" s="210"/>
      <c r="W35" s="210"/>
      <c r="X35" s="210"/>
      <c r="Y35" s="210"/>
      <c r="Z35" s="210"/>
      <c r="AA35" s="210"/>
      <c r="AB35" s="210"/>
      <c r="AC35" s="210"/>
      <c r="AD35" s="210"/>
      <c r="AE35" s="210"/>
      <c r="AF35" s="210"/>
      <c r="AG35" s="210"/>
      <c r="AH35" s="210"/>
      <c r="AI35" s="210"/>
      <c r="AJ35" s="210"/>
      <c r="AK35" s="210"/>
      <c r="AL35" s="211"/>
    </row>
    <row r="36" spans="1:38">
      <c r="A36" s="433"/>
      <c r="B36" s="422"/>
      <c r="C36" s="422"/>
      <c r="D36" s="422"/>
      <c r="E36" s="422"/>
      <c r="F36" s="422"/>
      <c r="G36" s="422"/>
      <c r="H36" s="422"/>
      <c r="I36" s="422"/>
      <c r="J36" s="422"/>
      <c r="K36" s="422"/>
      <c r="L36" s="422"/>
      <c r="M36" s="422"/>
      <c r="N36" s="422"/>
      <c r="O36" s="422"/>
      <c r="P36" s="422"/>
      <c r="Q36" s="422"/>
      <c r="R36" s="422"/>
      <c r="S36" s="434"/>
      <c r="T36" s="421"/>
      <c r="U36" s="210"/>
      <c r="V36" s="210"/>
      <c r="W36" s="210"/>
      <c r="X36" s="210"/>
      <c r="Y36" s="210"/>
      <c r="Z36" s="210"/>
      <c r="AA36" s="210"/>
      <c r="AB36" s="210"/>
      <c r="AC36" s="210"/>
      <c r="AD36" s="210"/>
      <c r="AE36" s="210"/>
      <c r="AF36" s="210"/>
      <c r="AG36" s="210"/>
      <c r="AH36" s="210"/>
      <c r="AI36" s="210"/>
      <c r="AJ36" s="210"/>
      <c r="AK36" s="210"/>
      <c r="AL36" s="211"/>
    </row>
    <row r="37" spans="1:38">
      <c r="A37" s="433"/>
      <c r="B37" s="422"/>
      <c r="C37" s="422"/>
      <c r="D37" s="422"/>
      <c r="E37" s="422"/>
      <c r="F37" s="422"/>
      <c r="G37" s="422"/>
      <c r="H37" s="422"/>
      <c r="I37" s="422"/>
      <c r="J37" s="422"/>
      <c r="K37" s="422"/>
      <c r="L37" s="422"/>
      <c r="M37" s="422"/>
      <c r="N37" s="422"/>
      <c r="O37" s="422"/>
      <c r="P37" s="422"/>
      <c r="Q37" s="422"/>
      <c r="R37" s="422"/>
      <c r="S37" s="434"/>
      <c r="T37" s="421"/>
      <c r="U37" s="210"/>
      <c r="V37" s="210"/>
      <c r="W37" s="210"/>
      <c r="X37" s="210"/>
      <c r="Y37" s="210"/>
      <c r="Z37" s="210"/>
      <c r="AA37" s="210"/>
      <c r="AB37" s="210"/>
      <c r="AC37" s="210"/>
      <c r="AD37" s="210"/>
      <c r="AE37" s="210"/>
      <c r="AF37" s="210"/>
      <c r="AG37" s="210"/>
      <c r="AH37" s="210"/>
      <c r="AI37" s="210"/>
      <c r="AJ37" s="210"/>
      <c r="AK37" s="210"/>
      <c r="AL37" s="211"/>
    </row>
    <row r="38" spans="1:38">
      <c r="A38" s="433"/>
      <c r="B38" s="422"/>
      <c r="C38" s="422"/>
      <c r="D38" s="422"/>
      <c r="E38" s="422"/>
      <c r="F38" s="422"/>
      <c r="G38" s="422"/>
      <c r="H38" s="422"/>
      <c r="I38" s="422"/>
      <c r="J38" s="422"/>
      <c r="K38" s="422"/>
      <c r="L38" s="422"/>
      <c r="M38" s="422"/>
      <c r="N38" s="422"/>
      <c r="O38" s="422"/>
      <c r="P38" s="422"/>
      <c r="Q38" s="422"/>
      <c r="R38" s="422"/>
      <c r="S38" s="434"/>
      <c r="T38" s="421"/>
      <c r="U38" s="210"/>
      <c r="V38" s="210"/>
      <c r="W38" s="210"/>
      <c r="X38" s="210"/>
      <c r="Y38" s="210"/>
      <c r="Z38" s="210"/>
      <c r="AA38" s="210"/>
      <c r="AB38" s="210"/>
      <c r="AC38" s="210"/>
      <c r="AD38" s="210"/>
      <c r="AE38" s="210"/>
      <c r="AF38" s="210"/>
      <c r="AG38" s="210"/>
      <c r="AH38" s="210"/>
      <c r="AI38" s="210"/>
      <c r="AJ38" s="210"/>
      <c r="AK38" s="210"/>
      <c r="AL38" s="211"/>
    </row>
    <row r="39" spans="1:38">
      <c r="A39" s="433"/>
      <c r="B39" s="422"/>
      <c r="C39" s="422"/>
      <c r="D39" s="422"/>
      <c r="E39" s="422"/>
      <c r="F39" s="422"/>
      <c r="G39" s="422"/>
      <c r="H39" s="422"/>
      <c r="I39" s="422"/>
      <c r="J39" s="422"/>
      <c r="K39" s="422"/>
      <c r="L39" s="422"/>
      <c r="M39" s="422"/>
      <c r="N39" s="422"/>
      <c r="O39" s="422"/>
      <c r="P39" s="422"/>
      <c r="Q39" s="422"/>
      <c r="R39" s="422"/>
      <c r="S39" s="434"/>
      <c r="T39" s="421"/>
      <c r="U39" s="210"/>
      <c r="V39" s="210"/>
      <c r="W39" s="210"/>
      <c r="X39" s="210"/>
      <c r="Y39" s="210"/>
      <c r="Z39" s="210"/>
      <c r="AA39" s="210"/>
      <c r="AB39" s="210"/>
      <c r="AC39" s="210"/>
      <c r="AD39" s="210"/>
      <c r="AE39" s="210"/>
      <c r="AF39" s="210"/>
      <c r="AG39" s="210"/>
      <c r="AH39" s="210"/>
      <c r="AI39" s="210"/>
      <c r="AJ39" s="210"/>
      <c r="AK39" s="210"/>
      <c r="AL39" s="211"/>
    </row>
    <row r="40" spans="1:38">
      <c r="A40" s="433"/>
      <c r="B40" s="422"/>
      <c r="C40" s="422"/>
      <c r="D40" s="422"/>
      <c r="E40" s="422"/>
      <c r="F40" s="422"/>
      <c r="G40" s="422"/>
      <c r="H40" s="422"/>
      <c r="I40" s="422"/>
      <c r="J40" s="422"/>
      <c r="K40" s="422"/>
      <c r="L40" s="422"/>
      <c r="M40" s="422"/>
      <c r="N40" s="422"/>
      <c r="O40" s="422"/>
      <c r="P40" s="422"/>
      <c r="Q40" s="422"/>
      <c r="R40" s="422"/>
      <c r="S40" s="434"/>
      <c r="T40" s="421"/>
      <c r="U40" s="210"/>
      <c r="V40" s="210"/>
      <c r="W40" s="210"/>
      <c r="X40" s="210"/>
      <c r="Y40" s="210"/>
      <c r="Z40" s="210"/>
      <c r="AA40" s="210"/>
      <c r="AB40" s="210"/>
      <c r="AC40" s="210"/>
      <c r="AD40" s="210"/>
      <c r="AE40" s="210"/>
      <c r="AF40" s="210"/>
      <c r="AG40" s="210"/>
      <c r="AH40" s="210"/>
      <c r="AI40" s="210"/>
      <c r="AJ40" s="210"/>
      <c r="AK40" s="210"/>
      <c r="AL40" s="211"/>
    </row>
    <row r="41" spans="1:38">
      <c r="A41" s="433"/>
      <c r="B41" s="422"/>
      <c r="C41" s="422"/>
      <c r="D41" s="422"/>
      <c r="E41" s="422"/>
      <c r="F41" s="422"/>
      <c r="G41" s="422"/>
      <c r="H41" s="422"/>
      <c r="I41" s="422"/>
      <c r="J41" s="422"/>
      <c r="K41" s="422"/>
      <c r="L41" s="422"/>
      <c r="M41" s="422"/>
      <c r="N41" s="422"/>
      <c r="O41" s="422"/>
      <c r="P41" s="422"/>
      <c r="Q41" s="422"/>
      <c r="R41" s="422"/>
      <c r="S41" s="434"/>
      <c r="T41" s="421"/>
      <c r="U41" s="210"/>
      <c r="V41" s="210"/>
      <c r="W41" s="210"/>
      <c r="X41" s="210"/>
      <c r="Y41" s="210"/>
      <c r="Z41" s="210"/>
      <c r="AA41" s="210"/>
      <c r="AB41" s="210"/>
      <c r="AC41" s="210"/>
      <c r="AD41" s="210"/>
      <c r="AE41" s="210"/>
      <c r="AF41" s="210"/>
      <c r="AG41" s="210"/>
      <c r="AH41" s="210"/>
      <c r="AI41" s="210"/>
      <c r="AJ41" s="210"/>
      <c r="AK41" s="210"/>
      <c r="AL41" s="211"/>
    </row>
    <row r="42" spans="1:38">
      <c r="A42" s="433"/>
      <c r="B42" s="422"/>
      <c r="C42" s="422"/>
      <c r="D42" s="422"/>
      <c r="E42" s="422"/>
      <c r="F42" s="422"/>
      <c r="G42" s="422"/>
      <c r="H42" s="422"/>
      <c r="I42" s="422"/>
      <c r="J42" s="422"/>
      <c r="K42" s="422"/>
      <c r="L42" s="422"/>
      <c r="M42" s="422"/>
      <c r="N42" s="422"/>
      <c r="O42" s="422"/>
      <c r="P42" s="422"/>
      <c r="Q42" s="422"/>
      <c r="R42" s="422"/>
      <c r="S42" s="434"/>
      <c r="T42" s="421"/>
      <c r="U42" s="210"/>
      <c r="V42" s="210"/>
      <c r="W42" s="210"/>
      <c r="X42" s="210"/>
      <c r="Y42" s="210"/>
      <c r="Z42" s="210"/>
      <c r="AA42" s="210"/>
      <c r="AB42" s="210"/>
      <c r="AC42" s="210"/>
      <c r="AD42" s="210"/>
      <c r="AE42" s="210"/>
      <c r="AF42" s="210"/>
      <c r="AG42" s="210"/>
      <c r="AH42" s="210"/>
      <c r="AI42" s="210"/>
      <c r="AJ42" s="210"/>
      <c r="AK42" s="210"/>
      <c r="AL42" s="211"/>
    </row>
    <row r="43" spans="1:38">
      <c r="A43" s="433"/>
      <c r="B43" s="422"/>
      <c r="C43" s="422"/>
      <c r="D43" s="422"/>
      <c r="E43" s="422"/>
      <c r="F43" s="422"/>
      <c r="G43" s="422"/>
      <c r="H43" s="422"/>
      <c r="I43" s="422"/>
      <c r="J43" s="422"/>
      <c r="K43" s="422"/>
      <c r="L43" s="422"/>
      <c r="M43" s="422"/>
      <c r="N43" s="422"/>
      <c r="O43" s="422"/>
      <c r="P43" s="422"/>
      <c r="Q43" s="422"/>
      <c r="R43" s="422"/>
      <c r="S43" s="434"/>
      <c r="T43" s="421"/>
      <c r="U43" s="210"/>
      <c r="V43" s="210"/>
      <c r="W43" s="210"/>
      <c r="X43" s="210"/>
      <c r="Y43" s="210"/>
      <c r="Z43" s="210"/>
      <c r="AA43" s="210"/>
      <c r="AB43" s="210"/>
      <c r="AC43" s="210"/>
      <c r="AD43" s="210"/>
      <c r="AE43" s="210"/>
      <c r="AF43" s="210"/>
      <c r="AG43" s="210"/>
      <c r="AH43" s="210"/>
      <c r="AI43" s="210"/>
      <c r="AJ43" s="210"/>
      <c r="AK43" s="210"/>
      <c r="AL43" s="211"/>
    </row>
    <row r="44" spans="1:38">
      <c r="A44" s="433"/>
      <c r="B44" s="422"/>
      <c r="C44" s="422"/>
      <c r="D44" s="422"/>
      <c r="E44" s="422"/>
      <c r="F44" s="422"/>
      <c r="G44" s="422"/>
      <c r="H44" s="422"/>
      <c r="I44" s="422"/>
      <c r="J44" s="422"/>
      <c r="K44" s="422"/>
      <c r="L44" s="422"/>
      <c r="M44" s="422"/>
      <c r="N44" s="422"/>
      <c r="O44" s="422"/>
      <c r="P44" s="422"/>
      <c r="Q44" s="422"/>
      <c r="R44" s="422"/>
      <c r="S44" s="434"/>
      <c r="T44" s="421"/>
      <c r="U44" s="210"/>
      <c r="V44" s="210"/>
      <c r="W44" s="210"/>
      <c r="X44" s="210"/>
      <c r="Y44" s="210"/>
      <c r="Z44" s="210"/>
      <c r="AA44" s="210"/>
      <c r="AB44" s="210"/>
      <c r="AC44" s="210"/>
      <c r="AD44" s="210"/>
      <c r="AE44" s="210"/>
      <c r="AF44" s="210"/>
      <c r="AG44" s="210"/>
      <c r="AH44" s="210"/>
      <c r="AI44" s="210"/>
      <c r="AJ44" s="210"/>
      <c r="AK44" s="210"/>
      <c r="AL44" s="211"/>
    </row>
    <row r="45" spans="1:38">
      <c r="A45" s="433"/>
      <c r="B45" s="422"/>
      <c r="C45" s="422"/>
      <c r="D45" s="422"/>
      <c r="E45" s="422"/>
      <c r="F45" s="422"/>
      <c r="G45" s="422"/>
      <c r="H45" s="422"/>
      <c r="I45" s="422"/>
      <c r="J45" s="422"/>
      <c r="K45" s="422"/>
      <c r="L45" s="422"/>
      <c r="M45" s="422"/>
      <c r="N45" s="422"/>
      <c r="O45" s="422"/>
      <c r="P45" s="422"/>
      <c r="Q45" s="422"/>
      <c r="R45" s="422"/>
      <c r="S45" s="434"/>
      <c r="T45" s="421"/>
      <c r="U45" s="210"/>
      <c r="V45" s="210"/>
      <c r="W45" s="210"/>
      <c r="X45" s="210"/>
      <c r="Y45" s="210"/>
      <c r="Z45" s="210"/>
      <c r="AA45" s="210"/>
      <c r="AB45" s="210"/>
      <c r="AC45" s="210"/>
      <c r="AD45" s="210"/>
      <c r="AE45" s="210"/>
      <c r="AF45" s="210"/>
      <c r="AG45" s="210"/>
      <c r="AH45" s="210"/>
      <c r="AI45" s="210"/>
      <c r="AJ45" s="210"/>
      <c r="AK45" s="210"/>
      <c r="AL45" s="211"/>
    </row>
    <row r="46" spans="1:38">
      <c r="A46" s="433"/>
      <c r="B46" s="422"/>
      <c r="C46" s="422"/>
      <c r="D46" s="422"/>
      <c r="E46" s="422"/>
      <c r="F46" s="422"/>
      <c r="G46" s="422"/>
      <c r="H46" s="422"/>
      <c r="I46" s="422"/>
      <c r="J46" s="422"/>
      <c r="K46" s="422"/>
      <c r="L46" s="422"/>
      <c r="M46" s="422"/>
      <c r="N46" s="422"/>
      <c r="O46" s="422"/>
      <c r="P46" s="422"/>
      <c r="Q46" s="422"/>
      <c r="R46" s="422"/>
      <c r="S46" s="434"/>
      <c r="T46" s="421"/>
      <c r="U46" s="210"/>
      <c r="V46" s="210"/>
      <c r="W46" s="210"/>
      <c r="X46" s="210"/>
      <c r="Y46" s="210"/>
      <c r="Z46" s="210"/>
      <c r="AA46" s="210"/>
      <c r="AB46" s="210"/>
      <c r="AC46" s="210"/>
      <c r="AD46" s="210"/>
      <c r="AE46" s="210"/>
      <c r="AF46" s="210"/>
      <c r="AG46" s="210"/>
      <c r="AH46" s="210"/>
      <c r="AI46" s="210"/>
      <c r="AJ46" s="210"/>
      <c r="AK46" s="210"/>
      <c r="AL46" s="211"/>
    </row>
    <row r="47" spans="1:38">
      <c r="A47" s="433"/>
      <c r="B47" s="422"/>
      <c r="C47" s="422"/>
      <c r="D47" s="422"/>
      <c r="E47" s="422"/>
      <c r="F47" s="422"/>
      <c r="G47" s="422"/>
      <c r="H47" s="422"/>
      <c r="I47" s="422"/>
      <c r="J47" s="422"/>
      <c r="K47" s="422"/>
      <c r="L47" s="422"/>
      <c r="M47" s="422"/>
      <c r="N47" s="422"/>
      <c r="O47" s="422"/>
      <c r="P47" s="422"/>
      <c r="Q47" s="422"/>
      <c r="R47" s="422"/>
      <c r="S47" s="434"/>
      <c r="T47" s="421"/>
      <c r="U47" s="210"/>
      <c r="V47" s="210"/>
      <c r="W47" s="210"/>
      <c r="X47" s="210"/>
      <c r="Y47" s="210"/>
      <c r="Z47" s="210"/>
      <c r="AA47" s="210"/>
      <c r="AB47" s="210"/>
      <c r="AC47" s="210"/>
      <c r="AD47" s="210"/>
      <c r="AE47" s="210"/>
      <c r="AF47" s="210"/>
      <c r="AG47" s="210"/>
      <c r="AH47" s="210"/>
      <c r="AI47" s="210"/>
      <c r="AJ47" s="210"/>
      <c r="AK47" s="210"/>
      <c r="AL47" s="211"/>
    </row>
    <row r="48" spans="1:38">
      <c r="A48" s="433"/>
      <c r="B48" s="422"/>
      <c r="C48" s="422"/>
      <c r="D48" s="422"/>
      <c r="E48" s="422"/>
      <c r="F48" s="422"/>
      <c r="G48" s="422"/>
      <c r="H48" s="422"/>
      <c r="I48" s="422"/>
      <c r="J48" s="422"/>
      <c r="K48" s="422"/>
      <c r="L48" s="422"/>
      <c r="M48" s="422"/>
      <c r="N48" s="422"/>
      <c r="O48" s="422"/>
      <c r="P48" s="422"/>
      <c r="Q48" s="422"/>
      <c r="R48" s="422"/>
      <c r="S48" s="434"/>
      <c r="T48" s="421"/>
      <c r="U48" s="210"/>
      <c r="V48" s="210"/>
      <c r="W48" s="210"/>
      <c r="X48" s="210"/>
      <c r="Y48" s="210"/>
      <c r="Z48" s="210"/>
      <c r="AA48" s="210"/>
      <c r="AB48" s="210"/>
      <c r="AC48" s="210"/>
      <c r="AD48" s="210"/>
      <c r="AE48" s="210"/>
      <c r="AF48" s="210"/>
      <c r="AG48" s="210"/>
      <c r="AH48" s="210"/>
      <c r="AI48" s="210"/>
      <c r="AJ48" s="210"/>
      <c r="AK48" s="210"/>
      <c r="AL48" s="211"/>
    </row>
    <row r="49" spans="1:38">
      <c r="A49" s="433"/>
      <c r="B49" s="422"/>
      <c r="C49" s="422"/>
      <c r="D49" s="422"/>
      <c r="E49" s="422"/>
      <c r="F49" s="422"/>
      <c r="G49" s="422"/>
      <c r="H49" s="422"/>
      <c r="I49" s="422"/>
      <c r="J49" s="422"/>
      <c r="K49" s="422"/>
      <c r="L49" s="422"/>
      <c r="M49" s="422"/>
      <c r="N49" s="422"/>
      <c r="O49" s="422"/>
      <c r="P49" s="422"/>
      <c r="Q49" s="422"/>
      <c r="R49" s="422"/>
      <c r="S49" s="434"/>
      <c r="T49" s="421"/>
      <c r="U49" s="210"/>
      <c r="V49" s="210"/>
      <c r="W49" s="210"/>
      <c r="X49" s="210"/>
      <c r="Y49" s="210"/>
      <c r="Z49" s="210"/>
      <c r="AA49" s="210"/>
      <c r="AB49" s="210"/>
      <c r="AC49" s="210"/>
      <c r="AD49" s="210"/>
      <c r="AE49" s="210"/>
      <c r="AF49" s="210"/>
      <c r="AG49" s="210"/>
      <c r="AH49" s="210"/>
      <c r="AI49" s="210"/>
      <c r="AJ49" s="210"/>
      <c r="AK49" s="210"/>
      <c r="AL49" s="211"/>
    </row>
    <row r="50" spans="1:38">
      <c r="A50" s="433"/>
      <c r="B50" s="422"/>
      <c r="C50" s="422"/>
      <c r="D50" s="422"/>
      <c r="E50" s="422"/>
      <c r="F50" s="422"/>
      <c r="G50" s="422"/>
      <c r="H50" s="422"/>
      <c r="I50" s="422"/>
      <c r="J50" s="422"/>
      <c r="K50" s="422"/>
      <c r="L50" s="422"/>
      <c r="M50" s="422"/>
      <c r="N50" s="422"/>
      <c r="O50" s="422"/>
      <c r="P50" s="422"/>
      <c r="Q50" s="422"/>
      <c r="R50" s="422"/>
      <c r="S50" s="434"/>
      <c r="T50" s="421"/>
      <c r="U50" s="210"/>
      <c r="V50" s="210"/>
      <c r="W50" s="210"/>
      <c r="X50" s="210"/>
      <c r="Y50" s="210"/>
      <c r="Z50" s="210"/>
      <c r="AA50" s="210"/>
      <c r="AB50" s="210"/>
      <c r="AC50" s="210"/>
      <c r="AD50" s="210"/>
      <c r="AE50" s="210"/>
      <c r="AF50" s="210"/>
      <c r="AG50" s="210"/>
      <c r="AH50" s="210"/>
      <c r="AI50" s="210"/>
      <c r="AJ50" s="210"/>
      <c r="AK50" s="210"/>
      <c r="AL50" s="211"/>
    </row>
    <row r="51" spans="1:38">
      <c r="A51" s="433"/>
      <c r="B51" s="422"/>
      <c r="C51" s="422"/>
      <c r="D51" s="422"/>
      <c r="E51" s="422"/>
      <c r="F51" s="422"/>
      <c r="G51" s="422"/>
      <c r="H51" s="422"/>
      <c r="I51" s="422"/>
      <c r="J51" s="422"/>
      <c r="K51" s="422"/>
      <c r="L51" s="422"/>
      <c r="M51" s="422"/>
      <c r="N51" s="422"/>
      <c r="O51" s="422"/>
      <c r="P51" s="422"/>
      <c r="Q51" s="422"/>
      <c r="R51" s="422"/>
      <c r="S51" s="434"/>
      <c r="T51" s="421"/>
      <c r="U51" s="210"/>
      <c r="V51" s="210"/>
      <c r="W51" s="210"/>
      <c r="X51" s="210"/>
      <c r="Y51" s="210"/>
      <c r="Z51" s="210"/>
      <c r="AA51" s="210"/>
      <c r="AB51" s="210"/>
      <c r="AC51" s="210"/>
      <c r="AD51" s="210"/>
      <c r="AE51" s="210"/>
      <c r="AF51" s="210"/>
      <c r="AG51" s="210"/>
      <c r="AH51" s="210"/>
      <c r="AI51" s="210"/>
      <c r="AJ51" s="210"/>
      <c r="AK51" s="210"/>
      <c r="AL51" s="211"/>
    </row>
    <row r="52" spans="1:38">
      <c r="A52" s="433"/>
      <c r="B52" s="422"/>
      <c r="C52" s="422"/>
      <c r="D52" s="422"/>
      <c r="E52" s="422"/>
      <c r="F52" s="422"/>
      <c r="G52" s="422"/>
      <c r="H52" s="422"/>
      <c r="I52" s="422"/>
      <c r="J52" s="422"/>
      <c r="K52" s="422"/>
      <c r="L52" s="422"/>
      <c r="M52" s="422"/>
      <c r="N52" s="422"/>
      <c r="O52" s="422"/>
      <c r="P52" s="422"/>
      <c r="Q52" s="422"/>
      <c r="R52" s="422"/>
      <c r="S52" s="434"/>
      <c r="T52" s="421"/>
      <c r="U52" s="210"/>
      <c r="V52" s="210"/>
      <c r="W52" s="210"/>
      <c r="X52" s="210"/>
      <c r="Y52" s="210"/>
      <c r="Z52" s="210"/>
      <c r="AA52" s="210"/>
      <c r="AB52" s="210"/>
      <c r="AC52" s="210"/>
      <c r="AD52" s="210"/>
      <c r="AE52" s="210"/>
      <c r="AF52" s="210"/>
      <c r="AG52" s="210"/>
      <c r="AH52" s="210"/>
      <c r="AI52" s="210"/>
      <c r="AJ52" s="210"/>
      <c r="AK52" s="210"/>
      <c r="AL52" s="211"/>
    </row>
    <row r="53" spans="1:38">
      <c r="A53" s="433"/>
      <c r="B53" s="422"/>
      <c r="C53" s="422"/>
      <c r="D53" s="422"/>
      <c r="E53" s="422"/>
      <c r="F53" s="422"/>
      <c r="G53" s="422"/>
      <c r="H53" s="422"/>
      <c r="I53" s="422"/>
      <c r="J53" s="422"/>
      <c r="K53" s="422"/>
      <c r="L53" s="422"/>
      <c r="M53" s="422"/>
      <c r="N53" s="422"/>
      <c r="O53" s="422"/>
      <c r="P53" s="422"/>
      <c r="Q53" s="422"/>
      <c r="R53" s="422"/>
      <c r="S53" s="434"/>
      <c r="T53" s="421"/>
      <c r="U53" s="210"/>
      <c r="V53" s="210"/>
      <c r="W53" s="210"/>
      <c r="X53" s="210"/>
      <c r="Y53" s="210"/>
      <c r="Z53" s="210"/>
      <c r="AA53" s="210"/>
      <c r="AB53" s="210"/>
      <c r="AC53" s="210"/>
      <c r="AD53" s="210"/>
      <c r="AE53" s="210"/>
      <c r="AF53" s="210"/>
      <c r="AG53" s="210"/>
      <c r="AH53" s="210"/>
      <c r="AI53" s="210"/>
      <c r="AJ53" s="210"/>
      <c r="AK53" s="210"/>
      <c r="AL53" s="211"/>
    </row>
    <row r="54" spans="1:38">
      <c r="A54" s="433"/>
      <c r="B54" s="422"/>
      <c r="C54" s="422"/>
      <c r="D54" s="422"/>
      <c r="E54" s="422"/>
      <c r="F54" s="422"/>
      <c r="G54" s="422"/>
      <c r="H54" s="422"/>
      <c r="I54" s="422"/>
      <c r="J54" s="422"/>
      <c r="K54" s="422"/>
      <c r="L54" s="422"/>
      <c r="M54" s="422"/>
      <c r="N54" s="422"/>
      <c r="O54" s="422"/>
      <c r="P54" s="422"/>
      <c r="Q54" s="422"/>
      <c r="R54" s="422"/>
      <c r="S54" s="434"/>
      <c r="T54" s="421"/>
      <c r="U54" s="210"/>
      <c r="V54" s="210"/>
      <c r="W54" s="210"/>
      <c r="X54" s="210"/>
      <c r="Y54" s="210"/>
      <c r="Z54" s="210"/>
      <c r="AA54" s="210"/>
      <c r="AB54" s="210"/>
      <c r="AC54" s="210"/>
      <c r="AD54" s="210"/>
      <c r="AE54" s="210"/>
      <c r="AF54" s="210"/>
      <c r="AG54" s="210"/>
      <c r="AH54" s="210"/>
      <c r="AI54" s="210"/>
      <c r="AJ54" s="210"/>
      <c r="AK54" s="210"/>
      <c r="AL54" s="211"/>
    </row>
    <row r="55" spans="1:38">
      <c r="A55" s="433"/>
      <c r="B55" s="422"/>
      <c r="C55" s="422"/>
      <c r="D55" s="422"/>
      <c r="E55" s="422"/>
      <c r="F55" s="422"/>
      <c r="G55" s="422"/>
      <c r="H55" s="422"/>
      <c r="I55" s="422"/>
      <c r="J55" s="422"/>
      <c r="K55" s="422"/>
      <c r="L55" s="422"/>
      <c r="M55" s="422"/>
      <c r="N55" s="422"/>
      <c r="O55" s="422"/>
      <c r="P55" s="422"/>
      <c r="Q55" s="422"/>
      <c r="R55" s="422"/>
      <c r="S55" s="434"/>
      <c r="T55" s="421"/>
      <c r="U55" s="210"/>
      <c r="V55" s="210"/>
      <c r="W55" s="210"/>
      <c r="X55" s="210"/>
      <c r="Y55" s="210"/>
      <c r="Z55" s="210"/>
      <c r="AA55" s="210"/>
      <c r="AB55" s="210"/>
      <c r="AC55" s="210"/>
      <c r="AD55" s="210"/>
      <c r="AE55" s="210"/>
      <c r="AF55" s="210"/>
      <c r="AG55" s="210"/>
      <c r="AH55" s="210"/>
      <c r="AI55" s="210"/>
      <c r="AJ55" s="210"/>
      <c r="AK55" s="210"/>
      <c r="AL55" s="211"/>
    </row>
    <row r="56" spans="1:38">
      <c r="A56" s="433"/>
      <c r="B56" s="422"/>
      <c r="C56" s="422"/>
      <c r="D56" s="422"/>
      <c r="E56" s="422"/>
      <c r="F56" s="422"/>
      <c r="G56" s="422"/>
      <c r="H56" s="422"/>
      <c r="I56" s="422"/>
      <c r="J56" s="422"/>
      <c r="K56" s="422"/>
      <c r="L56" s="422"/>
      <c r="M56" s="422"/>
      <c r="N56" s="422"/>
      <c r="O56" s="422"/>
      <c r="P56" s="422"/>
      <c r="Q56" s="422"/>
      <c r="R56" s="422"/>
      <c r="S56" s="434"/>
      <c r="T56" s="421"/>
      <c r="U56" s="210"/>
      <c r="V56" s="210"/>
      <c r="W56" s="210"/>
      <c r="X56" s="210"/>
      <c r="Y56" s="210"/>
      <c r="Z56" s="210"/>
      <c r="AA56" s="210"/>
      <c r="AB56" s="210"/>
      <c r="AC56" s="210"/>
      <c r="AD56" s="210"/>
      <c r="AE56" s="210"/>
      <c r="AF56" s="210"/>
      <c r="AG56" s="210"/>
      <c r="AH56" s="210"/>
      <c r="AI56" s="210"/>
      <c r="AJ56" s="210"/>
      <c r="AK56" s="210"/>
      <c r="AL56" s="211"/>
    </row>
    <row r="57" spans="1:38">
      <c r="A57" s="435"/>
      <c r="B57" s="436"/>
      <c r="C57" s="436"/>
      <c r="D57" s="436"/>
      <c r="E57" s="436"/>
      <c r="F57" s="436"/>
      <c r="G57" s="436"/>
      <c r="H57" s="436"/>
      <c r="I57" s="436"/>
      <c r="J57" s="436"/>
      <c r="K57" s="436"/>
      <c r="L57" s="436"/>
      <c r="M57" s="436"/>
      <c r="N57" s="436"/>
      <c r="O57" s="436"/>
      <c r="P57" s="436"/>
      <c r="Q57" s="436"/>
      <c r="R57" s="436"/>
      <c r="S57" s="437"/>
      <c r="T57" s="424"/>
      <c r="U57" s="213"/>
      <c r="V57" s="213"/>
      <c r="W57" s="213"/>
      <c r="X57" s="213"/>
      <c r="Y57" s="213"/>
      <c r="Z57" s="213"/>
      <c r="AA57" s="213"/>
      <c r="AB57" s="213"/>
      <c r="AC57" s="213"/>
      <c r="AD57" s="213"/>
      <c r="AE57" s="213"/>
      <c r="AF57" s="213"/>
      <c r="AG57" s="213"/>
      <c r="AH57" s="213"/>
      <c r="AI57" s="213"/>
      <c r="AJ57" s="213"/>
      <c r="AK57" s="213"/>
      <c r="AL57" s="214"/>
    </row>
  </sheetData>
  <sheetProtection algorithmName="SHA-512" hashValue="aq4WEDuETRb5shOAVOGwdrQ9I9hyFTh+RYtR5GaeKtC2KTUueXaOgS3NVj0HDWRc00NJD0TAtE06AizwgO7mXQ==" saltValue="B/w4m5ysfhRezZ+aHe42+g==" spinCount="100000" sheet="1" scenarios="1"/>
  <mergeCells count="1">
    <mergeCell ref="A1:S1"/>
  </mergeCells>
  <phoneticPr fontId="0" type="noConversion"/>
  <hyperlinks>
    <hyperlink ref="AB30" location="'T3.16 Main Hoop Attachments'!A1" display="BACK" xr:uid="{00000000-0004-0000-3300-000000000000}"/>
  </hyperlinks>
  <pageMargins left="0.39370078740157483" right="0.39370078740157483" top="0.39370078740157483" bottom="0.39370078740157483" header="0.51181102362204722" footer="0.51181102362204722"/>
  <pageSetup paperSize="9" scale="51"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pageSetUpPr fitToPage="1"/>
  </sheetPr>
  <dimension ref="A1:U57"/>
  <sheetViews>
    <sheetView showGridLines="0" view="pageBreakPreview" zoomScaleNormal="100" zoomScaleSheetLayoutView="100" workbookViewId="0">
      <selection sqref="A1:S1"/>
    </sheetView>
  </sheetViews>
  <sheetFormatPr defaultColWidth="11.42578125" defaultRowHeight="12.75"/>
  <cols>
    <col min="1" max="27" width="5" style="302" customWidth="1"/>
    <col min="28" max="28" width="6.140625" style="302" customWidth="1"/>
    <col min="29" max="38" width="5" style="302" customWidth="1"/>
    <col min="39" max="16384" width="11.42578125" style="302"/>
  </cols>
  <sheetData>
    <row r="1" spans="1:21">
      <c r="A1" s="1214" t="s">
        <v>677</v>
      </c>
      <c r="B1" s="1214"/>
      <c r="C1" s="1214"/>
      <c r="D1" s="1214"/>
      <c r="E1" s="1214"/>
      <c r="F1" s="1214"/>
      <c r="G1" s="1214"/>
      <c r="H1" s="1214"/>
      <c r="I1" s="1214"/>
      <c r="J1" s="1214"/>
      <c r="K1" s="1214"/>
      <c r="L1" s="1214"/>
      <c r="M1" s="1214"/>
      <c r="N1" s="1214"/>
      <c r="O1" s="1214"/>
      <c r="P1" s="1214"/>
      <c r="Q1" s="1214"/>
      <c r="R1" s="1214"/>
      <c r="S1" s="1214"/>
    </row>
    <row r="2" spans="1:21">
      <c r="A2" s="604"/>
      <c r="B2" s="605"/>
      <c r="C2" s="605"/>
      <c r="D2" s="605"/>
      <c r="E2" s="605"/>
      <c r="F2" s="605"/>
      <c r="G2" s="605"/>
      <c r="H2" s="605"/>
      <c r="I2" s="605"/>
      <c r="J2" s="605"/>
      <c r="K2" s="605"/>
      <c r="L2" s="605"/>
      <c r="M2" s="605"/>
      <c r="N2" s="605"/>
      <c r="O2" s="605"/>
      <c r="P2" s="605"/>
      <c r="Q2" s="605"/>
      <c r="R2" s="605"/>
      <c r="S2" s="605"/>
      <c r="U2" s="603"/>
    </row>
    <row r="3" spans="1:21">
      <c r="A3" s="606"/>
      <c r="B3" s="607" t="s">
        <v>710</v>
      </c>
      <c r="C3" s="607"/>
      <c r="D3" s="607"/>
      <c r="E3" s="607"/>
      <c r="F3" s="607"/>
      <c r="G3" s="607"/>
      <c r="H3" s="607"/>
      <c r="I3" s="607"/>
      <c r="J3" s="607"/>
      <c r="K3" s="607"/>
      <c r="L3" s="607"/>
      <c r="M3" s="607"/>
      <c r="N3" s="607"/>
      <c r="O3" s="607"/>
      <c r="P3" s="607"/>
      <c r="Q3" s="607"/>
      <c r="R3" s="607"/>
      <c r="S3" s="607"/>
      <c r="U3" s="603"/>
    </row>
    <row r="4" spans="1:21">
      <c r="A4" s="606"/>
      <c r="B4" s="607"/>
      <c r="C4" s="607"/>
      <c r="D4" s="607"/>
      <c r="E4" s="607"/>
      <c r="F4" s="607"/>
      <c r="G4" s="607"/>
      <c r="H4" s="607"/>
      <c r="I4" s="607"/>
      <c r="J4" s="607"/>
      <c r="K4" s="607"/>
      <c r="L4" s="607"/>
      <c r="M4" s="607"/>
      <c r="N4" s="607"/>
      <c r="O4" s="607"/>
      <c r="P4" s="607"/>
      <c r="Q4" s="607"/>
      <c r="R4" s="607"/>
      <c r="S4" s="607"/>
    </row>
    <row r="5" spans="1:21">
      <c r="A5" s="606"/>
      <c r="B5" s="608" t="s">
        <v>670</v>
      </c>
      <c r="C5" s="607"/>
      <c r="D5" s="607"/>
      <c r="E5" s="607"/>
      <c r="F5" s="607"/>
      <c r="G5" s="607"/>
      <c r="H5" s="607"/>
      <c r="I5" s="607"/>
      <c r="J5" s="607"/>
      <c r="K5" s="607"/>
      <c r="L5" s="607"/>
      <c r="M5" s="607"/>
      <c r="N5" s="607"/>
      <c r="O5" s="607"/>
      <c r="P5" s="607"/>
      <c r="Q5" s="607"/>
      <c r="R5" s="607"/>
      <c r="S5" s="607"/>
      <c r="U5" s="603"/>
    </row>
    <row r="6" spans="1:21">
      <c r="A6" s="606"/>
      <c r="B6" s="607"/>
      <c r="C6" s="607"/>
      <c r="D6" s="607"/>
      <c r="E6" s="607"/>
      <c r="F6" s="607"/>
      <c r="G6" s="607"/>
      <c r="H6" s="607"/>
      <c r="I6" s="607"/>
      <c r="J6" s="607"/>
      <c r="K6" s="607"/>
      <c r="L6" s="607"/>
      <c r="M6" s="607"/>
      <c r="N6" s="607"/>
      <c r="O6" s="607"/>
      <c r="P6" s="607"/>
      <c r="Q6" s="607"/>
      <c r="R6" s="607"/>
      <c r="S6" s="607"/>
    </row>
    <row r="7" spans="1:21">
      <c r="A7" s="606"/>
      <c r="B7" s="607" t="s">
        <v>671</v>
      </c>
      <c r="C7" s="607"/>
      <c r="D7" s="607"/>
      <c r="E7" s="607"/>
      <c r="F7" s="607"/>
      <c r="G7" s="607"/>
      <c r="H7" s="607"/>
      <c r="I7" s="607"/>
      <c r="J7" s="607"/>
      <c r="K7" s="607"/>
      <c r="L7" s="607"/>
      <c r="M7" s="607"/>
      <c r="N7" s="607"/>
      <c r="O7" s="607"/>
      <c r="P7" s="607"/>
      <c r="Q7" s="607"/>
      <c r="R7" s="607"/>
      <c r="S7" s="607"/>
    </row>
    <row r="8" spans="1:21">
      <c r="A8" s="606"/>
      <c r="B8" s="607" t="s">
        <v>672</v>
      </c>
      <c r="C8" s="607"/>
      <c r="D8" s="607"/>
      <c r="E8" s="607"/>
      <c r="F8" s="607"/>
      <c r="G8" s="607"/>
      <c r="H8" s="607"/>
      <c r="I8" s="607"/>
      <c r="J8" s="607"/>
      <c r="K8" s="607"/>
      <c r="L8" s="607"/>
      <c r="M8" s="607"/>
      <c r="N8" s="607"/>
      <c r="O8" s="607"/>
      <c r="P8" s="607"/>
      <c r="Q8" s="607"/>
      <c r="R8" s="607"/>
      <c r="S8" s="607"/>
    </row>
    <row r="9" spans="1:21">
      <c r="A9" s="606"/>
      <c r="B9" s="607" t="s">
        <v>673</v>
      </c>
      <c r="C9" s="607"/>
      <c r="D9" s="607"/>
      <c r="E9" s="607"/>
      <c r="F9" s="607"/>
      <c r="G9" s="607"/>
      <c r="H9" s="607"/>
      <c r="I9" s="607"/>
      <c r="J9" s="607"/>
      <c r="K9" s="607"/>
      <c r="L9" s="607"/>
      <c r="M9" s="607"/>
      <c r="N9" s="607"/>
      <c r="O9" s="607"/>
      <c r="P9" s="607"/>
      <c r="Q9" s="607"/>
      <c r="R9" s="607"/>
      <c r="S9" s="607"/>
    </row>
    <row r="10" spans="1:21">
      <c r="A10" s="606"/>
      <c r="B10" s="607"/>
      <c r="C10" s="607"/>
      <c r="D10" s="608"/>
      <c r="E10" s="607"/>
      <c r="F10" s="607"/>
      <c r="G10" s="607"/>
      <c r="H10" s="607"/>
      <c r="I10" s="607"/>
      <c r="J10" s="607"/>
      <c r="K10" s="607"/>
      <c r="L10" s="607"/>
      <c r="M10" s="607"/>
      <c r="N10" s="607"/>
      <c r="O10" s="607"/>
      <c r="P10" s="607"/>
      <c r="Q10" s="607"/>
      <c r="R10" s="607"/>
      <c r="S10" s="607"/>
    </row>
    <row r="11" spans="1:21" ht="13.15" customHeight="1">
      <c r="A11" s="606"/>
      <c r="B11" s="1416" t="s">
        <v>674</v>
      </c>
      <c r="C11" s="1416"/>
      <c r="D11" s="1416"/>
      <c r="E11" s="1416"/>
      <c r="F11" s="1416"/>
      <c r="G11" s="1416"/>
      <c r="H11" s="1416"/>
      <c r="I11" s="1416"/>
      <c r="J11" s="1416"/>
      <c r="K11" s="1416"/>
      <c r="L11" s="1416"/>
      <c r="M11" s="1416"/>
      <c r="N11" s="1416"/>
      <c r="O11" s="1416"/>
      <c r="P11" s="1416"/>
      <c r="Q11" s="1416"/>
      <c r="R11" s="1416"/>
      <c r="S11" s="1416"/>
    </row>
    <row r="12" spans="1:21">
      <c r="A12" s="606"/>
      <c r="B12" s="1416"/>
      <c r="C12" s="1416"/>
      <c r="D12" s="1416"/>
      <c r="E12" s="1416"/>
      <c r="F12" s="1416"/>
      <c r="G12" s="1416"/>
      <c r="H12" s="1416"/>
      <c r="I12" s="1416"/>
      <c r="J12" s="1416"/>
      <c r="K12" s="1416"/>
      <c r="L12" s="1416"/>
      <c r="M12" s="1416"/>
      <c r="N12" s="1416"/>
      <c r="O12" s="1416"/>
      <c r="P12" s="1416"/>
      <c r="Q12" s="1416"/>
      <c r="R12" s="1416"/>
      <c r="S12" s="1416"/>
    </row>
    <row r="13" spans="1:21">
      <c r="A13" s="606"/>
      <c r="B13" s="608"/>
      <c r="C13" s="607"/>
      <c r="D13" s="607"/>
      <c r="E13" s="607"/>
      <c r="F13" s="607"/>
      <c r="G13" s="607"/>
      <c r="H13" s="607"/>
      <c r="I13" s="607"/>
      <c r="J13" s="607"/>
      <c r="K13" s="607"/>
      <c r="L13" s="607"/>
      <c r="M13" s="607"/>
      <c r="N13" s="607"/>
      <c r="O13" s="607"/>
      <c r="P13" s="607"/>
      <c r="Q13" s="607"/>
      <c r="R13" s="607"/>
      <c r="S13" s="607"/>
    </row>
    <row r="14" spans="1:21">
      <c r="A14" s="606"/>
      <c r="B14" s="609" t="s">
        <v>675</v>
      </c>
      <c r="C14" s="607"/>
      <c r="D14" s="607"/>
      <c r="E14" s="607"/>
      <c r="F14" s="607"/>
      <c r="G14" s="607"/>
      <c r="H14" s="607"/>
      <c r="I14" s="607"/>
      <c r="J14" s="607"/>
      <c r="K14" s="607"/>
      <c r="L14" s="607"/>
      <c r="M14" s="607"/>
      <c r="N14" s="607"/>
      <c r="O14" s="607"/>
      <c r="P14" s="607"/>
      <c r="Q14" s="607"/>
      <c r="R14" s="607"/>
      <c r="S14" s="607"/>
    </row>
    <row r="15" spans="1:21">
      <c r="A15" s="606"/>
      <c r="B15" s="609" t="s">
        <v>711</v>
      </c>
      <c r="C15" s="607"/>
      <c r="D15" s="607"/>
      <c r="E15" s="607"/>
      <c r="F15" s="607"/>
      <c r="G15" s="607"/>
      <c r="H15" s="607"/>
      <c r="I15" s="607"/>
      <c r="J15" s="607"/>
      <c r="K15" s="607"/>
      <c r="L15" s="607"/>
      <c r="M15" s="607"/>
      <c r="N15" s="607"/>
      <c r="O15" s="607"/>
      <c r="P15" s="607"/>
      <c r="Q15" s="607"/>
      <c r="R15" s="607"/>
      <c r="S15" s="607"/>
    </row>
    <row r="16" spans="1:21">
      <c r="A16" s="606"/>
      <c r="B16" s="610"/>
      <c r="C16" s="607"/>
      <c r="D16" s="607"/>
      <c r="E16" s="607"/>
      <c r="F16" s="607"/>
      <c r="G16" s="607"/>
      <c r="H16" s="607"/>
      <c r="I16" s="607"/>
      <c r="J16" s="607"/>
      <c r="K16" s="607"/>
      <c r="L16" s="607"/>
      <c r="M16" s="607"/>
      <c r="N16" s="607"/>
      <c r="O16" s="607"/>
      <c r="P16" s="607"/>
      <c r="Q16" s="607"/>
      <c r="R16" s="607"/>
      <c r="S16" s="607"/>
    </row>
    <row r="17" spans="1:19">
      <c r="A17" s="606"/>
      <c r="B17" s="1417" t="s">
        <v>712</v>
      </c>
      <c r="C17" s="1417"/>
      <c r="D17" s="1417"/>
      <c r="E17" s="1417"/>
      <c r="F17" s="1417"/>
      <c r="G17" s="1417"/>
      <c r="H17" s="1417"/>
      <c r="I17" s="1417"/>
      <c r="J17" s="1417"/>
      <c r="K17" s="1417"/>
      <c r="L17" s="1417"/>
      <c r="M17" s="1417"/>
      <c r="N17" s="1417"/>
      <c r="O17" s="1417"/>
      <c r="P17" s="1417"/>
      <c r="Q17" s="1417"/>
      <c r="R17" s="1417"/>
      <c r="S17" s="1417"/>
    </row>
    <row r="18" spans="1:19">
      <c r="A18" s="606"/>
      <c r="B18" s="1417"/>
      <c r="C18" s="1417"/>
      <c r="D18" s="1417"/>
      <c r="E18" s="1417"/>
      <c r="F18" s="1417"/>
      <c r="G18" s="1417"/>
      <c r="H18" s="1417"/>
      <c r="I18" s="1417"/>
      <c r="J18" s="1417"/>
      <c r="K18" s="1417"/>
      <c r="L18" s="1417"/>
      <c r="M18" s="1417"/>
      <c r="N18" s="1417"/>
      <c r="O18" s="1417"/>
      <c r="P18" s="1417"/>
      <c r="Q18" s="1417"/>
      <c r="R18" s="1417"/>
      <c r="S18" s="1417"/>
    </row>
    <row r="19" spans="1:19">
      <c r="A19" s="606"/>
      <c r="B19" s="608"/>
      <c r="C19" s="607"/>
      <c r="D19" s="607"/>
      <c r="E19" s="607"/>
      <c r="F19" s="607"/>
      <c r="G19" s="607"/>
      <c r="H19" s="607"/>
      <c r="I19" s="607"/>
      <c r="J19" s="607"/>
      <c r="K19" s="607"/>
      <c r="L19" s="607"/>
      <c r="M19" s="607"/>
      <c r="N19" s="607"/>
      <c r="O19" s="607"/>
      <c r="P19" s="607"/>
      <c r="Q19" s="607"/>
      <c r="R19" s="607"/>
      <c r="S19" s="607"/>
    </row>
    <row r="20" spans="1:19">
      <c r="A20" s="606"/>
      <c r="B20" s="608" t="s">
        <v>709</v>
      </c>
      <c r="C20" s="608"/>
      <c r="D20" s="607"/>
      <c r="E20" s="607"/>
      <c r="F20" s="607"/>
      <c r="G20" s="607"/>
      <c r="H20" s="607"/>
      <c r="I20" s="607"/>
      <c r="J20" s="607"/>
      <c r="K20" s="607"/>
      <c r="L20" s="607"/>
      <c r="M20" s="607"/>
      <c r="N20" s="607"/>
      <c r="O20" s="607"/>
      <c r="P20" s="607"/>
      <c r="Q20" s="607"/>
      <c r="R20" s="607"/>
      <c r="S20" s="607"/>
    </row>
    <row r="21" spans="1:19">
      <c r="A21" s="606"/>
      <c r="B21" s="608" t="s">
        <v>713</v>
      </c>
      <c r="C21" s="607"/>
      <c r="D21" s="607"/>
      <c r="E21" s="607"/>
      <c r="F21" s="607"/>
      <c r="G21" s="607"/>
      <c r="H21" s="607"/>
      <c r="I21" s="607"/>
      <c r="J21" s="607"/>
      <c r="K21" s="607"/>
      <c r="L21" s="607"/>
      <c r="M21" s="607"/>
      <c r="N21" s="607"/>
      <c r="O21" s="607"/>
      <c r="P21" s="607"/>
      <c r="Q21" s="607"/>
      <c r="R21" s="607"/>
      <c r="S21" s="607"/>
    </row>
    <row r="22" spans="1:19">
      <c r="A22" s="606"/>
      <c r="B22" s="611"/>
      <c r="C22" s="607"/>
      <c r="D22" s="607"/>
      <c r="E22" s="607"/>
      <c r="F22" s="607"/>
      <c r="G22" s="607"/>
      <c r="H22" s="607"/>
      <c r="I22" s="607"/>
      <c r="J22" s="607"/>
      <c r="K22" s="607"/>
      <c r="L22" s="607"/>
      <c r="M22" s="607"/>
      <c r="N22" s="607"/>
      <c r="O22" s="607"/>
      <c r="P22" s="607"/>
      <c r="Q22" s="607"/>
      <c r="R22" s="607"/>
      <c r="S22" s="607"/>
    </row>
    <row r="23" spans="1:19">
      <c r="A23" s="606"/>
      <c r="B23" s="611"/>
      <c r="C23" s="607"/>
      <c r="D23" s="607"/>
      <c r="E23" s="607"/>
      <c r="F23" s="607"/>
      <c r="G23" s="607"/>
      <c r="H23" s="607"/>
      <c r="I23" s="607"/>
      <c r="J23" s="607"/>
      <c r="K23" s="607"/>
      <c r="L23" s="607"/>
      <c r="M23" s="607"/>
      <c r="N23" s="607"/>
      <c r="O23" s="607"/>
      <c r="P23" s="607"/>
      <c r="Q23" s="607"/>
      <c r="R23" s="607"/>
      <c r="S23" s="607"/>
    </row>
    <row r="24" spans="1:19">
      <c r="A24" s="606"/>
      <c r="B24" s="612" t="s">
        <v>676</v>
      </c>
      <c r="C24" s="607"/>
      <c r="D24" s="607"/>
      <c r="E24" s="607"/>
      <c r="F24" s="607"/>
      <c r="G24" s="607"/>
      <c r="H24" s="607"/>
      <c r="I24" s="607"/>
      <c r="J24" s="607"/>
      <c r="K24" s="607"/>
      <c r="L24" s="607"/>
      <c r="M24" s="607"/>
      <c r="N24" s="607"/>
      <c r="O24" s="607"/>
      <c r="P24" s="607"/>
      <c r="Q24" s="607"/>
      <c r="R24" s="607"/>
      <c r="S24" s="607"/>
    </row>
    <row r="25" spans="1:19">
      <c r="A25" s="606"/>
      <c r="C25" s="607"/>
      <c r="D25" s="607"/>
      <c r="E25" s="607"/>
      <c r="F25" s="607"/>
      <c r="G25" s="607"/>
      <c r="H25" s="607"/>
      <c r="I25" s="607"/>
      <c r="J25" s="607"/>
      <c r="K25" s="607"/>
      <c r="L25" s="607"/>
      <c r="M25" s="607"/>
      <c r="N25" s="607"/>
      <c r="O25" s="607"/>
      <c r="P25" s="607"/>
      <c r="Q25" s="607"/>
      <c r="R25" s="607"/>
      <c r="S25" s="607"/>
    </row>
    <row r="26" spans="1:19">
      <c r="A26" s="606"/>
      <c r="B26" s="613" t="s">
        <v>473</v>
      </c>
      <c r="C26" s="607"/>
      <c r="D26" s="607"/>
      <c r="E26" s="607"/>
      <c r="F26" s="607"/>
      <c r="G26" s="607"/>
      <c r="H26" s="607"/>
      <c r="I26" s="607"/>
      <c r="J26" s="607"/>
      <c r="K26" s="607"/>
      <c r="L26" s="607"/>
      <c r="M26" s="607"/>
      <c r="N26" s="607"/>
      <c r="O26" s="607"/>
      <c r="P26" s="607"/>
      <c r="Q26" s="607"/>
      <c r="R26" s="607"/>
      <c r="S26" s="607"/>
    </row>
    <row r="27" spans="1:19">
      <c r="A27" s="606"/>
      <c r="B27" s="609"/>
      <c r="C27" s="607"/>
      <c r="D27" s="607"/>
      <c r="E27" s="607"/>
      <c r="F27" s="607"/>
      <c r="G27" s="607"/>
      <c r="H27" s="607"/>
      <c r="I27" s="607"/>
      <c r="J27" s="607"/>
      <c r="K27" s="607"/>
      <c r="L27" s="607"/>
      <c r="M27" s="607"/>
      <c r="N27" s="607"/>
      <c r="O27" s="607"/>
      <c r="P27" s="607"/>
      <c r="Q27" s="607"/>
      <c r="R27" s="607"/>
      <c r="S27" s="607"/>
    </row>
    <row r="28" spans="1:19">
      <c r="A28" s="606"/>
      <c r="B28" s="610"/>
      <c r="C28" s="607"/>
      <c r="D28" s="607"/>
      <c r="E28" s="607"/>
      <c r="F28" s="607"/>
      <c r="G28" s="607"/>
      <c r="H28" s="607"/>
      <c r="I28" s="607"/>
      <c r="J28" s="607"/>
      <c r="K28" s="607"/>
      <c r="L28" s="607"/>
      <c r="M28" s="607"/>
      <c r="N28" s="607"/>
      <c r="O28" s="607"/>
      <c r="P28" s="607"/>
      <c r="Q28" s="607"/>
      <c r="R28" s="607"/>
      <c r="S28" s="607"/>
    </row>
    <row r="29" spans="1:19">
      <c r="A29" s="606"/>
      <c r="B29" s="608"/>
      <c r="C29" s="607"/>
      <c r="D29" s="607"/>
      <c r="E29" s="607"/>
      <c r="F29" s="607"/>
      <c r="G29" s="607"/>
      <c r="H29" s="607"/>
      <c r="I29" s="607"/>
      <c r="J29" s="607"/>
      <c r="K29" s="607"/>
      <c r="L29" s="607"/>
      <c r="M29" s="607"/>
      <c r="N29" s="607"/>
      <c r="O29" s="607"/>
      <c r="P29" s="607"/>
      <c r="Q29" s="607"/>
      <c r="R29" s="607"/>
      <c r="S29" s="607"/>
    </row>
    <row r="30" spans="1:19">
      <c r="A30" s="606"/>
      <c r="B30" s="608"/>
      <c r="C30" s="607"/>
      <c r="D30" s="607"/>
      <c r="E30" s="607"/>
      <c r="F30" s="607"/>
      <c r="G30" s="607"/>
      <c r="H30" s="607"/>
      <c r="I30" s="607"/>
      <c r="J30" s="607"/>
      <c r="K30" s="607"/>
      <c r="L30" s="607"/>
      <c r="M30" s="607"/>
      <c r="N30" s="607"/>
      <c r="O30" s="607"/>
      <c r="P30" s="607"/>
      <c r="Q30" s="607"/>
      <c r="R30" s="607"/>
      <c r="S30" s="607"/>
    </row>
    <row r="31" spans="1:19">
      <c r="A31" s="606"/>
      <c r="B31" s="607"/>
      <c r="C31" s="607"/>
      <c r="D31" s="607"/>
      <c r="E31" s="607"/>
      <c r="F31" s="607"/>
      <c r="G31" s="607"/>
      <c r="H31" s="607"/>
      <c r="I31" s="607"/>
      <c r="J31" s="607"/>
      <c r="K31" s="607"/>
      <c r="L31" s="607"/>
      <c r="M31" s="607"/>
      <c r="N31" s="607"/>
      <c r="O31" s="607"/>
      <c r="P31" s="607"/>
      <c r="Q31" s="607"/>
      <c r="R31" s="607"/>
      <c r="S31" s="607"/>
    </row>
    <row r="32" spans="1:19">
      <c r="A32" s="606"/>
      <c r="B32" s="607"/>
      <c r="C32" s="607"/>
      <c r="D32" s="607"/>
      <c r="E32" s="607"/>
      <c r="F32" s="607"/>
      <c r="G32" s="607"/>
      <c r="H32" s="607"/>
      <c r="I32" s="607"/>
      <c r="J32" s="607"/>
      <c r="K32" s="607"/>
      <c r="L32" s="607"/>
      <c r="M32" s="607"/>
      <c r="N32" s="607"/>
      <c r="O32" s="607"/>
      <c r="P32" s="607"/>
      <c r="Q32" s="607"/>
      <c r="R32" s="607"/>
      <c r="S32" s="607"/>
    </row>
    <row r="33" spans="1:19">
      <c r="A33" s="606"/>
      <c r="B33" s="607"/>
      <c r="C33" s="607"/>
      <c r="D33" s="607"/>
      <c r="E33" s="607"/>
      <c r="F33" s="607"/>
      <c r="G33" s="607"/>
      <c r="H33" s="607"/>
      <c r="I33" s="607"/>
      <c r="J33" s="607"/>
      <c r="K33" s="607"/>
      <c r="L33" s="607"/>
      <c r="M33" s="607"/>
      <c r="N33" s="607"/>
      <c r="O33" s="607"/>
      <c r="P33" s="607"/>
      <c r="Q33" s="607"/>
      <c r="R33" s="607"/>
      <c r="S33" s="607"/>
    </row>
    <row r="34" spans="1:19">
      <c r="A34" s="606"/>
      <c r="B34" s="607"/>
      <c r="C34" s="607"/>
      <c r="D34" s="607"/>
      <c r="E34" s="607"/>
      <c r="F34" s="607"/>
      <c r="G34" s="607"/>
      <c r="H34" s="607"/>
      <c r="I34" s="607"/>
      <c r="J34" s="607"/>
      <c r="K34" s="607"/>
      <c r="L34" s="607"/>
      <c r="M34" s="607"/>
      <c r="N34" s="607"/>
      <c r="O34" s="607"/>
      <c r="P34" s="607"/>
      <c r="Q34" s="607"/>
      <c r="R34" s="607"/>
      <c r="S34" s="607"/>
    </row>
    <row r="35" spans="1:19">
      <c r="A35" s="606"/>
      <c r="B35" s="607"/>
      <c r="C35" s="607"/>
      <c r="D35" s="607"/>
      <c r="E35" s="607"/>
      <c r="F35" s="607"/>
      <c r="G35" s="607"/>
      <c r="H35" s="607"/>
      <c r="I35" s="607"/>
      <c r="J35" s="607"/>
      <c r="K35" s="607"/>
      <c r="L35" s="607"/>
      <c r="M35" s="607"/>
      <c r="N35" s="607"/>
      <c r="O35" s="607"/>
      <c r="P35" s="607"/>
      <c r="Q35" s="607"/>
      <c r="R35" s="607"/>
      <c r="S35" s="607"/>
    </row>
    <row r="36" spans="1:19">
      <c r="A36" s="606"/>
      <c r="B36" s="607"/>
      <c r="C36" s="607"/>
      <c r="D36" s="607"/>
      <c r="E36" s="607"/>
      <c r="F36" s="607"/>
      <c r="G36" s="607"/>
      <c r="H36" s="607"/>
      <c r="I36" s="607"/>
      <c r="J36" s="607"/>
      <c r="K36" s="607"/>
      <c r="L36" s="607"/>
      <c r="M36" s="607"/>
      <c r="N36" s="607"/>
      <c r="O36" s="607"/>
      <c r="P36" s="607"/>
      <c r="Q36" s="607"/>
      <c r="R36" s="607"/>
      <c r="S36" s="607"/>
    </row>
    <row r="37" spans="1:19">
      <c r="A37" s="606"/>
      <c r="B37" s="607"/>
      <c r="C37" s="607"/>
      <c r="D37" s="607"/>
      <c r="E37" s="607"/>
      <c r="F37" s="607"/>
      <c r="G37" s="607"/>
      <c r="H37" s="607"/>
      <c r="I37" s="607"/>
      <c r="J37" s="607"/>
      <c r="K37" s="607"/>
      <c r="L37" s="607"/>
      <c r="M37" s="607"/>
      <c r="N37" s="607"/>
      <c r="O37" s="607"/>
      <c r="P37" s="607"/>
      <c r="Q37" s="607"/>
      <c r="R37" s="607"/>
      <c r="S37" s="607"/>
    </row>
    <row r="38" spans="1:19">
      <c r="A38" s="606"/>
      <c r="B38" s="607"/>
      <c r="C38" s="607"/>
      <c r="D38" s="607"/>
      <c r="E38" s="607"/>
      <c r="F38" s="607"/>
      <c r="G38" s="607"/>
      <c r="H38" s="607"/>
      <c r="I38" s="607"/>
      <c r="J38" s="607"/>
      <c r="K38" s="607"/>
      <c r="L38" s="607"/>
      <c r="M38" s="607"/>
      <c r="N38" s="607"/>
      <c r="O38" s="607"/>
      <c r="P38" s="607"/>
      <c r="Q38" s="607"/>
      <c r="R38" s="607"/>
      <c r="S38" s="607"/>
    </row>
    <row r="39" spans="1:19">
      <c r="A39" s="606"/>
      <c r="B39" s="607"/>
      <c r="C39" s="607"/>
      <c r="D39" s="607"/>
      <c r="E39" s="607"/>
      <c r="F39" s="607"/>
      <c r="G39" s="607"/>
      <c r="H39" s="607"/>
      <c r="I39" s="607"/>
      <c r="J39" s="607"/>
      <c r="K39" s="607"/>
      <c r="L39" s="607"/>
      <c r="M39" s="607"/>
      <c r="N39" s="607"/>
      <c r="O39" s="607"/>
      <c r="P39" s="607"/>
      <c r="Q39" s="607"/>
      <c r="R39" s="607"/>
      <c r="S39" s="607"/>
    </row>
    <row r="40" spans="1:19">
      <c r="A40" s="606"/>
      <c r="B40" s="607"/>
      <c r="C40" s="607"/>
      <c r="D40" s="607"/>
      <c r="E40" s="607"/>
      <c r="F40" s="607"/>
      <c r="G40" s="607"/>
      <c r="H40" s="607"/>
      <c r="I40" s="607"/>
      <c r="J40" s="607"/>
      <c r="K40" s="607"/>
      <c r="L40" s="607"/>
      <c r="M40" s="607"/>
      <c r="N40" s="607"/>
      <c r="O40" s="607"/>
      <c r="P40" s="607"/>
      <c r="Q40" s="607"/>
      <c r="R40" s="607"/>
      <c r="S40" s="607"/>
    </row>
    <row r="41" spans="1:19">
      <c r="A41" s="606"/>
      <c r="B41" s="607"/>
      <c r="C41" s="607"/>
      <c r="D41" s="607"/>
      <c r="E41" s="607"/>
      <c r="F41" s="607"/>
      <c r="G41" s="607"/>
      <c r="H41" s="607"/>
      <c r="I41" s="607"/>
      <c r="J41" s="607"/>
      <c r="K41" s="607"/>
      <c r="L41" s="607"/>
      <c r="M41" s="607"/>
      <c r="N41" s="607"/>
      <c r="O41" s="607"/>
      <c r="P41" s="607"/>
      <c r="Q41" s="607"/>
      <c r="R41" s="607"/>
      <c r="S41" s="607"/>
    </row>
    <row r="42" spans="1:19">
      <c r="A42" s="606"/>
      <c r="B42" s="607"/>
      <c r="C42" s="607"/>
      <c r="D42" s="607"/>
      <c r="E42" s="607"/>
      <c r="F42" s="607"/>
      <c r="G42" s="607"/>
      <c r="H42" s="607"/>
      <c r="I42" s="607"/>
      <c r="J42" s="607"/>
      <c r="K42" s="607"/>
      <c r="L42" s="607"/>
      <c r="M42" s="607"/>
      <c r="N42" s="607"/>
      <c r="O42" s="607"/>
      <c r="P42" s="607"/>
      <c r="Q42" s="607"/>
      <c r="R42" s="607"/>
      <c r="S42" s="607"/>
    </row>
    <row r="43" spans="1:19">
      <c r="A43" s="606"/>
      <c r="B43" s="607"/>
      <c r="C43" s="607"/>
      <c r="D43" s="607"/>
      <c r="E43" s="607"/>
      <c r="F43" s="607"/>
      <c r="G43" s="607"/>
      <c r="H43" s="607"/>
      <c r="I43" s="607"/>
      <c r="J43" s="607"/>
      <c r="K43" s="607"/>
      <c r="L43" s="607"/>
      <c r="M43" s="607"/>
      <c r="N43" s="607"/>
      <c r="O43" s="607"/>
      <c r="P43" s="607"/>
      <c r="Q43" s="607"/>
      <c r="R43" s="607"/>
      <c r="S43" s="607"/>
    </row>
    <row r="44" spans="1:19">
      <c r="A44" s="606"/>
      <c r="B44" s="607"/>
      <c r="C44" s="607"/>
      <c r="D44" s="607"/>
      <c r="E44" s="607"/>
      <c r="F44" s="607"/>
      <c r="G44" s="607"/>
      <c r="H44" s="607"/>
      <c r="I44" s="607"/>
      <c r="J44" s="607"/>
      <c r="K44" s="607"/>
      <c r="L44" s="607"/>
      <c r="M44" s="607"/>
      <c r="N44" s="607"/>
      <c r="O44" s="607"/>
      <c r="P44" s="607"/>
      <c r="Q44" s="607"/>
      <c r="R44" s="607"/>
      <c r="S44" s="607"/>
    </row>
    <row r="45" spans="1:19">
      <c r="A45" s="606"/>
      <c r="B45" s="607"/>
      <c r="C45" s="607"/>
      <c r="D45" s="607"/>
      <c r="E45" s="607"/>
      <c r="F45" s="607"/>
      <c r="G45" s="607"/>
      <c r="H45" s="607"/>
      <c r="I45" s="607"/>
      <c r="J45" s="607"/>
      <c r="K45" s="607"/>
      <c r="L45" s="607"/>
      <c r="M45" s="607"/>
      <c r="N45" s="607"/>
      <c r="O45" s="607"/>
      <c r="P45" s="607"/>
      <c r="Q45" s="607"/>
      <c r="R45" s="607"/>
      <c r="S45" s="607"/>
    </row>
    <row r="46" spans="1:19">
      <c r="A46" s="606"/>
      <c r="B46" s="607"/>
      <c r="C46" s="607"/>
      <c r="D46" s="607"/>
      <c r="E46" s="607"/>
      <c r="F46" s="607"/>
      <c r="G46" s="607"/>
      <c r="H46" s="607"/>
      <c r="I46" s="607"/>
      <c r="J46" s="607"/>
      <c r="K46" s="607"/>
      <c r="L46" s="607"/>
      <c r="M46" s="607"/>
      <c r="N46" s="607"/>
      <c r="O46" s="607"/>
      <c r="P46" s="607"/>
      <c r="Q46" s="607"/>
      <c r="R46" s="607"/>
      <c r="S46" s="607"/>
    </row>
    <row r="47" spans="1:19">
      <c r="A47" s="606"/>
      <c r="B47" s="607"/>
      <c r="C47" s="607"/>
      <c r="D47" s="607"/>
      <c r="E47" s="607"/>
      <c r="F47" s="607"/>
      <c r="G47" s="607"/>
      <c r="H47" s="607"/>
      <c r="I47" s="607"/>
      <c r="J47" s="607"/>
      <c r="K47" s="607"/>
      <c r="L47" s="607"/>
      <c r="M47" s="607"/>
      <c r="N47" s="607"/>
      <c r="O47" s="607"/>
      <c r="P47" s="607"/>
      <c r="Q47" s="607"/>
      <c r="R47" s="607"/>
      <c r="S47" s="607"/>
    </row>
    <row r="48" spans="1:19">
      <c r="A48" s="606"/>
      <c r="B48" s="607"/>
      <c r="C48" s="607"/>
      <c r="D48" s="607"/>
      <c r="E48" s="607"/>
      <c r="F48" s="607"/>
      <c r="G48" s="607"/>
      <c r="H48" s="607"/>
      <c r="I48" s="607"/>
      <c r="J48" s="607"/>
      <c r="K48" s="607"/>
      <c r="L48" s="607"/>
      <c r="M48" s="607"/>
      <c r="N48" s="607"/>
      <c r="O48" s="607"/>
      <c r="P48" s="607"/>
      <c r="Q48" s="607"/>
      <c r="R48" s="607"/>
      <c r="S48" s="607"/>
    </row>
    <row r="49" spans="1:19">
      <c r="A49" s="606"/>
      <c r="B49" s="607"/>
      <c r="C49" s="607"/>
      <c r="D49" s="607"/>
      <c r="E49" s="607"/>
      <c r="F49" s="607"/>
      <c r="G49" s="607"/>
      <c r="H49" s="607"/>
      <c r="I49" s="607"/>
      <c r="J49" s="607"/>
      <c r="K49" s="607"/>
      <c r="L49" s="607"/>
      <c r="M49" s="607"/>
      <c r="N49" s="607"/>
      <c r="O49" s="607"/>
      <c r="P49" s="607"/>
      <c r="Q49" s="607"/>
      <c r="R49" s="607"/>
      <c r="S49" s="607"/>
    </row>
    <row r="50" spans="1:19">
      <c r="A50" s="606"/>
      <c r="B50" s="607"/>
      <c r="C50" s="607"/>
      <c r="D50" s="607"/>
      <c r="E50" s="607"/>
      <c r="F50" s="607"/>
      <c r="G50" s="607"/>
      <c r="H50" s="607"/>
      <c r="I50" s="607"/>
      <c r="J50" s="607"/>
      <c r="K50" s="607"/>
      <c r="L50" s="607"/>
      <c r="M50" s="607"/>
      <c r="N50" s="607"/>
      <c r="O50" s="607"/>
      <c r="P50" s="607"/>
      <c r="Q50" s="607"/>
      <c r="R50" s="607"/>
      <c r="S50" s="607"/>
    </row>
    <row r="51" spans="1:19">
      <c r="A51" s="606"/>
      <c r="B51" s="607"/>
      <c r="C51" s="607"/>
      <c r="D51" s="607"/>
      <c r="E51" s="607"/>
      <c r="F51" s="607"/>
      <c r="G51" s="607"/>
      <c r="H51" s="607"/>
      <c r="I51" s="607"/>
      <c r="J51" s="607"/>
      <c r="K51" s="607"/>
      <c r="L51" s="607"/>
      <c r="M51" s="607"/>
      <c r="N51" s="607"/>
      <c r="O51" s="607"/>
      <c r="P51" s="607"/>
      <c r="Q51" s="607"/>
      <c r="R51" s="607"/>
      <c r="S51" s="607"/>
    </row>
    <row r="52" spans="1:19">
      <c r="A52" s="606"/>
      <c r="B52" s="607"/>
      <c r="C52" s="607"/>
      <c r="D52" s="607"/>
      <c r="E52" s="607"/>
      <c r="F52" s="607"/>
      <c r="G52" s="607"/>
      <c r="H52" s="607"/>
      <c r="I52" s="607"/>
      <c r="J52" s="607"/>
      <c r="K52" s="607"/>
      <c r="L52" s="607"/>
      <c r="M52" s="607"/>
      <c r="N52" s="607"/>
      <c r="O52" s="607"/>
      <c r="P52" s="607"/>
      <c r="Q52" s="607"/>
      <c r="R52" s="607"/>
      <c r="S52" s="607"/>
    </row>
    <row r="53" spans="1:19">
      <c r="A53" s="606"/>
      <c r="B53" s="607"/>
      <c r="C53" s="607"/>
      <c r="D53" s="607"/>
      <c r="E53" s="607"/>
      <c r="F53" s="607"/>
      <c r="G53" s="607"/>
      <c r="H53" s="607"/>
      <c r="I53" s="607"/>
      <c r="J53" s="607"/>
      <c r="K53" s="607"/>
      <c r="L53" s="607"/>
      <c r="M53" s="607"/>
      <c r="N53" s="607"/>
      <c r="O53" s="607"/>
      <c r="P53" s="607"/>
      <c r="Q53" s="607"/>
      <c r="R53" s="607"/>
      <c r="S53" s="607"/>
    </row>
    <row r="54" spans="1:19">
      <c r="A54" s="606"/>
      <c r="B54" s="607"/>
      <c r="C54" s="607"/>
      <c r="D54" s="607"/>
      <c r="E54" s="607"/>
      <c r="F54" s="607"/>
      <c r="G54" s="607"/>
      <c r="H54" s="607"/>
      <c r="I54" s="607"/>
      <c r="J54" s="607"/>
      <c r="K54" s="607"/>
      <c r="L54" s="607"/>
      <c r="M54" s="607"/>
      <c r="N54" s="607"/>
      <c r="O54" s="607"/>
      <c r="P54" s="607"/>
      <c r="Q54" s="607"/>
      <c r="R54" s="607"/>
      <c r="S54" s="607"/>
    </row>
    <row r="55" spans="1:19">
      <c r="A55" s="606"/>
      <c r="B55" s="607"/>
      <c r="C55" s="607"/>
      <c r="D55" s="607"/>
      <c r="E55" s="607"/>
      <c r="F55" s="607"/>
      <c r="G55" s="607"/>
      <c r="H55" s="607"/>
      <c r="I55" s="607"/>
      <c r="J55" s="607"/>
      <c r="K55" s="607"/>
      <c r="L55" s="607"/>
      <c r="M55" s="607"/>
      <c r="N55" s="607"/>
      <c r="O55" s="607"/>
      <c r="P55" s="607"/>
      <c r="Q55" s="607"/>
      <c r="R55" s="607"/>
      <c r="S55" s="607"/>
    </row>
    <row r="56" spans="1:19">
      <c r="A56" s="606"/>
      <c r="B56" s="607"/>
      <c r="C56" s="607"/>
      <c r="D56" s="607"/>
      <c r="E56" s="607"/>
      <c r="F56" s="607"/>
      <c r="G56" s="607"/>
      <c r="H56" s="607"/>
      <c r="I56" s="607"/>
      <c r="J56" s="607"/>
      <c r="K56" s="607"/>
      <c r="L56" s="607"/>
      <c r="M56" s="607"/>
      <c r="N56" s="607"/>
      <c r="O56" s="607"/>
      <c r="P56" s="607"/>
      <c r="Q56" s="607"/>
      <c r="R56" s="607"/>
      <c r="S56" s="607"/>
    </row>
    <row r="57" spans="1:19">
      <c r="A57" s="614"/>
      <c r="B57" s="615"/>
      <c r="C57" s="615"/>
      <c r="D57" s="615"/>
      <c r="E57" s="615"/>
      <c r="F57" s="615"/>
      <c r="G57" s="615"/>
      <c r="H57" s="615"/>
      <c r="I57" s="615"/>
      <c r="J57" s="615"/>
      <c r="K57" s="615"/>
      <c r="L57" s="615"/>
      <c r="M57" s="615"/>
      <c r="N57" s="615"/>
      <c r="O57" s="615"/>
      <c r="P57" s="615"/>
      <c r="Q57" s="615"/>
      <c r="R57" s="615"/>
      <c r="S57" s="615"/>
    </row>
  </sheetData>
  <sheetProtection algorithmName="SHA-512" hashValue="DqrrzcsRJW2IR3JUp70YUWQCWOTgTeCEAtoIcVIn8f6Koag4AOgDnEbLUhoNwvGeVg7krnVfWCZYGBRK3WEi8w==" saltValue="z6MGF0TY6qaQ++u6KcBQWg==" spinCount="100000" sheet="1" scenarios="1"/>
  <mergeCells count="3">
    <mergeCell ref="A1:S1"/>
    <mergeCell ref="B11:S12"/>
    <mergeCell ref="B17:S18"/>
  </mergeCells>
  <hyperlinks>
    <hyperlink ref="B26" location="'T3.16 Front Hoop Attachments'!A1" display="BACK" xr:uid="{00000000-0004-0000-3400-000000000000}"/>
    <hyperlink ref="B24" location="Guidance_notes_FHB" display="T3.11 T3.5 Guidance Notes" xr:uid="{00000000-0004-0000-3400-000001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70C0"/>
    <pageSetUpPr fitToPage="1"/>
  </sheetPr>
  <dimension ref="B1:S33"/>
  <sheetViews>
    <sheetView showGridLines="0" view="pageBreakPreview" zoomScaleNormal="100" zoomScaleSheetLayoutView="100" workbookViewId="0">
      <selection activeCell="H11" sqref="H11"/>
    </sheetView>
  </sheetViews>
  <sheetFormatPr defaultColWidth="11.42578125" defaultRowHeight="12.75"/>
  <cols>
    <col min="1" max="1" width="3.28515625" style="53" customWidth="1"/>
    <col min="2" max="2" width="24.7109375" style="53" customWidth="1"/>
    <col min="3" max="3" width="10.140625" style="53" customWidth="1"/>
    <col min="4" max="4" width="18" style="53" bestFit="1" customWidth="1"/>
    <col min="5" max="5" width="15.7109375" style="53" bestFit="1" customWidth="1"/>
    <col min="6" max="6" width="18" style="53" bestFit="1" customWidth="1"/>
    <col min="7" max="7" width="15.7109375" style="53" bestFit="1" customWidth="1"/>
    <col min="8" max="9" width="10.7109375" style="53" bestFit="1" customWidth="1"/>
    <col min="10" max="19" width="10.7109375" style="53" customWidth="1"/>
    <col min="20" max="16384" width="11.42578125" style="53"/>
  </cols>
  <sheetData>
    <row r="1" spans="2:19" ht="18">
      <c r="B1" s="61" t="s">
        <v>50</v>
      </c>
    </row>
    <row r="3" spans="2:19">
      <c r="B3" s="56" t="s">
        <v>163</v>
      </c>
      <c r="C3" s="62" t="s">
        <v>17</v>
      </c>
      <c r="D3" s="62" t="s">
        <v>22</v>
      </c>
      <c r="E3" s="62" t="s">
        <v>27</v>
      </c>
      <c r="F3" s="62" t="s">
        <v>284</v>
      </c>
      <c r="G3" s="62" t="s">
        <v>23</v>
      </c>
      <c r="H3" s="62" t="s">
        <v>24</v>
      </c>
      <c r="I3" s="62" t="s">
        <v>25</v>
      </c>
      <c r="J3" s="62" t="s">
        <v>217</v>
      </c>
      <c r="K3" s="62" t="s">
        <v>218</v>
      </c>
      <c r="L3" s="62" t="s">
        <v>491</v>
      </c>
      <c r="M3" s="62" t="s">
        <v>492</v>
      </c>
      <c r="N3" s="62" t="s">
        <v>493</v>
      </c>
      <c r="O3" s="62" t="s">
        <v>655</v>
      </c>
      <c r="P3" s="62" t="s">
        <v>732</v>
      </c>
      <c r="Q3" s="62" t="s">
        <v>733</v>
      </c>
      <c r="R3" s="672" t="s">
        <v>734</v>
      </c>
      <c r="S3" s="71"/>
    </row>
    <row r="4" spans="2:19">
      <c r="B4" s="55" t="s">
        <v>26</v>
      </c>
      <c r="C4" s="42" t="s">
        <v>17</v>
      </c>
      <c r="D4" s="42" t="s">
        <v>22</v>
      </c>
      <c r="E4" s="42" t="s">
        <v>27</v>
      </c>
      <c r="F4" s="462" t="s">
        <v>564</v>
      </c>
      <c r="G4" s="463" t="s">
        <v>265</v>
      </c>
      <c r="H4" s="509" t="s">
        <v>581</v>
      </c>
      <c r="I4" s="960" t="s">
        <v>647</v>
      </c>
      <c r="J4" s="960" t="s">
        <v>582</v>
      </c>
      <c r="K4" s="960" t="s">
        <v>583</v>
      </c>
      <c r="L4" s="686" t="s">
        <v>580</v>
      </c>
      <c r="M4" s="686" t="s">
        <v>494</v>
      </c>
      <c r="N4" s="450" t="s">
        <v>495</v>
      </c>
      <c r="O4" s="545" t="s">
        <v>656</v>
      </c>
      <c r="P4" s="545" t="s">
        <v>729</v>
      </c>
      <c r="Q4" s="545" t="s">
        <v>730</v>
      </c>
      <c r="R4" s="673" t="s">
        <v>731</v>
      </c>
      <c r="S4" s="677"/>
    </row>
    <row r="5" spans="2:19">
      <c r="B5" s="56" t="s">
        <v>530</v>
      </c>
      <c r="C5" s="42"/>
      <c r="D5" s="42"/>
      <c r="E5" s="42"/>
      <c r="F5" s="521"/>
      <c r="G5" s="958"/>
      <c r="H5" s="959"/>
      <c r="I5" s="530"/>
      <c r="J5" s="531"/>
      <c r="K5" s="532"/>
      <c r="L5" s="693"/>
      <c r="M5" s="522"/>
      <c r="N5" s="522"/>
      <c r="O5" s="546"/>
      <c r="P5" s="546"/>
      <c r="Q5" s="546"/>
      <c r="R5" s="674"/>
      <c r="S5" s="678"/>
    </row>
    <row r="6" spans="2:19">
      <c r="B6" s="55" t="s">
        <v>30</v>
      </c>
      <c r="C6" s="43">
        <v>200000000000</v>
      </c>
      <c r="D6" s="23">
        <v>70000000000</v>
      </c>
      <c r="E6" s="23">
        <v>70000000000</v>
      </c>
      <c r="F6" s="43">
        <f>'T3.5 Laminate Test'!C63*1000000000</f>
        <v>0</v>
      </c>
      <c r="G6" s="237">
        <f>'T3.5 FBHS'!C59*1000000000</f>
        <v>0</v>
      </c>
      <c r="H6" s="237">
        <f>'T3.5 FBH'!C59*1000000000</f>
        <v>0</v>
      </c>
      <c r="I6" s="23">
        <v>3</v>
      </c>
      <c r="J6" s="23">
        <v>4</v>
      </c>
      <c r="K6" s="23">
        <v>5</v>
      </c>
      <c r="L6" s="23">
        <v>6</v>
      </c>
      <c r="M6" s="23">
        <v>7</v>
      </c>
      <c r="N6" s="23">
        <v>8</v>
      </c>
      <c r="O6" s="23">
        <v>9</v>
      </c>
      <c r="P6" s="23">
        <v>10</v>
      </c>
      <c r="Q6" s="23">
        <v>11</v>
      </c>
      <c r="R6" s="675">
        <v>12</v>
      </c>
      <c r="S6" s="679"/>
    </row>
    <row r="7" spans="2:19">
      <c r="B7" s="56" t="s">
        <v>20</v>
      </c>
      <c r="C7" s="43">
        <v>305000000</v>
      </c>
      <c r="D7" s="23">
        <v>1</v>
      </c>
      <c r="E7" s="23">
        <v>2</v>
      </c>
      <c r="F7" s="43">
        <f>F8</f>
        <v>0</v>
      </c>
      <c r="G7" s="237">
        <f>G8</f>
        <v>0</v>
      </c>
      <c r="H7" s="237">
        <f>H8</f>
        <v>0</v>
      </c>
      <c r="I7" s="410">
        <v>3</v>
      </c>
      <c r="J7" s="23">
        <v>4</v>
      </c>
      <c r="K7" s="23">
        <v>5</v>
      </c>
      <c r="L7" s="23">
        <v>6</v>
      </c>
      <c r="M7" s="23">
        <v>7</v>
      </c>
      <c r="N7" s="23">
        <v>8</v>
      </c>
      <c r="O7" s="23">
        <v>9</v>
      </c>
      <c r="P7" s="23">
        <v>10</v>
      </c>
      <c r="Q7" s="23">
        <v>11</v>
      </c>
      <c r="R7" s="675">
        <v>12</v>
      </c>
      <c r="S7" s="679"/>
    </row>
    <row r="8" spans="2:19">
      <c r="B8" s="56" t="s">
        <v>21</v>
      </c>
      <c r="C8" s="43">
        <v>365000000</v>
      </c>
      <c r="D8" s="23">
        <v>1</v>
      </c>
      <c r="E8" s="23">
        <v>2</v>
      </c>
      <c r="F8" s="43">
        <f>'T3.5 Laminate Test'!C64*1000000</f>
        <v>0</v>
      </c>
      <c r="G8" s="237">
        <f>'T3.5 FBHS'!C60*1000000</f>
        <v>0</v>
      </c>
      <c r="H8" s="237">
        <f>'T3.5 FBH'!C60*1000000</f>
        <v>0</v>
      </c>
      <c r="I8" s="23">
        <v>3</v>
      </c>
      <c r="J8" s="23">
        <v>4</v>
      </c>
      <c r="K8" s="23">
        <v>5</v>
      </c>
      <c r="L8" s="23">
        <v>6</v>
      </c>
      <c r="M8" s="23">
        <v>7</v>
      </c>
      <c r="N8" s="23">
        <v>8</v>
      </c>
      <c r="O8" s="23">
        <v>9</v>
      </c>
      <c r="P8" s="23">
        <v>10</v>
      </c>
      <c r="Q8" s="23">
        <v>11</v>
      </c>
      <c r="R8" s="675">
        <v>12</v>
      </c>
      <c r="S8" s="679"/>
    </row>
    <row r="9" spans="2:19">
      <c r="B9" s="56" t="s">
        <v>19</v>
      </c>
      <c r="C9" s="43">
        <v>180000000</v>
      </c>
      <c r="D9" s="23">
        <v>1</v>
      </c>
      <c r="E9" s="23">
        <v>2</v>
      </c>
      <c r="F9" s="409" t="s">
        <v>159</v>
      </c>
      <c r="G9" s="261" t="s">
        <v>159</v>
      </c>
      <c r="H9" s="261" t="s">
        <v>159</v>
      </c>
      <c r="I9" s="261" t="s">
        <v>159</v>
      </c>
      <c r="J9" s="261" t="s">
        <v>159</v>
      </c>
      <c r="K9" s="261" t="s">
        <v>159</v>
      </c>
      <c r="L9" s="261" t="s">
        <v>159</v>
      </c>
      <c r="M9" s="261" t="s">
        <v>159</v>
      </c>
      <c r="N9" s="261" t="s">
        <v>159</v>
      </c>
      <c r="O9" s="261" t="s">
        <v>159</v>
      </c>
      <c r="P9" s="261" t="s">
        <v>159</v>
      </c>
      <c r="Q9" s="261" t="s">
        <v>159</v>
      </c>
      <c r="R9" s="676" t="s">
        <v>159</v>
      </c>
      <c r="S9" s="680"/>
    </row>
    <row r="10" spans="2:19">
      <c r="B10" s="56" t="s">
        <v>18</v>
      </c>
      <c r="C10" s="43">
        <v>300000000</v>
      </c>
      <c r="D10" s="23">
        <v>1</v>
      </c>
      <c r="E10" s="23">
        <v>2</v>
      </c>
      <c r="F10" s="63" t="s">
        <v>159</v>
      </c>
      <c r="G10" s="261" t="s">
        <v>159</v>
      </c>
      <c r="H10" s="261" t="s">
        <v>159</v>
      </c>
      <c r="I10" s="261" t="s">
        <v>159</v>
      </c>
      <c r="J10" s="261" t="s">
        <v>159</v>
      </c>
      <c r="K10" s="261" t="s">
        <v>159</v>
      </c>
      <c r="L10" s="261" t="s">
        <v>159</v>
      </c>
      <c r="M10" s="261" t="s">
        <v>159</v>
      </c>
      <c r="N10" s="261" t="s">
        <v>159</v>
      </c>
      <c r="O10" s="261" t="s">
        <v>159</v>
      </c>
      <c r="P10" s="261" t="s">
        <v>159</v>
      </c>
      <c r="Q10" s="261" t="s">
        <v>159</v>
      </c>
      <c r="R10" s="676" t="s">
        <v>159</v>
      </c>
      <c r="S10" s="680"/>
    </row>
    <row r="11" spans="2:19">
      <c r="B11" s="670" t="s">
        <v>203</v>
      </c>
      <c r="C11" s="43">
        <f>0.6*C8</f>
        <v>219000000</v>
      </c>
      <c r="D11" s="23">
        <v>1</v>
      </c>
      <c r="E11" s="23">
        <v>2</v>
      </c>
      <c r="F11" s="513">
        <f>'T3.5.9 Shear Tests'!W54*1000000</f>
        <v>0</v>
      </c>
      <c r="G11" s="513">
        <f>'T3.5.9 Shear Tests'!D54*1000000</f>
        <v>0</v>
      </c>
      <c r="H11" s="513">
        <f>'Other 1 Matt´l Shear'!D53*1000000</f>
        <v>0</v>
      </c>
      <c r="I11" s="23">
        <v>3</v>
      </c>
      <c r="J11" s="23">
        <v>4</v>
      </c>
      <c r="K11" s="23">
        <v>5</v>
      </c>
      <c r="L11" s="23">
        <v>6</v>
      </c>
      <c r="M11" s="23">
        <v>7</v>
      </c>
      <c r="N11" s="23">
        <v>8</v>
      </c>
      <c r="O11" s="23">
        <v>9</v>
      </c>
      <c r="P11" s="23">
        <v>10</v>
      </c>
      <c r="Q11" s="23">
        <v>11</v>
      </c>
      <c r="R11" s="675">
        <v>12</v>
      </c>
      <c r="S11" s="679"/>
    </row>
    <row r="12" spans="2:19">
      <c r="S12" s="69"/>
    </row>
    <row r="13" spans="2:19">
      <c r="C13" s="178" t="s">
        <v>586</v>
      </c>
      <c r="S13" s="69"/>
    </row>
    <row r="14" spans="2:19">
      <c r="B14" s="97"/>
      <c r="C14" s="178" t="s">
        <v>587</v>
      </c>
    </row>
    <row r="15" spans="2:19">
      <c r="B15" s="181"/>
      <c r="C15" s="6" t="s">
        <v>588</v>
      </c>
    </row>
    <row r="16" spans="2:19">
      <c r="B16" s="97"/>
      <c r="C16" s="178" t="s">
        <v>504</v>
      </c>
    </row>
    <row r="17" spans="2:9">
      <c r="B17" s="97"/>
      <c r="C17" s="178"/>
    </row>
    <row r="18" spans="2:9">
      <c r="B18" s="97"/>
      <c r="C18" s="178"/>
    </row>
    <row r="19" spans="2:9">
      <c r="B19" s="97"/>
      <c r="C19" s="178"/>
    </row>
    <row r="20" spans="2:9">
      <c r="B20" s="97"/>
      <c r="C20" s="403"/>
      <c r="D20" s="403"/>
      <c r="E20" s="403"/>
      <c r="F20" s="403"/>
      <c r="G20" s="5" t="s">
        <v>590</v>
      </c>
      <c r="H20" s="411"/>
    </row>
    <row r="21" spans="2:9">
      <c r="B21" s="97"/>
      <c r="C21" s="403"/>
      <c r="D21" s="1114"/>
      <c r="E21" s="1114"/>
      <c r="F21" s="1114"/>
      <c r="G21" s="1114"/>
      <c r="H21" s="178" t="s">
        <v>505</v>
      </c>
    </row>
    <row r="22" spans="2:9">
      <c r="B22" s="69"/>
      <c r="C22" s="403"/>
      <c r="D22" s="403"/>
      <c r="E22" s="403"/>
      <c r="F22" s="403"/>
      <c r="G22" s="403"/>
      <c r="H22" s="178" t="s">
        <v>589</v>
      </c>
      <c r="I22" s="401"/>
    </row>
    <row r="23" spans="2:9">
      <c r="B23" s="64" t="s">
        <v>38</v>
      </c>
      <c r="C23" s="403"/>
      <c r="D23" s="403"/>
      <c r="E23" s="403"/>
      <c r="F23" s="403"/>
      <c r="G23" s="403"/>
      <c r="H23" s="178" t="s">
        <v>506</v>
      </c>
      <c r="I23" s="240"/>
    </row>
    <row r="24" spans="2:9">
      <c r="B24" s="64" t="s">
        <v>501</v>
      </c>
      <c r="C24" s="403"/>
      <c r="D24" s="403"/>
      <c r="E24" s="403"/>
      <c r="F24" s="403"/>
      <c r="G24" s="403"/>
      <c r="H24" s="178" t="s">
        <v>507</v>
      </c>
      <c r="I24" s="240"/>
    </row>
    <row r="25" spans="2:9">
      <c r="B25" s="64" t="s">
        <v>498</v>
      </c>
      <c r="C25" s="403"/>
      <c r="D25" s="403"/>
      <c r="E25" s="411"/>
      <c r="F25" s="403"/>
      <c r="G25" s="403"/>
      <c r="H25" s="178" t="s">
        <v>508</v>
      </c>
      <c r="I25" s="240"/>
    </row>
    <row r="26" spans="2:9">
      <c r="B26" s="64"/>
      <c r="C26" s="403"/>
      <c r="D26" s="404"/>
      <c r="E26" s="404"/>
      <c r="F26" s="404"/>
      <c r="G26" s="404"/>
      <c r="H26" s="178" t="s">
        <v>509</v>
      </c>
      <c r="I26" s="264"/>
    </row>
    <row r="27" spans="2:9">
      <c r="B27" s="64" t="s">
        <v>54</v>
      </c>
      <c r="C27" s="403"/>
      <c r="D27" s="404"/>
      <c r="E27" s="404"/>
      <c r="F27" s="404"/>
      <c r="G27" s="404"/>
      <c r="H27" s="178" t="s">
        <v>510</v>
      </c>
    </row>
    <row r="28" spans="2:9">
      <c r="B28" s="64" t="s">
        <v>55</v>
      </c>
      <c r="C28" s="403"/>
      <c r="D28" s="404"/>
      <c r="E28" s="404"/>
      <c r="F28" s="404"/>
      <c r="G28" s="404"/>
      <c r="H28"/>
    </row>
    <row r="29" spans="2:9">
      <c r="C29" s="403"/>
      <c r="D29" s="404"/>
      <c r="E29" s="404"/>
      <c r="F29" s="404"/>
      <c r="G29" s="404"/>
      <c r="H29"/>
    </row>
    <row r="30" spans="2:9">
      <c r="C30" s="403"/>
      <c r="D30" s="404"/>
      <c r="E30" s="404"/>
      <c r="F30" s="404"/>
      <c r="G30" s="404"/>
      <c r="H30"/>
    </row>
    <row r="31" spans="2:9">
      <c r="C31" s="403"/>
      <c r="D31" s="404"/>
      <c r="E31" s="404"/>
      <c r="F31" s="404"/>
      <c r="G31" s="404"/>
      <c r="H31"/>
    </row>
    <row r="32" spans="2:9">
      <c r="C32" s="403"/>
      <c r="D32" s="404"/>
      <c r="E32" s="404"/>
      <c r="F32" s="404"/>
      <c r="G32" s="404"/>
      <c r="H32"/>
    </row>
    <row r="33" spans="3:8">
      <c r="C33" s="403"/>
      <c r="D33" s="404"/>
      <c r="E33" s="404"/>
      <c r="F33" s="404"/>
      <c r="G33" s="404"/>
      <c r="H33"/>
    </row>
  </sheetData>
  <sheetProtection algorithmName="SHA-512" hashValue="DiPcwiB2MZ40h/pECDm/eRdGWJo6HjqNRLB/jcla7L1dPN5NbJ/yAp63gyWPdWT9koJmmnHWbapAAygQqiKkgw==" saltValue="P0oWdIf+z/MkjuocUw3+5w==" spinCount="100000" sheet="1" scenarios="1"/>
  <mergeCells count="2">
    <mergeCell ref="D21:E21"/>
    <mergeCell ref="F21:G21"/>
  </mergeCells>
  <phoneticPr fontId="2" type="noConversion"/>
  <dataValidations count="1">
    <dataValidation type="list" allowBlank="1" showInputMessage="1" showErrorMessage="1" sqref="C12" xr:uid="{00000000-0002-0000-0500-000000000000}">
      <formula1>Materials</formula1>
    </dataValidation>
  </dataValidations>
  <hyperlinks>
    <hyperlink ref="F4" location="'T3.5 Laminate Test'!A1" display="T3.5_Laminate" xr:uid="{00000000-0004-0000-0500-000000000000}"/>
    <hyperlink ref="G4" location="'T3.5 FBHS'!A1" display="FBHS" xr:uid="{00000000-0004-0000-0500-000001000000}"/>
    <hyperlink ref="H4" location="'T3.5 FBH'!A1" display="FBH" xr:uid="{00000000-0004-0000-0500-000002000000}"/>
  </hyperlinks>
  <pageMargins left="0.75" right="0.75" top="1" bottom="1" header="0.5" footer="0.5"/>
  <pageSetup paperSize="9" scale="59" fitToHeight="0" orientation="landscape" horizontalDpi="4294967294"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rgb="FFFFCC66"/>
  </sheetPr>
  <dimension ref="A1:F46"/>
  <sheetViews>
    <sheetView workbookViewId="0">
      <selection sqref="A1:B1"/>
    </sheetView>
  </sheetViews>
  <sheetFormatPr defaultColWidth="11.42578125" defaultRowHeight="12.75"/>
  <cols>
    <col min="1" max="1" width="19.42578125" style="197" customWidth="1"/>
    <col min="2" max="2" width="109.28515625" style="197" customWidth="1"/>
  </cols>
  <sheetData>
    <row r="1" spans="1:6" s="90" customFormat="1" ht="12.75" customHeight="1">
      <c r="A1" s="1115" t="s">
        <v>783</v>
      </c>
      <c r="B1" s="1115"/>
    </row>
    <row r="2" spans="1:6" s="90" customFormat="1">
      <c r="A2" s="699" t="s">
        <v>786</v>
      </c>
      <c r="B2" s="200"/>
    </row>
    <row r="3" spans="1:6" s="90" customFormat="1">
      <c r="A3" s="198" t="s">
        <v>784</v>
      </c>
      <c r="B3" s="199" t="s">
        <v>785</v>
      </c>
    </row>
    <row r="4" spans="1:6">
      <c r="A4" s="710"/>
      <c r="B4" s="711"/>
      <c r="C4" s="53"/>
      <c r="D4" s="53"/>
      <c r="E4" s="53"/>
      <c r="F4" s="53"/>
    </row>
    <row r="5" spans="1:6">
      <c r="C5" s="53"/>
      <c r="D5" s="53"/>
      <c r="E5" s="53"/>
      <c r="F5" s="53"/>
    </row>
    <row r="6" spans="1:6">
      <c r="A6" s="201"/>
      <c r="B6" s="201"/>
      <c r="C6" s="53"/>
      <c r="D6" s="53"/>
      <c r="E6" s="53"/>
      <c r="F6" s="53"/>
    </row>
    <row r="7" spans="1:6">
      <c r="C7" s="53"/>
      <c r="D7" s="53"/>
      <c r="E7" s="53"/>
      <c r="F7" s="53"/>
    </row>
    <row r="8" spans="1:6">
      <c r="C8" s="53"/>
      <c r="D8" s="53"/>
      <c r="E8" s="53"/>
      <c r="F8" s="53"/>
    </row>
    <row r="9" spans="1:6">
      <c r="A9" s="201"/>
      <c r="B9" s="201"/>
      <c r="C9" s="53"/>
      <c r="D9" s="53"/>
      <c r="E9" s="53"/>
      <c r="F9" s="53"/>
    </row>
    <row r="10" spans="1:6">
      <c r="B10" s="201"/>
      <c r="C10" s="53"/>
      <c r="D10" s="53"/>
      <c r="E10" s="53"/>
      <c r="F10" s="53"/>
    </row>
    <row r="11" spans="1:6">
      <c r="C11" s="53"/>
      <c r="D11" s="53"/>
      <c r="E11" s="53"/>
      <c r="F11" s="53"/>
    </row>
    <row r="12" spans="1:6">
      <c r="C12" s="53"/>
      <c r="D12" s="53"/>
      <c r="E12" s="53"/>
      <c r="F12" s="53"/>
    </row>
    <row r="13" spans="1:6">
      <c r="C13" s="53"/>
      <c r="D13" s="53"/>
      <c r="E13" s="53"/>
      <c r="F13" s="53"/>
    </row>
    <row r="14" spans="1:6">
      <c r="C14" s="53"/>
      <c r="D14" s="53"/>
      <c r="E14" s="53"/>
      <c r="F14" s="53"/>
    </row>
    <row r="15" spans="1:6">
      <c r="C15" s="53"/>
      <c r="D15" s="53"/>
      <c r="E15" s="53"/>
      <c r="F15" s="53"/>
    </row>
    <row r="16" spans="1:6">
      <c r="C16" s="53"/>
      <c r="D16" s="53"/>
      <c r="E16" s="53"/>
      <c r="F16" s="53"/>
    </row>
    <row r="17" spans="1:6">
      <c r="C17" s="53"/>
      <c r="D17" s="53"/>
      <c r="E17" s="53"/>
      <c r="F17" s="53"/>
    </row>
    <row r="18" spans="1:6">
      <c r="C18" s="53"/>
      <c r="D18" s="53"/>
      <c r="E18" s="53"/>
      <c r="F18" s="53"/>
    </row>
    <row r="19" spans="1:6">
      <c r="B19" s="201"/>
      <c r="C19" s="53"/>
      <c r="D19" s="53"/>
      <c r="E19" s="53"/>
      <c r="F19" s="53"/>
    </row>
    <row r="20" spans="1:6">
      <c r="C20" s="53"/>
      <c r="D20" s="53"/>
      <c r="E20" s="53"/>
      <c r="F20" s="53"/>
    </row>
    <row r="21" spans="1:6">
      <c r="C21" s="53"/>
      <c r="D21" s="53"/>
      <c r="E21" s="53"/>
      <c r="F21" s="53"/>
    </row>
    <row r="22" spans="1:6">
      <c r="C22" s="53"/>
      <c r="D22" s="53"/>
      <c r="E22" s="53"/>
      <c r="F22" s="53"/>
    </row>
    <row r="23" spans="1:6">
      <c r="C23" s="53"/>
      <c r="D23" s="53"/>
      <c r="E23" s="53"/>
      <c r="F23" s="53"/>
    </row>
    <row r="24" spans="1:6">
      <c r="C24" s="53"/>
      <c r="D24" s="53"/>
      <c r="E24" s="53"/>
      <c r="F24" s="53"/>
    </row>
    <row r="28" spans="1:6">
      <c r="A28" s="451"/>
    </row>
    <row r="29" spans="1:6">
      <c r="A29" s="201"/>
      <c r="B29" s="201"/>
    </row>
    <row r="30" spans="1:6">
      <c r="A30" s="201"/>
      <c r="B30" s="201"/>
    </row>
    <row r="32" spans="1:6">
      <c r="A32" s="201"/>
      <c r="B32" s="201"/>
    </row>
    <row r="36" spans="1:2">
      <c r="B36" s="201"/>
    </row>
    <row r="37" spans="1:2">
      <c r="B37" s="201"/>
    </row>
    <row r="46" spans="1:2">
      <c r="A46" s="451"/>
    </row>
  </sheetData>
  <sheetProtection algorithmName="SHA-512" hashValue="Ls1ENcntOQ0zW8sqi2/nipr0hQybA6hxl8MBrc6v4LZ8qqRoIhcKFEC5ypdDxR/Lof7jcnC3W+eSz3Xvth0VGQ==" saltValue="RgsvvzREsBHTPmuWoExaWg==" spinCount="100000" sheet="1" scenarios="1"/>
  <mergeCells count="1">
    <mergeCell ref="A1:B1"/>
  </mergeCells>
  <phoneticPr fontId="46"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FFFF"/>
  </sheetPr>
  <dimension ref="B1:M31"/>
  <sheetViews>
    <sheetView showGridLines="0" workbookViewId="0">
      <selection activeCell="B1" sqref="B1"/>
    </sheetView>
  </sheetViews>
  <sheetFormatPr defaultColWidth="11.42578125" defaultRowHeight="12.75"/>
  <cols>
    <col min="1" max="1" width="5.140625" style="53" customWidth="1"/>
    <col min="2" max="2" width="46.140625" style="53" customWidth="1"/>
    <col min="3" max="3" width="11.42578125" style="53" customWidth="1"/>
    <col min="4" max="4" width="11.7109375" style="53" customWidth="1"/>
    <col min="5" max="5" width="5.85546875" style="53" customWidth="1"/>
    <col min="6" max="6" width="8.7109375" style="53" customWidth="1"/>
    <col min="7" max="7" width="11.42578125" style="53" customWidth="1"/>
    <col min="8" max="8" width="12.42578125" style="53" bestFit="1" customWidth="1"/>
    <col min="9" max="16384" width="11.42578125" style="53"/>
  </cols>
  <sheetData>
    <row r="1" spans="2:9" ht="15.75">
      <c r="B1" s="52" t="s">
        <v>39</v>
      </c>
    </row>
    <row r="3" spans="2:9">
      <c r="B3" s="54" t="s">
        <v>28</v>
      </c>
      <c r="C3" s="54" t="s">
        <v>11</v>
      </c>
      <c r="D3" s="54" t="s">
        <v>12</v>
      </c>
    </row>
    <row r="4" spans="2:9">
      <c r="B4" s="55" t="s">
        <v>40</v>
      </c>
      <c r="C4" s="41" t="s">
        <v>17</v>
      </c>
      <c r="D4" s="41" t="s">
        <v>17</v>
      </c>
    </row>
    <row r="5" spans="2:9">
      <c r="B5" s="55" t="s">
        <v>53</v>
      </c>
      <c r="C5" s="41" t="s">
        <v>54</v>
      </c>
      <c r="D5" s="42" t="s">
        <v>54</v>
      </c>
    </row>
    <row r="6" spans="2:9">
      <c r="B6" s="56" t="s">
        <v>29</v>
      </c>
      <c r="C6" s="43" t="str">
        <f>HLOOKUP(C4,MaterialData!$C$3:$O$4,2,FALSE)</f>
        <v>Steel</v>
      </c>
      <c r="D6" s="43" t="str">
        <f>HLOOKUP(D4,MaterialData!$C$3:$O$4,2,FALSE)</f>
        <v>Steel</v>
      </c>
    </row>
    <row r="7" spans="2:9">
      <c r="B7" s="56" t="s">
        <v>30</v>
      </c>
      <c r="C7" s="43">
        <f>INDEX(Innertable,MATCH($B7,MaterialData!$B$6:$B$11,0),MATCH(C$6,MaterialData!$C$4:$O$4,0))</f>
        <v>200000000000</v>
      </c>
      <c r="D7" s="43">
        <f>INDEX(Innertable,MATCH($B7,MaterialData!$B$6:$B$11,0),MATCH(D$6,MaterialData!$C$4:$O$4,0))</f>
        <v>200000000000</v>
      </c>
      <c r="I7" s="57"/>
    </row>
    <row r="8" spans="2:9">
      <c r="B8" s="56" t="s">
        <v>20</v>
      </c>
      <c r="C8" s="43">
        <f>INDEX(Innertable,MATCH($B8,MaterialData!$B$6:$B$11,0),MATCH(C$6,MaterialData!$C$4:$O$4,0))</f>
        <v>305000000</v>
      </c>
      <c r="D8" s="43">
        <f>INDEX(Innertable,MATCH($B8,MaterialData!$B$6:$B$11,0),MATCH(D$6,MaterialData!$C$4:$O$4,0))</f>
        <v>305000000</v>
      </c>
      <c r="I8" s="57"/>
    </row>
    <row r="9" spans="2:9">
      <c r="B9" s="56" t="s">
        <v>21</v>
      </c>
      <c r="C9" s="43">
        <f>INDEX(Innertable,MATCH($B9,MaterialData!$B$6:$B$11,0),MATCH(C$6,MaterialData!$C$4:$O$4,0))</f>
        <v>365000000</v>
      </c>
      <c r="D9" s="43">
        <f>INDEX(Innertable,MATCH($B9,MaterialData!$B$6:$B$11,0),MATCH(D$6,MaterialData!$C$4:$O$4,0))</f>
        <v>365000000</v>
      </c>
      <c r="I9" s="57"/>
    </row>
    <row r="10" spans="2:9">
      <c r="B10" s="56" t="s">
        <v>19</v>
      </c>
      <c r="C10" s="43">
        <f>INDEX(Innertable,MATCH($B10,MaterialData!$B$6:$B$11,0),MATCH(C$6,MaterialData!$C$4:$O$4,0))</f>
        <v>180000000</v>
      </c>
      <c r="D10" s="43">
        <f>INDEX(Innertable,MATCH($B10,MaterialData!$B$6:$B$11,0),MATCH(D$6,MaterialData!$C$4:$O$4,0))</f>
        <v>180000000</v>
      </c>
      <c r="I10" s="57"/>
    </row>
    <row r="11" spans="2:9">
      <c r="B11" s="56" t="s">
        <v>18</v>
      </c>
      <c r="C11" s="43">
        <f>INDEX(Innertable,MATCH($B11,MaterialData!$B$6:$B$11,0),MATCH(C$6,MaterialData!$C$4:$O$4,0))</f>
        <v>300000000</v>
      </c>
      <c r="D11" s="43">
        <f>INDEX(Innertable,MATCH($B11,MaterialData!$B$6:$B$11,0),MATCH(D$6,MaterialData!$C$4:$O$4,0))</f>
        <v>300000000</v>
      </c>
      <c r="I11" s="57"/>
    </row>
    <row r="12" spans="2:9">
      <c r="I12" s="57"/>
    </row>
    <row r="13" spans="2:9">
      <c r="B13" s="56" t="s">
        <v>171</v>
      </c>
      <c r="C13" s="453">
        <f>IF(AND(D13&gt;=25,D13&lt;25.4,D14&gt;=2.5),25,25.4)</f>
        <v>25</v>
      </c>
      <c r="D13" s="3">
        <v>25</v>
      </c>
      <c r="I13" s="57"/>
    </row>
    <row r="14" spans="2:9">
      <c r="B14" s="56" t="s">
        <v>172</v>
      </c>
      <c r="C14" s="453">
        <f>IF(AND(D13&gt;=25,D13&lt;25.4,D14&gt;=2.5),2.5,2.4)</f>
        <v>2.5</v>
      </c>
      <c r="D14" s="3">
        <v>2.5</v>
      </c>
      <c r="I14" s="57"/>
    </row>
    <row r="15" spans="2:9">
      <c r="I15" s="57"/>
    </row>
    <row r="16" spans="2:9">
      <c r="B16" s="56"/>
      <c r="C16" s="54" t="s">
        <v>11</v>
      </c>
      <c r="D16" s="54" t="s">
        <v>12</v>
      </c>
      <c r="I16" s="57"/>
    </row>
    <row r="17" spans="2:13">
      <c r="B17" s="56" t="s">
        <v>14</v>
      </c>
      <c r="C17" s="41">
        <f>C13/1000</f>
        <v>2.5000000000000001E-2</v>
      </c>
      <c r="D17" s="41">
        <f>D13/1000</f>
        <v>2.5000000000000001E-2</v>
      </c>
      <c r="I17" s="57"/>
    </row>
    <row r="18" spans="2:13">
      <c r="B18" s="56" t="s">
        <v>164</v>
      </c>
      <c r="C18" s="41">
        <f>C14/1000</f>
        <v>2.5000000000000001E-3</v>
      </c>
      <c r="D18" s="41">
        <f>D14/1000</f>
        <v>2.5000000000000001E-3</v>
      </c>
      <c r="I18" s="57"/>
      <c r="M18" s="58"/>
    </row>
    <row r="19" spans="2:13">
      <c r="B19" s="56" t="s">
        <v>13</v>
      </c>
      <c r="C19" s="41">
        <f>((C17)^4-((C17-2*C18))^4)*3.142/64</f>
        <v>1.1322246093750008E-8</v>
      </c>
      <c r="D19" s="41">
        <f>IF(D5="Round",((D17)^4-((D17-2*D18))^4)*3.142/64,IF(D5="Square",((D17)^4-((D17-2*D18))^4)/12,""))</f>
        <v>1.1322246093750008E-8</v>
      </c>
      <c r="I19" s="57"/>
      <c r="L19" s="57"/>
      <c r="M19" s="58"/>
    </row>
    <row r="20" spans="2:13">
      <c r="B20" s="56" t="s">
        <v>10</v>
      </c>
      <c r="C20" s="43">
        <f>C7*C19</f>
        <v>2264.4492187500018</v>
      </c>
      <c r="D20" s="43">
        <f>D7*D19</f>
        <v>2264.4492187500018</v>
      </c>
      <c r="E20" s="59">
        <f t="shared" ref="E20:E28" si="0">100*D20/C20</f>
        <v>100</v>
      </c>
    </row>
    <row r="21" spans="2:13">
      <c r="B21" s="56" t="s">
        <v>165</v>
      </c>
      <c r="C21" s="44">
        <f>(C13^2-(C13-2*C14)^2)*PI()/4</f>
        <v>176.71458676442586</v>
      </c>
      <c r="D21" s="44">
        <f>(D13^2-(D13-2*D14)^2)*PI()/4</f>
        <v>176.71458676442586</v>
      </c>
      <c r="E21" s="59">
        <f t="shared" si="0"/>
        <v>100.00000000000001</v>
      </c>
      <c r="L21" s="57"/>
    </row>
    <row r="22" spans="2:13">
      <c r="B22" s="56" t="s">
        <v>166</v>
      </c>
      <c r="C22" s="43">
        <f t="shared" ref="C22:D24" si="1">C$21*C8/1000000</f>
        <v>53897.948963149887</v>
      </c>
      <c r="D22" s="43">
        <f t="shared" si="1"/>
        <v>53897.948963149887</v>
      </c>
      <c r="E22" s="59">
        <f t="shared" si="0"/>
        <v>100</v>
      </c>
    </row>
    <row r="23" spans="2:13">
      <c r="B23" s="56" t="s">
        <v>15</v>
      </c>
      <c r="C23" s="43">
        <f t="shared" si="1"/>
        <v>64500.824169015439</v>
      </c>
      <c r="D23" s="43">
        <f t="shared" si="1"/>
        <v>64500.824169015439</v>
      </c>
      <c r="E23" s="59">
        <f t="shared" si="0"/>
        <v>100</v>
      </c>
      <c r="L23" s="57"/>
    </row>
    <row r="24" spans="2:13">
      <c r="B24" s="56" t="s">
        <v>167</v>
      </c>
      <c r="C24" s="43">
        <f t="shared" si="1"/>
        <v>31808.625617596652</v>
      </c>
      <c r="D24" s="43">
        <f t="shared" si="1"/>
        <v>31808.625617596652</v>
      </c>
      <c r="E24" s="59">
        <f t="shared" si="0"/>
        <v>100</v>
      </c>
      <c r="L24" s="57"/>
    </row>
    <row r="25" spans="2:13">
      <c r="B25" s="56" t="s">
        <v>16</v>
      </c>
      <c r="C25" s="43">
        <f>C$21*C11/1000000</f>
        <v>53014.376029327759</v>
      </c>
      <c r="D25" s="43">
        <f>D$21*D11/1000000</f>
        <v>53014.376029327759</v>
      </c>
      <c r="E25" s="59">
        <f t="shared" si="0"/>
        <v>100.00000000000001</v>
      </c>
      <c r="L25" s="57"/>
    </row>
    <row r="26" spans="2:13">
      <c r="B26" s="56" t="s">
        <v>168</v>
      </c>
      <c r="C26" s="43">
        <f>4*C9*C19/(0.5*C17*1)</f>
        <v>1322.4383437500007</v>
      </c>
      <c r="D26" s="43">
        <f>4*D9*D19/(0.5*D17*1)</f>
        <v>1322.4383437500007</v>
      </c>
      <c r="E26" s="59">
        <f t="shared" si="0"/>
        <v>99.999999999999986</v>
      </c>
      <c r="G26" s="57"/>
    </row>
    <row r="27" spans="2:13">
      <c r="B27" s="56" t="s">
        <v>169</v>
      </c>
      <c r="C27" s="43">
        <f>C26*1^3/(48*C7*C19)</f>
        <v>1.2166666666666666E-2</v>
      </c>
      <c r="D27" s="43">
        <f>C26*1^3/(48*D7*D19)</f>
        <v>1.2166666666666666E-2</v>
      </c>
      <c r="E27" s="59">
        <f t="shared" si="0"/>
        <v>100</v>
      </c>
    </row>
    <row r="28" spans="2:13">
      <c r="B28" s="56" t="s">
        <v>170</v>
      </c>
      <c r="C28" s="43">
        <f>0.5*C26*(C26*1^3/(48*C7*C19))</f>
        <v>8.0448332578125044</v>
      </c>
      <c r="D28" s="43">
        <f>0.5*D26*(D26*1^3/(48*D7*D19))</f>
        <v>8.0448332578125044</v>
      </c>
      <c r="E28" s="59">
        <f t="shared" si="0"/>
        <v>100</v>
      </c>
    </row>
    <row r="30" spans="2:13">
      <c r="B30" s="240" t="s">
        <v>485</v>
      </c>
      <c r="D30" s="57"/>
    </row>
    <row r="31" spans="2:13">
      <c r="D31" s="57"/>
    </row>
  </sheetData>
  <sheetProtection algorithmName="SHA-512" hashValue="rZ/xV4KUx8Wm23Z3PlgdsTeUA3z6l4DeASo4nIu9gs8MbQq/vRCrNxNVjiVLmu5xfb0RzT9CSg0kJx4aRriWgQ==" saltValue="lHH3FoGNL448B3FpWAu+sA==" spinCount="100000" sheet="1" scenarios="1"/>
  <phoneticPr fontId="2" type="noConversion"/>
  <conditionalFormatting sqref="E28 E20:E26">
    <cfRule type="cellIs" dxfId="352" priority="2" stopIfTrue="1" operator="greaterThanOrEqual">
      <formula>100</formula>
    </cfRule>
    <cfRule type="cellIs" dxfId="351" priority="3" stopIfTrue="1" operator="lessThan">
      <formula>100</formula>
    </cfRule>
  </conditionalFormatting>
  <conditionalFormatting sqref="E27">
    <cfRule type="cellIs" dxfId="350" priority="4" stopIfTrue="1" operator="greaterThanOrEqual">
      <formula>100.01</formula>
    </cfRule>
    <cfRule type="cellIs" dxfId="349" priority="5" stopIfTrue="1" operator="lessThan">
      <formula>100.01</formula>
    </cfRule>
  </conditionalFormatting>
  <conditionalFormatting sqref="D14">
    <cfRule type="cellIs" dxfId="348" priority="1" stopIfTrue="1" operator="lessThan">
      <formula>2</formula>
    </cfRule>
  </conditionalFormatting>
  <dataValidations count="3">
    <dataValidation type="list" allowBlank="1" showInputMessage="1" showErrorMessage="1" promptTitle="Select Material" sqref="C12:D12 C4" xr:uid="{00000000-0002-0000-0700-000000000000}">
      <formula1>Materials</formula1>
    </dataValidation>
    <dataValidation type="list" allowBlank="1" showInputMessage="1" showErrorMessage="1" sqref="D5" xr:uid="{00000000-0002-0000-0700-000001000000}">
      <formula1>"Round"</formula1>
    </dataValidation>
    <dataValidation type="list" allowBlank="1" showInputMessage="1" showErrorMessage="1" promptTitle="Select Material" sqref="D4" xr:uid="{00000000-0002-0000-0700-000002000000}">
      <formula1>"Steel"</formula1>
    </dataValidation>
  </dataValidations>
  <hyperlinks>
    <hyperlink ref="B30" location="'Cover Sheet'!A1" display="BACK to COVER SHEET" xr:uid="{00000000-0004-0000-0700-000000000000}"/>
  </hyperlinks>
  <pageMargins left="0.75" right="0.75" top="1" bottom="1" header="0.5" footer="0.5"/>
  <pageSetup paperSize="9"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sheetPr>
  <dimension ref="B1:N30"/>
  <sheetViews>
    <sheetView showGridLines="0" workbookViewId="0">
      <selection activeCell="B1" sqref="B1"/>
    </sheetView>
  </sheetViews>
  <sheetFormatPr defaultColWidth="11.42578125" defaultRowHeight="12.75"/>
  <cols>
    <col min="1" max="1" width="5.140625" style="53" customWidth="1"/>
    <col min="2" max="2" width="46.140625" style="53" customWidth="1"/>
    <col min="3" max="3" width="11.42578125" style="53" customWidth="1"/>
    <col min="4" max="4" width="11.7109375" style="53" customWidth="1"/>
    <col min="5" max="5" width="5.85546875" style="53" customWidth="1"/>
    <col min="6" max="6" width="8.7109375" style="53" customWidth="1"/>
    <col min="7" max="7" width="11.42578125" style="53" customWidth="1"/>
    <col min="8" max="8" width="12.42578125" style="53" bestFit="1" customWidth="1"/>
    <col min="9" max="16384" width="11.42578125" style="53"/>
  </cols>
  <sheetData>
    <row r="1" spans="2:9" ht="15.75">
      <c r="B1" s="52" t="s">
        <v>46</v>
      </c>
    </row>
    <row r="3" spans="2:9">
      <c r="B3" s="54" t="s">
        <v>28</v>
      </c>
      <c r="C3" s="54" t="s">
        <v>11</v>
      </c>
      <c r="D3" s="54" t="s">
        <v>12</v>
      </c>
    </row>
    <row r="4" spans="2:9">
      <c r="B4" s="55" t="s">
        <v>40</v>
      </c>
      <c r="C4" s="41" t="s">
        <v>17</v>
      </c>
      <c r="D4" s="22" t="s">
        <v>17</v>
      </c>
    </row>
    <row r="5" spans="2:9">
      <c r="B5" s="55" t="s">
        <v>53</v>
      </c>
      <c r="C5" s="41" t="s">
        <v>54</v>
      </c>
      <c r="D5" s="3" t="s">
        <v>54</v>
      </c>
    </row>
    <row r="6" spans="2:9">
      <c r="B6" s="56" t="s">
        <v>29</v>
      </c>
      <c r="C6" s="43" t="str">
        <f>HLOOKUP(C4,MaterialData!$C$3:$O$4,2,FALSE)</f>
        <v>Steel</v>
      </c>
      <c r="D6" s="43" t="str">
        <f>HLOOKUP(D4,MaterialData!$C$3:$O$4,2,FALSE)</f>
        <v>Steel</v>
      </c>
    </row>
    <row r="7" spans="2:9">
      <c r="B7" s="56" t="s">
        <v>30</v>
      </c>
      <c r="C7" s="43">
        <f>INDEX(Innertable,MATCH($B7,MaterialData!$B$6:$B$11,0),MATCH(C$6,MaterialData!$C$4:$O$4,0))</f>
        <v>200000000000</v>
      </c>
      <c r="D7" s="43">
        <f>INDEX(Innertable,MATCH($B7,MaterialData!$B$6:$B$11,0),MATCH(D$6,MaterialData!$C$4:$O$4,0))</f>
        <v>200000000000</v>
      </c>
      <c r="I7" s="57"/>
    </row>
    <row r="8" spans="2:9">
      <c r="B8" s="56" t="s">
        <v>20</v>
      </c>
      <c r="C8" s="43">
        <f>INDEX(Innertable,MATCH($B8,MaterialData!$B$6:$B$11,0),MATCH(C$6,MaterialData!$C$4:$O$4,0))</f>
        <v>305000000</v>
      </c>
      <c r="D8" s="43">
        <f>INDEX(Innertable,MATCH($B8,MaterialData!$B$6:$B$11,0),MATCH(D$6,MaterialData!$C$4:$O$4,0))</f>
        <v>305000000</v>
      </c>
      <c r="I8" s="57"/>
    </row>
    <row r="9" spans="2:9">
      <c r="B9" s="56" t="s">
        <v>21</v>
      </c>
      <c r="C9" s="43">
        <f>INDEX(Innertable,MATCH($B9,MaterialData!$B$6:$B$11,0),MATCH(C$6,MaterialData!$C$4:$O$4,0))</f>
        <v>365000000</v>
      </c>
      <c r="D9" s="43">
        <f>INDEX(Innertable,MATCH($B9,MaterialData!$B$6:$B$11,0),MATCH(D$6,MaterialData!$C$4:$O$4,0))</f>
        <v>365000000</v>
      </c>
      <c r="I9" s="57"/>
    </row>
    <row r="10" spans="2:9">
      <c r="B10" s="56" t="s">
        <v>19</v>
      </c>
      <c r="C10" s="43">
        <f>INDEX(Innertable,MATCH($B10,MaterialData!$B$6:$B$11,0),MATCH(C$6,MaterialData!$C$4:$O$4,0))</f>
        <v>180000000</v>
      </c>
      <c r="D10" s="43">
        <f>INDEX(Innertable,MATCH($B10,MaterialData!$B$6:$B$11,0),MATCH(D$6,MaterialData!$C$4:$O$4,0))</f>
        <v>180000000</v>
      </c>
      <c r="I10" s="57"/>
    </row>
    <row r="11" spans="2:9">
      <c r="B11" s="56" t="s">
        <v>18</v>
      </c>
      <c r="C11" s="43">
        <f>INDEX(Innertable,MATCH($B11,MaterialData!$B$6:$B$11,0),MATCH(C$6,MaterialData!$C$4:$O$4,0))</f>
        <v>300000000</v>
      </c>
      <c r="D11" s="43">
        <f>INDEX(Innertable,MATCH($B11,MaterialData!$B$6:$B$11,0),MATCH(D$6,MaterialData!$C$4:$O$4,0))</f>
        <v>300000000</v>
      </c>
      <c r="I11" s="57"/>
    </row>
    <row r="12" spans="2:9">
      <c r="I12" s="57"/>
    </row>
    <row r="13" spans="2:9">
      <c r="B13" s="56" t="s">
        <v>171</v>
      </c>
      <c r="C13" s="41">
        <f>IF(AND(D13&gt;=25,D13&lt;25.4,D14&gt;=2.5),25,25.4)</f>
        <v>25</v>
      </c>
      <c r="D13" s="3">
        <v>25</v>
      </c>
      <c r="I13" s="57"/>
    </row>
    <row r="14" spans="2:9">
      <c r="B14" s="56" t="s">
        <v>172</v>
      </c>
      <c r="C14" s="41">
        <f>IF(AND(D13&gt;=25,D13&lt;25.4,D14&gt;=2.5),2.5,2.4)</f>
        <v>2.5</v>
      </c>
      <c r="D14" s="3">
        <v>2.5</v>
      </c>
      <c r="I14" s="57"/>
    </row>
    <row r="15" spans="2:9">
      <c r="I15" s="57"/>
    </row>
    <row r="16" spans="2:9">
      <c r="B16" s="56"/>
      <c r="C16" s="54" t="s">
        <v>11</v>
      </c>
      <c r="D16" s="54" t="s">
        <v>12</v>
      </c>
      <c r="I16" s="57"/>
    </row>
    <row r="17" spans="2:14">
      <c r="B17" s="56" t="s">
        <v>14</v>
      </c>
      <c r="C17" s="41">
        <f>C13/1000</f>
        <v>2.5000000000000001E-2</v>
      </c>
      <c r="D17" s="41">
        <f>D13/1000</f>
        <v>2.5000000000000001E-2</v>
      </c>
      <c r="I17" s="57"/>
    </row>
    <row r="18" spans="2:14">
      <c r="B18" s="56" t="s">
        <v>164</v>
      </c>
      <c r="C18" s="41">
        <f>C14/1000</f>
        <v>2.5000000000000001E-3</v>
      </c>
      <c r="D18" s="41">
        <f>D14/1000</f>
        <v>2.5000000000000001E-3</v>
      </c>
      <c r="I18" s="57"/>
      <c r="M18" s="58"/>
    </row>
    <row r="19" spans="2:14">
      <c r="B19" s="56" t="s">
        <v>13</v>
      </c>
      <c r="C19" s="41">
        <f>((C17)^4-((C17-2*C18))^4)*3.142/64</f>
        <v>1.1322246093750008E-8</v>
      </c>
      <c r="D19" s="41">
        <f>IF(D5="Round",((D17)^4-((D17-2*D18))^4)*3.142/64,IF(D5="Square",((D17)^4-((D17-2*D18))^4)/12,""))</f>
        <v>1.1322246093750008E-8</v>
      </c>
      <c r="I19" s="57"/>
      <c r="L19" s="57"/>
      <c r="M19" s="58"/>
    </row>
    <row r="20" spans="2:14">
      <c r="B20" s="56" t="s">
        <v>10</v>
      </c>
      <c r="C20" s="43">
        <f>C7*C19</f>
        <v>2264.4492187500018</v>
      </c>
      <c r="D20" s="43">
        <f>D7*D19</f>
        <v>2264.4492187500018</v>
      </c>
      <c r="E20" s="59">
        <f>100*$D$20/$C$20</f>
        <v>100</v>
      </c>
    </row>
    <row r="21" spans="2:14">
      <c r="B21" s="56" t="s">
        <v>165</v>
      </c>
      <c r="C21" s="44">
        <f>(C13^2-(C13-2*C14)^2)*PI()/4</f>
        <v>176.71458676442586</v>
      </c>
      <c r="D21" s="44">
        <f>IF(D5="Round",(D13^2-(D13-2*D14)^2)*PI()/4,IF(D5="Square",D13^2-(D13-2*D14)^2,""))</f>
        <v>176.71458676442586</v>
      </c>
      <c r="E21" s="59">
        <f>IF(D4="steel",100*$D$21/$C$21,"NA")</f>
        <v>100.00000000000001</v>
      </c>
      <c r="L21" s="57"/>
    </row>
    <row r="22" spans="2:14">
      <c r="B22" s="56" t="s">
        <v>166</v>
      </c>
      <c r="C22" s="43">
        <f t="shared" ref="C22:D25" si="0">C$21*C8/1000000</f>
        <v>53897.948963149887</v>
      </c>
      <c r="D22" s="43">
        <f t="shared" si="0"/>
        <v>53897.948963149887</v>
      </c>
      <c r="E22" s="59">
        <f>100*$D$22/$C$22</f>
        <v>100</v>
      </c>
    </row>
    <row r="23" spans="2:14">
      <c r="B23" s="56" t="s">
        <v>15</v>
      </c>
      <c r="C23" s="43">
        <f t="shared" si="0"/>
        <v>64500.824169015439</v>
      </c>
      <c r="D23" s="43">
        <f t="shared" si="0"/>
        <v>64500.824169015439</v>
      </c>
      <c r="E23" s="59">
        <f>100*$D$23/$C$23</f>
        <v>100</v>
      </c>
      <c r="L23" s="57"/>
    </row>
    <row r="24" spans="2:14">
      <c r="B24" s="56" t="s">
        <v>167</v>
      </c>
      <c r="C24" s="43">
        <f t="shared" si="0"/>
        <v>31808.625617596652</v>
      </c>
      <c r="D24" s="43">
        <f t="shared" si="0"/>
        <v>31808.625617596652</v>
      </c>
      <c r="E24" s="59">
        <f>100*$D$24/$C$24</f>
        <v>100</v>
      </c>
      <c r="L24" s="57"/>
    </row>
    <row r="25" spans="2:14">
      <c r="B25" s="56" t="s">
        <v>16</v>
      </c>
      <c r="C25" s="43">
        <f t="shared" si="0"/>
        <v>53014.376029327759</v>
      </c>
      <c r="D25" s="43">
        <f t="shared" si="0"/>
        <v>53014.376029327759</v>
      </c>
      <c r="E25" s="59">
        <f>100*$D$25/$C$25</f>
        <v>100.00000000000001</v>
      </c>
      <c r="L25" s="57"/>
    </row>
    <row r="26" spans="2:14">
      <c r="B26" s="56" t="s">
        <v>168</v>
      </c>
      <c r="C26" s="43">
        <f>4*C9*C19/(0.5*C17*1)</f>
        <v>1322.4383437500007</v>
      </c>
      <c r="D26" s="43">
        <f>4*D9*D19/(0.5*D17*1)</f>
        <v>1322.4383437500007</v>
      </c>
      <c r="E26" s="59">
        <f>100*$D$26/$C$26</f>
        <v>99.999999999999986</v>
      </c>
    </row>
    <row r="27" spans="2:14">
      <c r="B27" s="56" t="s">
        <v>169</v>
      </c>
      <c r="C27" s="43">
        <f>C26*1^3/(48*C7*C19)</f>
        <v>1.2166666666666666E-2</v>
      </c>
      <c r="D27" s="43">
        <f>C26*1^3/(48*D7*D19)</f>
        <v>1.2166666666666666E-2</v>
      </c>
      <c r="E27" s="59">
        <f>100*$D$27/$C$27</f>
        <v>100</v>
      </c>
    </row>
    <row r="28" spans="2:14">
      <c r="B28" s="56" t="s">
        <v>170</v>
      </c>
      <c r="C28" s="43">
        <f>0.5*C26*(C26*1^3/(48*C7*C19))</f>
        <v>8.0448332578125044</v>
      </c>
      <c r="D28" s="43">
        <f>0.5*D26*(D26*1^3/(48*D7*D19))</f>
        <v>8.0448332578125044</v>
      </c>
      <c r="E28" s="59">
        <f>100*$D$28/$C$28</f>
        <v>100</v>
      </c>
    </row>
    <row r="29" spans="2:14">
      <c r="E29" s="60"/>
      <c r="F29" s="60"/>
      <c r="G29" s="60"/>
      <c r="H29" s="60"/>
      <c r="I29" s="60"/>
      <c r="J29" s="60"/>
      <c r="K29" s="60"/>
      <c r="L29" s="60"/>
      <c r="M29" s="60"/>
      <c r="N29" s="60"/>
    </row>
    <row r="30" spans="2:14">
      <c r="B30" s="240" t="s">
        <v>485</v>
      </c>
      <c r="C30" s="57"/>
    </row>
  </sheetData>
  <sheetProtection algorithmName="SHA-512" hashValue="XguhdB4em1Ff97f0QCbwBM2oUdZQMXq6S4ceUMOK1arLue912S5JJZcsNAim9QtD/+aMze6QuR1Ffj/QFxQu4w==" saltValue="sBLvbOX4u+DdHOBppQPqBA==" spinCount="100000" sheet="1" scenarios="1"/>
  <phoneticPr fontId="2" type="noConversion"/>
  <conditionalFormatting sqref="E28 E20:E26">
    <cfRule type="cellIs" dxfId="347" priority="3" stopIfTrue="1" operator="greaterThanOrEqual">
      <formula>100</formula>
    </cfRule>
    <cfRule type="cellIs" dxfId="346" priority="4" stopIfTrue="1" operator="lessThan">
      <formula>100</formula>
    </cfRule>
  </conditionalFormatting>
  <conditionalFormatting sqref="E27">
    <cfRule type="cellIs" dxfId="345" priority="5" stopIfTrue="1" operator="greaterThanOrEqual">
      <formula>100.01</formula>
    </cfRule>
    <cfRule type="cellIs" dxfId="344" priority="6" stopIfTrue="1" operator="lessThan">
      <formula>100.01</formula>
    </cfRule>
  </conditionalFormatting>
  <conditionalFormatting sqref="D14">
    <cfRule type="cellIs" dxfId="343" priority="1" stopIfTrue="1" operator="lessThan">
      <formula>2</formula>
    </cfRule>
    <cfRule type="cellIs" dxfId="342" priority="2" stopIfTrue="1" operator="lessThan">
      <formula>1.2</formula>
    </cfRule>
  </conditionalFormatting>
  <dataValidations count="3">
    <dataValidation type="list" allowBlank="1" showInputMessage="1" showErrorMessage="1" promptTitle="Select Material" sqref="C12:D12 C4" xr:uid="{00000000-0002-0000-0800-000000000000}">
      <formula1>Materials</formula1>
    </dataValidation>
    <dataValidation type="list" allowBlank="1" showInputMessage="1" showErrorMessage="1" sqref="D5" xr:uid="{00000000-0002-0000-0800-000001000000}">
      <formula1>Tube_Type</formula1>
    </dataValidation>
    <dataValidation type="list" allowBlank="1" showInputMessage="1" showErrorMessage="1" promptTitle="Select Material" sqref="D4" xr:uid="{00000000-0002-0000-0800-000002000000}">
      <formula1>Metallic_Mats</formula1>
    </dataValidation>
  </dataValidations>
  <hyperlinks>
    <hyperlink ref="B30" location="'Cover Sheet'!A1" display="BACK to COVER SHEET" xr:uid="{00000000-0004-0000-0800-000000000000}"/>
  </hyperlinks>
  <pageMargins left="0.75" right="0.75" top="1" bottom="1" header="0.5" footer="0.5"/>
  <pageSetup paperSize="9"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53</vt:i4>
      </vt:variant>
      <vt:variant>
        <vt:lpstr>Named Ranges</vt:lpstr>
      </vt:variant>
      <vt:variant>
        <vt:i4>76</vt:i4>
      </vt:variant>
    </vt:vector>
  </HeadingPairs>
  <TitlesOfParts>
    <vt:vector size="129" baseType="lpstr">
      <vt:lpstr>Read_Me</vt:lpstr>
      <vt:lpstr>Version History</vt:lpstr>
      <vt:lpstr>Rules Clarifications</vt:lpstr>
      <vt:lpstr>Cover Sheet</vt:lpstr>
      <vt:lpstr>Chassis Pics</vt:lpstr>
      <vt:lpstr>MaterialData</vt:lpstr>
      <vt:lpstr>A2.2 Significant Changes</vt:lpstr>
      <vt:lpstr>T3.8 Main Hoop Tubing</vt:lpstr>
      <vt:lpstr>T3.9 Front Hoop Tubing</vt:lpstr>
      <vt:lpstr>T3.10 Main Hoop Bracing</vt:lpstr>
      <vt:lpstr>T3.10.5 T3.5 MHoop Brace Spt</vt:lpstr>
      <vt:lpstr>T3.11 T3.5 FHoop Bracing</vt:lpstr>
      <vt:lpstr>T3.13 T3.5 Ft Bulkhead</vt:lpstr>
      <vt:lpstr>T3.17.3 IA AI Plate</vt:lpstr>
      <vt:lpstr>T3.14 T3.5 FBH Spt Structure</vt:lpstr>
      <vt:lpstr>T3.15 T3.5 SIS</vt:lpstr>
      <vt:lpstr>T4.5 Shoulder Harness Bar</vt:lpstr>
      <vt:lpstr>EV5.5.1&amp;2 Accumulator Protect.</vt:lpstr>
      <vt:lpstr>EV4.4 Tract. System Prot'n</vt:lpstr>
      <vt:lpstr>T3.5 Laminate Test</vt:lpstr>
      <vt:lpstr>T3.5 FBHS</vt:lpstr>
      <vt:lpstr>T3.5 FBH</vt:lpstr>
      <vt:lpstr>T3.5 Different Layups</vt:lpstr>
      <vt:lpstr>T3.5.9 Shear Tests</vt:lpstr>
      <vt:lpstr>Other 1 Matt´l Shear</vt:lpstr>
      <vt:lpstr>T3.16 Main Hoop Attachments</vt:lpstr>
      <vt:lpstr>T3.16 Front Hoop Attachments</vt:lpstr>
      <vt:lpstr>T3.16 Hoop B'ing Attachments</vt:lpstr>
      <vt:lpstr>T3.17.5 IA Attachments</vt:lpstr>
      <vt:lpstr>T4.5 Harness Attachments</vt:lpstr>
      <vt:lpstr>T1.2.1 T4.8 Firewall</vt:lpstr>
      <vt:lpstr>EV5 Accumulator Container</vt:lpstr>
      <vt:lpstr>EV5 Acc. Stack Construction</vt:lpstr>
      <vt:lpstr>EV5.5. Acc. Attachments</vt:lpstr>
      <vt:lpstr>EV5.5.4 Alt. Matl - 3pt Bending</vt:lpstr>
      <vt:lpstr>EV5.5.4 Alt. Matl - Shear</vt:lpstr>
      <vt:lpstr>EV5.5.4 Alt. Matls Summary</vt:lpstr>
      <vt:lpstr>Monocoque Lap Joints</vt:lpstr>
      <vt:lpstr>Welded Tube Inserts</vt:lpstr>
      <vt:lpstr>Steering Rack Collars</vt:lpstr>
      <vt:lpstr>Additional Info</vt:lpstr>
      <vt:lpstr>T3.3.3 Additional Info</vt:lpstr>
      <vt:lpstr>T3.10.5 T3.5 Guidance Notes</vt:lpstr>
      <vt:lpstr>T3.11 T3.5 Guidance Notes</vt:lpstr>
      <vt:lpstr>T3.14 T3.5 Guidance Notes</vt:lpstr>
      <vt:lpstr>T3.17.3 Guidance Notes</vt:lpstr>
      <vt:lpstr>T3.15 T3.5 Guidance Notes</vt:lpstr>
      <vt:lpstr>T3.5.9 Guidance Notes</vt:lpstr>
      <vt:lpstr>EV4.4 Guidance Notes</vt:lpstr>
      <vt:lpstr>EV5.5 Cell Stack Guidance</vt:lpstr>
      <vt:lpstr>EV5.5 TSAC Attachment Guidance</vt:lpstr>
      <vt:lpstr>Monocoque Attachments Guidance</vt:lpstr>
      <vt:lpstr>Front Hoop Attachment Guidance</vt:lpstr>
      <vt:lpstr>'T3.13 T3.5 Ft Bulkhead'!AIP</vt:lpstr>
      <vt:lpstr>AIP</vt:lpstr>
      <vt:lpstr>'T3.13 T3.5 Ft Bulkhead'!ConstructionType</vt:lpstr>
      <vt:lpstr>ConstructionType</vt:lpstr>
      <vt:lpstr>'EV4.4 Guidance Notes'!Guidance_notes_FBHS</vt:lpstr>
      <vt:lpstr>Guidance_notes_FBHS</vt:lpstr>
      <vt:lpstr>Guidance_notes_FHB</vt:lpstr>
      <vt:lpstr>Guidance_notes_IA_and_AIP</vt:lpstr>
      <vt:lpstr>Guidance_notes_MHBS</vt:lpstr>
      <vt:lpstr>Guidance_notes_Monocoque_Attachments</vt:lpstr>
      <vt:lpstr>Guidance_notes_Perimeter_Shear</vt:lpstr>
      <vt:lpstr>Guidance_notes_SIS</vt:lpstr>
      <vt:lpstr>Guidance_notes_TSPS</vt:lpstr>
      <vt:lpstr>'EV5 Acc. Stack Construction'!Innertable</vt:lpstr>
      <vt:lpstr>'EV5.5 Cell Stack Guidance'!Innertable</vt:lpstr>
      <vt:lpstr>'EV5.5.4 Alt. Matl - Shear'!Innertable</vt:lpstr>
      <vt:lpstr>'Front Hoop Attachment Guidance'!Innertable</vt:lpstr>
      <vt:lpstr>'Other 1 Matt´l Shear'!Innertable</vt:lpstr>
      <vt:lpstr>'T1.2.1 T4.8 Firewall'!Innertable</vt:lpstr>
      <vt:lpstr>'T3.13 T3.5 Ft Bulkhead'!Innertable</vt:lpstr>
      <vt:lpstr>Innertable</vt:lpstr>
      <vt:lpstr>Link_to_guidance_notes</vt:lpstr>
      <vt:lpstr>'EV5.5 Cell Stack Guidance'!Link_to_guidance_notes__Front_Hoop__FH__attachments</vt:lpstr>
      <vt:lpstr>Link_to_guidance_notes__Front_Hoop__FH__attachments</vt:lpstr>
      <vt:lpstr>Link_to_guidance_notes_cell_stacks</vt:lpstr>
      <vt:lpstr>Link_to_guidance_notes_TSAC_attachment</vt:lpstr>
      <vt:lpstr>'EV5 Acc. Stack Construction'!Material</vt:lpstr>
      <vt:lpstr>'EV5.5 Cell Stack Guidance'!Material</vt:lpstr>
      <vt:lpstr>'Front Hoop Attachment Guidance'!Material</vt:lpstr>
      <vt:lpstr>'T1.2.1 T4.8 Firewall'!Material</vt:lpstr>
      <vt:lpstr>'T3.13 T3.5 Ft Bulkhead'!Material</vt:lpstr>
      <vt:lpstr>Material</vt:lpstr>
      <vt:lpstr>Materialname</vt:lpstr>
      <vt:lpstr>'EV5 Acc. Stack Construction'!Materials</vt:lpstr>
      <vt:lpstr>'EV5.5 Cell Stack Guidance'!Materials</vt:lpstr>
      <vt:lpstr>'EV5.5.4 Alt. Matl - Shear'!Materials</vt:lpstr>
      <vt:lpstr>'Front Hoop Attachment Guidance'!Materials</vt:lpstr>
      <vt:lpstr>'Other 1 Matt´l Shear'!Materials</vt:lpstr>
      <vt:lpstr>'T1.2.1 T4.8 Firewall'!Materials</vt:lpstr>
      <vt:lpstr>'T3.13 T3.5 Ft Bulkhead'!Materials</vt:lpstr>
      <vt:lpstr>Materials</vt:lpstr>
      <vt:lpstr>'EV5 Acc. Stack Construction'!Metallic_Mats</vt:lpstr>
      <vt:lpstr>'EV5.5 Cell Stack Guidance'!Metallic_Mats</vt:lpstr>
      <vt:lpstr>'EV5.5.4 Alt. Matl - Shear'!Metallic_Mats</vt:lpstr>
      <vt:lpstr>'Front Hoop Attachment Guidance'!Metallic_Mats</vt:lpstr>
      <vt:lpstr>'Other 1 Matt´l Shear'!Metallic_Mats</vt:lpstr>
      <vt:lpstr>'T1.2.1 T4.8 Firewall'!Metallic_Mats</vt:lpstr>
      <vt:lpstr>'T3.13 T3.5 Ft Bulkhead'!Metallic_Mats</vt:lpstr>
      <vt:lpstr>Metallic_Mats</vt:lpstr>
      <vt:lpstr>'Chassis Pics'!Print_Area</vt:lpstr>
      <vt:lpstr>'EV4.4 Guidance Notes'!Print_Area</vt:lpstr>
      <vt:lpstr>'EV5 Acc. Stack Construction'!Print_Area</vt:lpstr>
      <vt:lpstr>'EV5.5 Cell Stack Guidance'!Print_Area</vt:lpstr>
      <vt:lpstr>'EV5.5 TSAC Attachment Guidance'!Print_Area</vt:lpstr>
      <vt:lpstr>'EV5.5.4 Alt. Matl - Shear'!Print_Area</vt:lpstr>
      <vt:lpstr>'EV5.5.4 Alt. Matls Summary'!Print_Area</vt:lpstr>
      <vt:lpstr>'Front Hoop Attachment Guidance'!Print_Area</vt:lpstr>
      <vt:lpstr>'Monocoque Attachments Guidance'!Print_Area</vt:lpstr>
      <vt:lpstr>'Other 1 Matt´l Shear'!Print_Area</vt:lpstr>
      <vt:lpstr>'Steering Rack Collars'!Print_Area</vt:lpstr>
      <vt:lpstr>'T3.11 T3.5 FHoop Bracing'!Print_Area</vt:lpstr>
      <vt:lpstr>'T3.11 T3.5 Guidance Notes'!Print_Area</vt:lpstr>
      <vt:lpstr>'T3.13 T3.5 Ft Bulkhead'!Print_Area</vt:lpstr>
      <vt:lpstr>'T3.14 T3.5 FBH Spt Structure'!Print_Area</vt:lpstr>
      <vt:lpstr>'T3.14 T3.5 Guidance Notes'!Print_Area</vt:lpstr>
      <vt:lpstr>'T3.15 T3.5 Guidance Notes'!Print_Area</vt:lpstr>
      <vt:lpstr>'T3.15 T3.5 SIS'!Print_Area</vt:lpstr>
      <vt:lpstr>'T3.17.3 Guidance Notes'!Print_Area</vt:lpstr>
      <vt:lpstr>'T3.17.3 IA AI Plate'!Print_Area</vt:lpstr>
      <vt:lpstr>'T3.5.9 Guidance Notes'!Print_Area</vt:lpstr>
      <vt:lpstr>'T3.5.9 Shear Tests'!Print_Area</vt:lpstr>
      <vt:lpstr>'T4.5 Harness Attachments'!Print_Area</vt:lpstr>
      <vt:lpstr>'Welded Tube Inserts'!Print_Area</vt:lpstr>
      <vt:lpstr>Table</vt:lpstr>
      <vt:lpstr>'T3.13 T3.5 Ft Bulkhead'!Tube_Type</vt:lpstr>
      <vt:lpstr>Tube_Type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 Structural Equivalency Spreadsheet</dc:title>
  <dc:creator>Tuitert</dc:creator>
  <cp:lastModifiedBy>Tuitert, Jet</cp:lastModifiedBy>
  <cp:lastPrinted>2019-10-08T12:14:22Z</cp:lastPrinted>
  <dcterms:created xsi:type="dcterms:W3CDTF">2011-03-12T12:50:23Z</dcterms:created>
  <dcterms:modified xsi:type="dcterms:W3CDTF">2022-03-01T21:11:05Z</dcterms:modified>
</cp:coreProperties>
</file>